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filterPrivacy="1" defaultThemeVersion="124226"/>
  <xr:revisionPtr revIDLastSave="0" documentId="13_ncr:1_{CDCF4428-69E0-4A8E-9BF1-21AB51A18562}" xr6:coauthVersionLast="47" xr6:coauthVersionMax="47" xr10:uidLastSave="{00000000-0000-0000-0000-000000000000}"/>
  <bookViews>
    <workbookView xWindow="2660" yWindow="2660" windowWidth="14400" windowHeight="8170" tabRatio="1000" xr2:uid="{00000000-000D-0000-FFFF-FFFF00000000}"/>
  </bookViews>
  <sheets>
    <sheet name="目次" sheetId="1" r:id="rId1"/>
    <sheet name="推計フロー図" sheetId="41" r:id="rId2"/>
    <sheet name="推計WS例" sheetId="32" r:id="rId3"/>
    <sheet name="経済効果まとめ例" sheetId="33" r:id="rId4"/>
    <sheet name="事例1" sheetId="2" r:id="rId5"/>
    <sheet name="事例1_2" sheetId="24" r:id="rId6"/>
    <sheet name="事例2" sheetId="4" r:id="rId7"/>
    <sheet name="事例3" sheetId="6" r:id="rId8"/>
    <sheet name="事例4" sheetId="19" r:id="rId9"/>
    <sheet name="事例5" sheetId="21" r:id="rId10"/>
    <sheet name="調査票例1" sheetId="27" r:id="rId11"/>
    <sheet name="調査入力票例1_2" sheetId="37" r:id="rId12"/>
    <sheet name="調査票例2" sheetId="10" r:id="rId13"/>
    <sheet name="調査票例3" sheetId="30" r:id="rId14"/>
    <sheet name="調査票例4" sheetId="31" r:id="rId15"/>
    <sheet name="調査票例5" sheetId="9" r:id="rId16"/>
    <sheet name="世帯調査例" sheetId="15" r:id="rId17"/>
    <sheet name="事業所調査例" sheetId="13" r:id="rId18"/>
  </sheets>
  <definedNames>
    <definedName name="OLE_LINK1" localSheetId="10">調査票例1!$A$1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" i="6" l="1"/>
  <c r="C25" i="6"/>
  <c r="C46" i="32" l="1"/>
  <c r="L28" i="32"/>
  <c r="G46" i="32"/>
  <c r="F46" i="32"/>
  <c r="E46" i="32"/>
  <c r="D46" i="32"/>
  <c r="O8" i="4" l="1"/>
  <c r="P8" i="4"/>
  <c r="O9" i="4"/>
  <c r="P9" i="4"/>
  <c r="O10" i="4"/>
  <c r="P10" i="4"/>
  <c r="P11" i="4"/>
  <c r="O20" i="4"/>
  <c r="P20" i="4"/>
  <c r="O21" i="21" l="1"/>
  <c r="O23" i="21" s="1"/>
  <c r="P23" i="21"/>
  <c r="Q23" i="21"/>
  <c r="O27" i="21"/>
  <c r="P27" i="21"/>
  <c r="Q27" i="21"/>
  <c r="R27" i="21"/>
  <c r="Q28" i="21"/>
  <c r="O28" i="21" l="1"/>
  <c r="P28" i="21"/>
  <c r="C29" i="24"/>
  <c r="D29" i="24" s="1"/>
  <c r="I28" i="24"/>
  <c r="E28" i="24" s="1"/>
  <c r="S9" i="24"/>
  <c r="D9" i="24"/>
  <c r="S8" i="24"/>
  <c r="D8" i="24"/>
  <c r="G6" i="24"/>
  <c r="J6" i="24" s="1"/>
  <c r="AF17" i="2"/>
  <c r="AD17" i="2"/>
  <c r="AC17" i="2"/>
  <c r="AB17" i="2"/>
  <c r="AA17" i="2"/>
  <c r="J26" i="2"/>
  <c r="I26" i="2"/>
  <c r="G26" i="2"/>
  <c r="J12" i="2"/>
  <c r="H12" i="2"/>
  <c r="F12" i="2"/>
  <c r="D12" i="2"/>
  <c r="J25" i="2"/>
  <c r="I25" i="2"/>
  <c r="G25" i="2"/>
  <c r="AF10" i="2"/>
  <c r="AB10" i="2"/>
  <c r="W10" i="2"/>
  <c r="V10" i="2"/>
  <c r="T10" i="2"/>
  <c r="L10" i="2"/>
  <c r="H24" i="2" s="1"/>
  <c r="U10" i="2" s="1"/>
  <c r="C10" i="2"/>
  <c r="V9" i="2"/>
  <c r="T9" i="2"/>
  <c r="W9" i="2"/>
  <c r="AF8" i="2"/>
  <c r="AB8" i="2"/>
  <c r="W8" i="2"/>
  <c r="V8" i="2"/>
  <c r="T8" i="2"/>
  <c r="C8" i="2"/>
  <c r="V7" i="2"/>
  <c r="T7" i="2"/>
  <c r="W7" i="2"/>
  <c r="AF6" i="2"/>
  <c r="AB6" i="2"/>
  <c r="W6" i="2"/>
  <c r="V6" i="2"/>
  <c r="T6" i="2"/>
  <c r="C6" i="2"/>
  <c r="V5" i="2"/>
  <c r="T5" i="2"/>
  <c r="W5" i="2"/>
  <c r="L5" i="2"/>
  <c r="AF4" i="2"/>
  <c r="AD12" i="2"/>
  <c r="AD18" i="2" s="1"/>
  <c r="AC12" i="2"/>
  <c r="AC18" i="2" s="1"/>
  <c r="AB4" i="2"/>
  <c r="AA12" i="2"/>
  <c r="AA18" i="2" s="1"/>
  <c r="W4" i="2"/>
  <c r="V3" i="2"/>
  <c r="T3" i="2"/>
  <c r="K11" i="2"/>
  <c r="W3" i="2"/>
  <c r="I11" i="2"/>
  <c r="H11" i="2"/>
  <c r="G11" i="2"/>
  <c r="E11" i="2"/>
  <c r="D28" i="24" l="1"/>
  <c r="D27" i="24"/>
  <c r="V11" i="2"/>
  <c r="V17" i="2" s="1"/>
  <c r="W12" i="2"/>
  <c r="W18" i="2" s="1"/>
  <c r="W11" i="2"/>
  <c r="W17" i="2" s="1"/>
  <c r="T11" i="2"/>
  <c r="T17" i="2" s="1"/>
  <c r="D6" i="24"/>
  <c r="C21" i="24"/>
  <c r="E27" i="24"/>
  <c r="E29" i="24" s="1"/>
  <c r="C3" i="2"/>
  <c r="L3" i="2"/>
  <c r="D17" i="2" s="1"/>
  <c r="E12" i="2"/>
  <c r="L12" i="2" s="1"/>
  <c r="K12" i="2"/>
  <c r="C7" i="2"/>
  <c r="L7" i="2"/>
  <c r="F21" i="2" s="1"/>
  <c r="S7" i="2" s="1"/>
  <c r="C9" i="2"/>
  <c r="L9" i="2"/>
  <c r="D23" i="2" s="1"/>
  <c r="F23" i="2"/>
  <c r="S9" i="2" s="1"/>
  <c r="F24" i="2"/>
  <c r="S10" i="2" s="1"/>
  <c r="AG10" i="2" s="1"/>
  <c r="D24" i="2"/>
  <c r="E24" i="2"/>
  <c r="R10" i="2" s="1"/>
  <c r="D11" i="2"/>
  <c r="C4" i="2"/>
  <c r="G12" i="2"/>
  <c r="T4" i="2"/>
  <c r="T12" i="2" s="1"/>
  <c r="T18" i="2" s="1"/>
  <c r="I12" i="2"/>
  <c r="V4" i="2"/>
  <c r="V12" i="2" s="1"/>
  <c r="V18" i="2" s="1"/>
  <c r="C5" i="2"/>
  <c r="F19" i="2"/>
  <c r="S5" i="2" s="1"/>
  <c r="L4" i="2"/>
  <c r="F18" i="2" s="1"/>
  <c r="H19" i="2"/>
  <c r="U5" i="2" s="1"/>
  <c r="D19" i="2"/>
  <c r="C19" i="2" s="1"/>
  <c r="L6" i="2"/>
  <c r="D20" i="2" s="1"/>
  <c r="L8" i="2"/>
  <c r="D22" i="2" s="1"/>
  <c r="H22" i="2"/>
  <c r="U8" i="2" s="1"/>
  <c r="H23" i="2"/>
  <c r="U9" i="2" s="1"/>
  <c r="F11" i="2"/>
  <c r="J11" i="2"/>
  <c r="AB12" i="2"/>
  <c r="AB18" i="2" s="1"/>
  <c r="AF12" i="2"/>
  <c r="AF18" i="2" s="1"/>
  <c r="E19" i="2"/>
  <c r="R5" i="2" s="1"/>
  <c r="E21" i="2" l="1"/>
  <c r="R7" i="2" s="1"/>
  <c r="C24" i="2"/>
  <c r="H21" i="2"/>
  <c r="U7" i="2" s="1"/>
  <c r="H20" i="2"/>
  <c r="U6" i="2" s="1"/>
  <c r="H18" i="2"/>
  <c r="U4" i="2" s="1"/>
  <c r="E22" i="2"/>
  <c r="R8" i="2" s="1"/>
  <c r="F17" i="2"/>
  <c r="F25" i="2" s="1"/>
  <c r="F20" i="2"/>
  <c r="S6" i="2" s="1"/>
  <c r="AG6" i="2" s="1"/>
  <c r="H17" i="2"/>
  <c r="H25" i="2" s="1"/>
  <c r="E18" i="2"/>
  <c r="R4" i="2" s="1"/>
  <c r="C12" i="2"/>
  <c r="F22" i="2"/>
  <c r="S8" i="2" s="1"/>
  <c r="AG8" i="2" s="1"/>
  <c r="D18" i="2"/>
  <c r="E23" i="2"/>
  <c r="R9" i="2" s="1"/>
  <c r="E17" i="2"/>
  <c r="C17" i="2" s="1"/>
  <c r="D21" i="2"/>
  <c r="E20" i="2"/>
  <c r="R6" i="2" s="1"/>
  <c r="E21" i="24"/>
  <c r="C20" i="24"/>
  <c r="Q8" i="2"/>
  <c r="Q6" i="2"/>
  <c r="S4" i="2"/>
  <c r="Q5" i="2"/>
  <c r="C11" i="2"/>
  <c r="L11" i="2"/>
  <c r="Q10" i="2"/>
  <c r="Q9" i="2"/>
  <c r="Q3" i="2"/>
  <c r="C23" i="2" l="1"/>
  <c r="D26" i="2"/>
  <c r="C18" i="2"/>
  <c r="C20" i="2"/>
  <c r="D25" i="2"/>
  <c r="C21" i="2"/>
  <c r="C22" i="2"/>
  <c r="Q4" i="2"/>
  <c r="S3" i="2"/>
  <c r="S11" i="2" s="1"/>
  <c r="S17" i="2" s="1"/>
  <c r="H26" i="2"/>
  <c r="R12" i="2"/>
  <c r="R18" i="2" s="1"/>
  <c r="Q7" i="2"/>
  <c r="AE7" i="2" s="1"/>
  <c r="E25" i="2"/>
  <c r="U12" i="2"/>
  <c r="U18" i="2" s="1"/>
  <c r="R3" i="2"/>
  <c r="R11" i="2" s="1"/>
  <c r="R17" i="2" s="1"/>
  <c r="U3" i="2"/>
  <c r="U11" i="2" s="1"/>
  <c r="U17" i="2" s="1"/>
  <c r="F26" i="2"/>
  <c r="E26" i="2"/>
  <c r="F4" i="24"/>
  <c r="I4" i="24"/>
  <c r="C22" i="24"/>
  <c r="E20" i="24"/>
  <c r="AH9" i="2"/>
  <c r="AE9" i="2"/>
  <c r="P9" i="2"/>
  <c r="AE4" i="2"/>
  <c r="P4" i="2"/>
  <c r="Q12" i="2"/>
  <c r="AG4" i="2"/>
  <c r="AH4" i="2" s="1"/>
  <c r="S12" i="2"/>
  <c r="AH5" i="2"/>
  <c r="AE5" i="2"/>
  <c r="P5" i="2"/>
  <c r="AE10" i="2"/>
  <c r="P10" i="2"/>
  <c r="AH10" i="2"/>
  <c r="AE6" i="2"/>
  <c r="P6" i="2"/>
  <c r="AH6" i="2"/>
  <c r="AE8" i="2"/>
  <c r="P8" i="2"/>
  <c r="AH8" i="2"/>
  <c r="AH7" i="2" l="1"/>
  <c r="C25" i="2"/>
  <c r="C26" i="2"/>
  <c r="P7" i="2"/>
  <c r="Q11" i="2"/>
  <c r="AE11" i="2" s="1"/>
  <c r="AE17" i="2" s="1"/>
  <c r="AE3" i="2"/>
  <c r="AH3" i="2"/>
  <c r="P3" i="2"/>
  <c r="E22" i="24"/>
  <c r="F21" i="24" s="1"/>
  <c r="C4" i="24"/>
  <c r="I13" i="24"/>
  <c r="K13" i="24" s="1"/>
  <c r="T13" i="24" s="1"/>
  <c r="I12" i="24"/>
  <c r="K12" i="24" s="1"/>
  <c r="T12" i="24" s="1"/>
  <c r="I11" i="24"/>
  <c r="K11" i="24" s="1"/>
  <c r="T11" i="24" s="1"/>
  <c r="I10" i="24"/>
  <c r="K5" i="24"/>
  <c r="T5" i="24" s="1"/>
  <c r="I7" i="24"/>
  <c r="K7" i="24" s="1"/>
  <c r="K6" i="24"/>
  <c r="K4" i="24"/>
  <c r="F13" i="24"/>
  <c r="H13" i="24" s="1"/>
  <c r="F12" i="24"/>
  <c r="H12" i="24" s="1"/>
  <c r="F7" i="24"/>
  <c r="H7" i="24" s="1"/>
  <c r="H5" i="24"/>
  <c r="F10" i="24"/>
  <c r="H10" i="24" s="1"/>
  <c r="H4" i="24"/>
  <c r="F11" i="24"/>
  <c r="H11" i="24" s="1"/>
  <c r="H6" i="24"/>
  <c r="S18" i="2"/>
  <c r="AG18" i="2" s="1"/>
  <c r="AG12" i="2"/>
  <c r="Q18" i="2"/>
  <c r="AH18" i="2" s="1"/>
  <c r="AE12" i="2"/>
  <c r="AE18" i="2" s="1"/>
  <c r="P12" i="2"/>
  <c r="P18" i="2" s="1"/>
  <c r="AH12" i="2"/>
  <c r="Q17" i="2" l="1"/>
  <c r="AH17" i="2" s="1"/>
  <c r="P11" i="2"/>
  <c r="P17" i="2" s="1"/>
  <c r="AH11" i="2"/>
  <c r="F20" i="24"/>
  <c r="U6" i="24"/>
  <c r="L6" i="24"/>
  <c r="V6" i="24" s="1"/>
  <c r="H14" i="24"/>
  <c r="U4" i="24"/>
  <c r="L4" i="24"/>
  <c r="V4" i="24" s="1"/>
  <c r="U5" i="24"/>
  <c r="L5" i="24"/>
  <c r="V5" i="24" s="1"/>
  <c r="U12" i="24"/>
  <c r="L12" i="24"/>
  <c r="V12" i="24" s="1"/>
  <c r="T4" i="24"/>
  <c r="K8" i="24"/>
  <c r="T9" i="24" s="1"/>
  <c r="T7" i="24"/>
  <c r="K9" i="24"/>
  <c r="T8" i="24" s="1"/>
  <c r="I16" i="24"/>
  <c r="K10" i="24"/>
  <c r="T10" i="24" s="1"/>
  <c r="I14" i="24"/>
  <c r="C13" i="24"/>
  <c r="E13" i="24" s="1"/>
  <c r="C12" i="24"/>
  <c r="E12" i="24" s="1"/>
  <c r="C11" i="24"/>
  <c r="E11" i="24" s="1"/>
  <c r="C10" i="24"/>
  <c r="E10" i="24" s="1"/>
  <c r="E5" i="24"/>
  <c r="E4" i="24"/>
  <c r="C7" i="24"/>
  <c r="E7" i="24" s="1"/>
  <c r="E6" i="24"/>
  <c r="L11" i="24"/>
  <c r="V11" i="24" s="1"/>
  <c r="U11" i="24"/>
  <c r="U10" i="24"/>
  <c r="H9" i="24"/>
  <c r="L7" i="24"/>
  <c r="V7" i="24" s="1"/>
  <c r="H8" i="24"/>
  <c r="U7" i="24"/>
  <c r="U13" i="24"/>
  <c r="L13" i="24"/>
  <c r="V13" i="24" s="1"/>
  <c r="T6" i="24"/>
  <c r="I15" i="24"/>
  <c r="K16" i="24" l="1"/>
  <c r="T15" i="24" s="1"/>
  <c r="U9" i="24"/>
  <c r="L8" i="24"/>
  <c r="L9" i="24"/>
  <c r="U8" i="24"/>
  <c r="S7" i="24"/>
  <c r="M7" i="24"/>
  <c r="W7" i="24" s="1"/>
  <c r="M5" i="24"/>
  <c r="W5" i="24" s="1"/>
  <c r="S5" i="24"/>
  <c r="M11" i="24"/>
  <c r="W11" i="24" s="1"/>
  <c r="S11" i="24"/>
  <c r="S13" i="24"/>
  <c r="M13" i="24"/>
  <c r="W13" i="24" s="1"/>
  <c r="K15" i="24"/>
  <c r="T16" i="24" s="1"/>
  <c r="H15" i="24"/>
  <c r="H16" i="24"/>
  <c r="L10" i="24"/>
  <c r="V10" i="24" s="1"/>
  <c r="E16" i="24"/>
  <c r="S6" i="24"/>
  <c r="M6" i="24"/>
  <c r="W6" i="24" s="1"/>
  <c r="E14" i="24"/>
  <c r="S4" i="24"/>
  <c r="M4" i="24"/>
  <c r="W4" i="24" s="1"/>
  <c r="S10" i="24"/>
  <c r="S12" i="24"/>
  <c r="M12" i="24"/>
  <c r="W12" i="24" s="1"/>
  <c r="K14" i="24"/>
  <c r="T14" i="24" s="1"/>
  <c r="U14" i="24"/>
  <c r="M10" i="24" l="1"/>
  <c r="W10" i="24" s="1"/>
  <c r="L14" i="24"/>
  <c r="V14" i="24" s="1"/>
  <c r="S15" i="24"/>
  <c r="U15" i="24"/>
  <c r="L16" i="24"/>
  <c r="V15" i="24" s="1"/>
  <c r="V8" i="24"/>
  <c r="M9" i="24"/>
  <c r="W8" i="24" s="1"/>
  <c r="E15" i="24"/>
  <c r="S14" i="24"/>
  <c r="L15" i="24"/>
  <c r="V16" i="24" s="1"/>
  <c r="U16" i="24"/>
  <c r="V9" i="24"/>
  <c r="M8" i="24"/>
  <c r="W9" i="24" s="1"/>
  <c r="M14" i="24" l="1"/>
  <c r="W14" i="24" s="1"/>
  <c r="M16" i="24"/>
  <c r="W15" i="24" s="1"/>
  <c r="S16" i="24"/>
  <c r="M15" i="24"/>
  <c r="W16" i="24" s="1"/>
  <c r="C54" i="21" l="1"/>
  <c r="D53" i="21" s="1"/>
  <c r="F48" i="21"/>
  <c r="E48" i="21"/>
  <c r="D48" i="21"/>
  <c r="C48" i="21"/>
  <c r="G45" i="21"/>
  <c r="G30" i="21" s="1"/>
  <c r="D42" i="21"/>
  <c r="D41" i="21"/>
  <c r="D40" i="21"/>
  <c r="D39" i="21"/>
  <c r="D38" i="21"/>
  <c r="D37" i="21"/>
  <c r="D36" i="21"/>
  <c r="E36" i="21" s="1"/>
  <c r="C17" i="21" s="1"/>
  <c r="G29" i="21"/>
  <c r="G31" i="21" s="1"/>
  <c r="C29" i="21" s="1"/>
  <c r="E29" i="21" s="1"/>
  <c r="C25" i="21"/>
  <c r="C24" i="21"/>
  <c r="D20" i="21"/>
  <c r="K19" i="21"/>
  <c r="H25" i="21" s="1"/>
  <c r="G11" i="21" s="1"/>
  <c r="K18" i="21"/>
  <c r="H24" i="21" s="1"/>
  <c r="D11" i="21" s="1"/>
  <c r="Q12" i="21"/>
  <c r="G12" i="21"/>
  <c r="D12" i="21"/>
  <c r="O9" i="21"/>
  <c r="D9" i="21"/>
  <c r="O8" i="21"/>
  <c r="D8" i="21"/>
  <c r="G7" i="21"/>
  <c r="E41" i="21" l="1"/>
  <c r="G48" i="21"/>
  <c r="G47" i="21" s="1"/>
  <c r="D30" i="21" s="1"/>
  <c r="D52" i="21"/>
  <c r="D54" i="21" s="1"/>
  <c r="E37" i="21"/>
  <c r="C19" i="21" s="1"/>
  <c r="F19" i="21" s="1"/>
  <c r="C4" i="21"/>
  <c r="C30" i="21"/>
  <c r="C18" i="21"/>
  <c r="C20" i="21" s="1"/>
  <c r="F17" i="21"/>
  <c r="G20" i="21"/>
  <c r="G24" i="21"/>
  <c r="D10" i="21" s="1"/>
  <c r="G25" i="21"/>
  <c r="G10" i="21" s="1"/>
  <c r="J7" i="21" l="1"/>
  <c r="F20" i="21"/>
  <c r="G19" i="21" s="1"/>
  <c r="G6" i="21" s="1"/>
  <c r="D19" i="21"/>
  <c r="D6" i="21" s="1"/>
  <c r="E6" i="21" s="1"/>
  <c r="D17" i="21"/>
  <c r="D4" i="21" s="1"/>
  <c r="E4" i="21" s="1"/>
  <c r="C12" i="21"/>
  <c r="O12" i="21" s="1"/>
  <c r="C11" i="21"/>
  <c r="E11" i="21" s="1"/>
  <c r="C10" i="21"/>
  <c r="E10" i="21" s="1"/>
  <c r="C7" i="21"/>
  <c r="E7" i="21" s="1"/>
  <c r="F18" i="21"/>
  <c r="D18" i="21"/>
  <c r="D5" i="21" s="1"/>
  <c r="E5" i="21" s="1"/>
  <c r="E30" i="21"/>
  <c r="G17" i="21" l="1"/>
  <c r="G4" i="21" s="1"/>
  <c r="G18" i="21"/>
  <c r="G5" i="21" s="1"/>
  <c r="O5" i="21"/>
  <c r="F4" i="21"/>
  <c r="E31" i="21"/>
  <c r="O7" i="21"/>
  <c r="O11" i="21"/>
  <c r="E15" i="21"/>
  <c r="E13" i="21"/>
  <c r="O4" i="21"/>
  <c r="E14" i="21"/>
  <c r="O6" i="21"/>
  <c r="O10" i="21"/>
  <c r="O13" i="21" l="1"/>
  <c r="O14" i="21"/>
  <c r="O15" i="21"/>
  <c r="F7" i="21"/>
  <c r="H7" i="21" s="1"/>
  <c r="F12" i="21"/>
  <c r="H12" i="21" s="1"/>
  <c r="P12" i="21" s="1"/>
  <c r="F11" i="21"/>
  <c r="H11" i="21" s="1"/>
  <c r="F10" i="21"/>
  <c r="H10" i="21" s="1"/>
  <c r="H6" i="21"/>
  <c r="H5" i="21"/>
  <c r="H4" i="21"/>
  <c r="P5" i="21" l="1"/>
  <c r="I5" i="21"/>
  <c r="Q5" i="21" s="1"/>
  <c r="P10" i="21"/>
  <c r="I10" i="21"/>
  <c r="Q10" i="21" s="1"/>
  <c r="P4" i="21"/>
  <c r="I4" i="21"/>
  <c r="Q4" i="21" s="1"/>
  <c r="P6" i="21"/>
  <c r="I6" i="21"/>
  <c r="Q6" i="21" s="1"/>
  <c r="P11" i="21"/>
  <c r="I11" i="21"/>
  <c r="Q11" i="21" s="1"/>
  <c r="P7" i="21"/>
  <c r="H9" i="21"/>
  <c r="H14" i="21" s="1"/>
  <c r="H8" i="21"/>
  <c r="I7" i="21"/>
  <c r="Q7" i="21" s="1"/>
  <c r="P14" i="21" l="1"/>
  <c r="I14" i="21"/>
  <c r="Q14" i="21" s="1"/>
  <c r="P9" i="21"/>
  <c r="I8" i="21"/>
  <c r="Q9" i="21" s="1"/>
  <c r="H15" i="21"/>
  <c r="I9" i="21"/>
  <c r="Q8" i="21" s="1"/>
  <c r="P8" i="21"/>
  <c r="H13" i="21"/>
  <c r="P13" i="21" l="1"/>
  <c r="I13" i="21"/>
  <c r="Q13" i="21" s="1"/>
  <c r="P15" i="21"/>
  <c r="I15" i="21"/>
  <c r="Q15" i="21" s="1"/>
  <c r="F52" i="19" l="1"/>
  <c r="H52" i="19" s="1"/>
  <c r="R42" i="19"/>
  <c r="E40" i="19" s="1"/>
  <c r="R41" i="19"/>
  <c r="D40" i="19" s="1"/>
  <c r="T20" i="19"/>
  <c r="R19" i="19"/>
  <c r="R18" i="19"/>
  <c r="R17" i="19"/>
  <c r="R16" i="19"/>
  <c r="S20" i="19"/>
  <c r="R5" i="19"/>
  <c r="S5" i="19" s="1"/>
  <c r="E3" i="19" s="1"/>
  <c r="U5" i="19"/>
  <c r="S3" i="19" s="1"/>
  <c r="R15" i="19" l="1"/>
  <c r="C14" i="19" s="1" a="1"/>
  <c r="G14" i="19" s="1"/>
  <c r="R40" i="19"/>
  <c r="C40" i="19" s="1"/>
  <c r="C3" i="19"/>
  <c r="I9" i="19"/>
  <c r="I7" i="19"/>
  <c r="I6" i="19"/>
  <c r="I5" i="19"/>
  <c r="S4" i="19"/>
  <c r="D3" i="19" s="1"/>
  <c r="I8" i="19"/>
  <c r="D42" i="19"/>
  <c r="H42" i="19" s="1"/>
  <c r="C43" i="19"/>
  <c r="E43" i="19"/>
  <c r="I43" i="19" s="1"/>
  <c r="C42" i="19"/>
  <c r="E42" i="19"/>
  <c r="I42" i="19" s="1"/>
  <c r="D43" i="19"/>
  <c r="H43" i="19" s="1"/>
  <c r="G52" i="19"/>
  <c r="G43" i="19" l="1"/>
  <c r="J43" i="19" s="1"/>
  <c r="F14" i="19"/>
  <c r="L19" i="19" s="1"/>
  <c r="E14" i="19"/>
  <c r="K18" i="19" s="1"/>
  <c r="D14" i="19"/>
  <c r="J16" i="19" s="1"/>
  <c r="C14" i="19"/>
  <c r="I19" i="19" s="1"/>
  <c r="G42" i="19"/>
  <c r="H9" i="19"/>
  <c r="H7" i="19"/>
  <c r="H8" i="19"/>
  <c r="H6" i="19"/>
  <c r="K6" i="19" s="1"/>
  <c r="H5" i="19"/>
  <c r="J21" i="19"/>
  <c r="I20" i="19"/>
  <c r="I18" i="19"/>
  <c r="M20" i="19"/>
  <c r="G30" i="19" s="1"/>
  <c r="M19" i="19"/>
  <c r="G29" i="19" s="1"/>
  <c r="M18" i="19"/>
  <c r="M21" i="19"/>
  <c r="M16" i="19"/>
  <c r="S6" i="19"/>
  <c r="E51" i="19"/>
  <c r="D44" i="19"/>
  <c r="H44" i="19" s="1"/>
  <c r="H45" i="19" s="1"/>
  <c r="E44" i="19"/>
  <c r="I44" i="19" s="1"/>
  <c r="C44" i="19"/>
  <c r="G44" i="19" s="1"/>
  <c r="C53" i="19"/>
  <c r="D51" i="19"/>
  <c r="I10" i="19"/>
  <c r="L16" i="19"/>
  <c r="L18" i="19"/>
  <c r="K20" i="19"/>
  <c r="E30" i="19" s="1"/>
  <c r="K16" i="19"/>
  <c r="G9" i="19"/>
  <c r="G8" i="19"/>
  <c r="G6" i="19"/>
  <c r="G5" i="19"/>
  <c r="G7" i="19"/>
  <c r="I16" i="19" l="1"/>
  <c r="E45" i="19"/>
  <c r="K19" i="19"/>
  <c r="E29" i="19" s="1"/>
  <c r="I29" i="19" s="1"/>
  <c r="I21" i="19"/>
  <c r="I17" i="19" s="1"/>
  <c r="L20" i="19"/>
  <c r="L21" i="19"/>
  <c r="L17" i="19" s="1"/>
  <c r="L22" i="19" s="1"/>
  <c r="F29" i="19" s="1"/>
  <c r="N29" i="19" s="1"/>
  <c r="D45" i="19"/>
  <c r="J18" i="19"/>
  <c r="D28" i="19" s="1"/>
  <c r="J19" i="19"/>
  <c r="D29" i="19" s="1"/>
  <c r="K21" i="19"/>
  <c r="J20" i="19"/>
  <c r="D30" i="19" s="1"/>
  <c r="H10" i="19"/>
  <c r="C45" i="19"/>
  <c r="G10" i="19"/>
  <c r="J5" i="19"/>
  <c r="M5" i="19" s="1"/>
  <c r="O5" i="19"/>
  <c r="K5" i="19"/>
  <c r="L5" i="19"/>
  <c r="O8" i="19"/>
  <c r="J8" i="19"/>
  <c r="E34" i="19"/>
  <c r="E28" i="19"/>
  <c r="F34" i="19"/>
  <c r="E53" i="19"/>
  <c r="I45" i="19"/>
  <c r="N16" i="19"/>
  <c r="C34" i="19"/>
  <c r="C28" i="19"/>
  <c r="N18" i="19"/>
  <c r="C30" i="19"/>
  <c r="D34" i="19"/>
  <c r="J7" i="19"/>
  <c r="N7" i="19" s="1"/>
  <c r="O7" i="19"/>
  <c r="O6" i="19"/>
  <c r="L6" i="19"/>
  <c r="J6" i="19"/>
  <c r="N6" i="19" s="1"/>
  <c r="J9" i="19"/>
  <c r="N9" i="19" s="1"/>
  <c r="O9" i="19"/>
  <c r="F28" i="19"/>
  <c r="J44" i="19"/>
  <c r="D53" i="19"/>
  <c r="K53" i="19" s="1"/>
  <c r="G34" i="19"/>
  <c r="G28" i="19"/>
  <c r="M17" i="19"/>
  <c r="M22" i="19" s="1"/>
  <c r="C29" i="19"/>
  <c r="J17" i="19"/>
  <c r="J22" i="19" s="1"/>
  <c r="C51" i="19"/>
  <c r="G45" i="19"/>
  <c r="J42" i="19"/>
  <c r="N20" i="19" l="1"/>
  <c r="J45" i="19"/>
  <c r="K17" i="19"/>
  <c r="K22" i="19" s="1"/>
  <c r="N19" i="19"/>
  <c r="N21" i="19"/>
  <c r="N5" i="19"/>
  <c r="M9" i="19"/>
  <c r="M6" i="19"/>
  <c r="F51" i="19"/>
  <c r="I51" i="19" s="1"/>
  <c r="K51" i="19"/>
  <c r="J29" i="19"/>
  <c r="H29" i="19"/>
  <c r="M29" i="19"/>
  <c r="F53" i="19"/>
  <c r="N28" i="19"/>
  <c r="M30" i="19"/>
  <c r="I22" i="19"/>
  <c r="M34" i="19"/>
  <c r="N34" i="19"/>
  <c r="J34" i="19"/>
  <c r="K8" i="19"/>
  <c r="O23" i="19"/>
  <c r="L8" i="19"/>
  <c r="M8" i="19"/>
  <c r="O10" i="19"/>
  <c r="L9" i="19"/>
  <c r="O24" i="19"/>
  <c r="K9" i="19"/>
  <c r="L7" i="19"/>
  <c r="K7" i="19"/>
  <c r="M7" i="19"/>
  <c r="M28" i="19"/>
  <c r="H28" i="19"/>
  <c r="H34" i="19"/>
  <c r="I34" i="19"/>
  <c r="N8" i="19"/>
  <c r="J10" i="19"/>
  <c r="M10" i="19" s="1"/>
  <c r="N17" i="19" l="1"/>
  <c r="N22" i="19" s="1"/>
  <c r="K10" i="19"/>
  <c r="L10" i="19"/>
  <c r="N10" i="19"/>
  <c r="K28" i="19"/>
  <c r="L28" i="19"/>
  <c r="H53" i="19"/>
  <c r="G53" i="19"/>
  <c r="J53" i="19"/>
  <c r="L34" i="19"/>
  <c r="K34" i="19"/>
  <c r="P23" i="19"/>
  <c r="K24" i="19" s="1"/>
  <c r="E32" i="19" s="1"/>
  <c r="I53" i="19"/>
  <c r="L29" i="19"/>
  <c r="K29" i="19"/>
  <c r="J51" i="19"/>
  <c r="J23" i="19" l="1"/>
  <c r="D31" i="19" s="1"/>
  <c r="L23" i="19"/>
  <c r="F30" i="19" s="1"/>
  <c r="M24" i="19"/>
  <c r="G32" i="19" s="1"/>
  <c r="M23" i="19"/>
  <c r="G31" i="19" s="1"/>
  <c r="I23" i="19"/>
  <c r="C31" i="19" s="1"/>
  <c r="K23" i="19"/>
  <c r="E31" i="19" s="1"/>
  <c r="E33" i="19" s="1"/>
  <c r="J24" i="19"/>
  <c r="D32" i="19" s="1"/>
  <c r="L24" i="19"/>
  <c r="F32" i="19" s="1"/>
  <c r="I24" i="19"/>
  <c r="F31" i="19" l="1"/>
  <c r="F33" i="19" s="1"/>
  <c r="D33" i="19"/>
  <c r="E35" i="19"/>
  <c r="N23" i="19"/>
  <c r="N32" i="19"/>
  <c r="G33" i="19"/>
  <c r="E36" i="19"/>
  <c r="H46" i="19" s="1"/>
  <c r="N30" i="19"/>
  <c r="H30" i="19"/>
  <c r="J30" i="19"/>
  <c r="N24" i="19"/>
  <c r="C32" i="19"/>
  <c r="C33" i="19" s="1"/>
  <c r="C35" i="19"/>
  <c r="M31" i="19"/>
  <c r="N31" i="19" l="1"/>
  <c r="H31" i="19"/>
  <c r="L31" i="19" s="1"/>
  <c r="F36" i="19"/>
  <c r="J31" i="19"/>
  <c r="F35" i="19"/>
  <c r="I46" i="19" s="1"/>
  <c r="M33" i="19"/>
  <c r="H47" i="19"/>
  <c r="D55" i="19" s="1"/>
  <c r="D54" i="19"/>
  <c r="N33" i="19"/>
  <c r="J32" i="19"/>
  <c r="H32" i="19"/>
  <c r="M32" i="19"/>
  <c r="C36" i="19"/>
  <c r="G46" i="19" s="1"/>
  <c r="L30" i="19"/>
  <c r="K30" i="19"/>
  <c r="H33" i="19" l="1"/>
  <c r="L33" i="19" s="1"/>
  <c r="J28" i="19" s="1"/>
  <c r="J33" i="19" s="1"/>
  <c r="K31" i="19"/>
  <c r="D56" i="19"/>
  <c r="C54" i="19"/>
  <c r="J46" i="19"/>
  <c r="F54" i="19" s="1"/>
  <c r="G47" i="19"/>
  <c r="E54" i="19"/>
  <c r="I47" i="19"/>
  <c r="E55" i="19" s="1"/>
  <c r="L32" i="19"/>
  <c r="K32" i="19"/>
  <c r="K33" i="19" l="1"/>
  <c r="I28" i="19" s="1"/>
  <c r="J47" i="19"/>
  <c r="F55" i="19" s="1"/>
  <c r="C55" i="19"/>
  <c r="K54" i="19"/>
  <c r="I54" i="19"/>
  <c r="J54" i="19"/>
  <c r="C56" i="19"/>
  <c r="E56" i="19"/>
  <c r="G54" i="19"/>
  <c r="H54" i="19"/>
  <c r="I32" i="19" l="1"/>
  <c r="I30" i="19"/>
  <c r="I31" i="19"/>
  <c r="H55" i="19"/>
  <c r="G55" i="19"/>
  <c r="F56" i="19"/>
  <c r="J56" i="19" s="1"/>
  <c r="K56" i="19"/>
  <c r="J55" i="19"/>
  <c r="K55" i="19"/>
  <c r="I55" i="19"/>
  <c r="I33" i="19" l="1"/>
  <c r="I56" i="19"/>
  <c r="G51" i="19" s="1"/>
  <c r="G56" i="19" s="1"/>
  <c r="H51" i="19"/>
  <c r="H56" i="19" s="1"/>
  <c r="G22" i="4" l="1"/>
  <c r="F22" i="4"/>
  <c r="E22" i="4"/>
  <c r="D22" i="4"/>
  <c r="G19" i="4"/>
  <c r="F19" i="4"/>
  <c r="E19" i="4"/>
  <c r="D19" i="4"/>
  <c r="H19" i="4"/>
  <c r="J15" i="4"/>
  <c r="I22" i="4"/>
  <c r="H22" i="4"/>
  <c r="J11" i="4"/>
  <c r="J9" i="4"/>
  <c r="J8" i="4"/>
  <c r="J7" i="4"/>
  <c r="J6" i="4"/>
  <c r="I21" i="4"/>
  <c r="H21" i="4"/>
  <c r="G21" i="4"/>
  <c r="F21" i="4"/>
  <c r="E21" i="4"/>
  <c r="D21" i="4"/>
  <c r="J21" i="4" l="1"/>
  <c r="J22" i="4"/>
  <c r="J10" i="4"/>
  <c r="J12" i="4"/>
  <c r="E13" i="4"/>
  <c r="E20" i="4" s="1"/>
  <c r="G13" i="4"/>
  <c r="G20" i="4" s="1"/>
  <c r="I13" i="4"/>
  <c r="J14" i="4"/>
  <c r="J16" i="4"/>
  <c r="J18" i="4"/>
  <c r="I19" i="4"/>
  <c r="J5" i="4"/>
  <c r="D13" i="4"/>
  <c r="D20" i="4" s="1"/>
  <c r="F13" i="4"/>
  <c r="F20" i="4" s="1"/>
  <c r="H13" i="4"/>
  <c r="H20" i="4" s="1"/>
  <c r="J17" i="4"/>
  <c r="J19" i="4" l="1"/>
  <c r="J13" i="4"/>
  <c r="I20" i="4"/>
  <c r="J20" i="4" s="1"/>
  <c r="D23" i="6" l="1"/>
  <c r="D28" i="6" s="1"/>
  <c r="D20" i="6"/>
  <c r="C7" i="6"/>
  <c r="E8" i="6"/>
  <c r="C6" i="6"/>
  <c r="C4" i="6"/>
  <c r="E5" i="6"/>
  <c r="C3" i="6"/>
  <c r="C23" i="6" l="1"/>
  <c r="G22" i="6"/>
  <c r="F22" i="6"/>
  <c r="H15" i="6"/>
  <c r="X6" i="6" s="1"/>
  <c r="H14" i="6"/>
  <c r="I15" i="6"/>
  <c r="U6" i="6" s="1"/>
  <c r="J18" i="6"/>
  <c r="J17" i="6"/>
  <c r="O19" i="6" s="1"/>
  <c r="J16" i="6"/>
  <c r="O18" i="6" s="1"/>
  <c r="J15" i="6"/>
  <c r="O17" i="6" s="1"/>
  <c r="J14" i="6"/>
  <c r="J13" i="6"/>
  <c r="K22" i="6"/>
  <c r="K21" i="6"/>
  <c r="H16" i="6"/>
  <c r="X7" i="6" s="1"/>
  <c r="H17" i="6"/>
  <c r="X8" i="6" s="1"/>
  <c r="H18" i="6"/>
  <c r="X9" i="6" s="1"/>
  <c r="I19" i="6"/>
  <c r="U10" i="6" s="1"/>
  <c r="I24" i="6"/>
  <c r="V7" i="6" s="1"/>
  <c r="I25" i="6"/>
  <c r="V8" i="6" s="1"/>
  <c r="I27" i="6"/>
  <c r="V10" i="6" s="1"/>
  <c r="F15" i="6"/>
  <c r="R6" i="6" s="1"/>
  <c r="F14" i="6"/>
  <c r="G15" i="6"/>
  <c r="O6" i="6" s="1"/>
  <c r="J24" i="6"/>
  <c r="P18" i="6" s="1"/>
  <c r="J25" i="6"/>
  <c r="P19" i="6" s="1"/>
  <c r="J22" i="6"/>
  <c r="J21" i="6"/>
  <c r="D5" i="6"/>
  <c r="F5" i="6" s="1"/>
  <c r="K13" i="6"/>
  <c r="K18" i="6"/>
  <c r="K17" i="6"/>
  <c r="R19" i="6" s="1"/>
  <c r="K16" i="6"/>
  <c r="R18" i="6" s="1"/>
  <c r="K15" i="6"/>
  <c r="R17" i="6" s="1"/>
  <c r="K14" i="6"/>
  <c r="I22" i="6"/>
  <c r="H22" i="6"/>
  <c r="D8" i="6"/>
  <c r="F8" i="6" s="1"/>
  <c r="I14" i="6"/>
  <c r="I16" i="6"/>
  <c r="U7" i="6" s="1"/>
  <c r="I17" i="6"/>
  <c r="U8" i="6" s="1"/>
  <c r="I18" i="6"/>
  <c r="U9" i="6" s="1"/>
  <c r="I23" i="6"/>
  <c r="V6" i="6" s="1"/>
  <c r="H24" i="6"/>
  <c r="Y7" i="6" s="1"/>
  <c r="K25" i="6"/>
  <c r="S19" i="6" s="1"/>
  <c r="I26" i="6"/>
  <c r="V9" i="6" s="1"/>
  <c r="F13" i="6"/>
  <c r="H13" i="6"/>
  <c r="G14" i="6"/>
  <c r="G16" i="6"/>
  <c r="O7" i="6" s="1"/>
  <c r="G17" i="6"/>
  <c r="O8" i="6" s="1"/>
  <c r="G18" i="6"/>
  <c r="O9" i="6" s="1"/>
  <c r="F21" i="6"/>
  <c r="H21" i="6"/>
  <c r="G23" i="6"/>
  <c r="P6" i="6" s="1"/>
  <c r="G24" i="6"/>
  <c r="P7" i="6" s="1"/>
  <c r="K24" i="6"/>
  <c r="S18" i="6" s="1"/>
  <c r="F25" i="6"/>
  <c r="S8" i="6" s="1"/>
  <c r="H25" i="6"/>
  <c r="Y8" i="6" s="1"/>
  <c r="C26" i="6"/>
  <c r="C27" i="6"/>
  <c r="G13" i="6"/>
  <c r="I13" i="6"/>
  <c r="F16" i="6"/>
  <c r="R7" i="6" s="1"/>
  <c r="F17" i="6"/>
  <c r="R8" i="6" s="1"/>
  <c r="F18" i="6"/>
  <c r="R9" i="6" s="1"/>
  <c r="G19" i="6"/>
  <c r="O10" i="6" s="1"/>
  <c r="G21" i="6"/>
  <c r="I21" i="6"/>
  <c r="F24" i="6"/>
  <c r="S7" i="6" s="1"/>
  <c r="G25" i="6"/>
  <c r="P8" i="6" s="1"/>
  <c r="G26" i="6"/>
  <c r="P9" i="6" s="1"/>
  <c r="G27" i="6"/>
  <c r="P10" i="6" s="1"/>
  <c r="T7" i="6" l="1"/>
  <c r="AB7" i="6" s="1"/>
  <c r="T8" i="6"/>
  <c r="Q7" i="6"/>
  <c r="G20" i="6"/>
  <c r="O5" i="6"/>
  <c r="K26" i="6"/>
  <c r="H26" i="6"/>
  <c r="Y9" i="6" s="1"/>
  <c r="W9" i="6" s="1"/>
  <c r="F26" i="6"/>
  <c r="S9" i="6" s="1"/>
  <c r="Q9" i="6" s="1"/>
  <c r="H23" i="6"/>
  <c r="Y6" i="6" s="1"/>
  <c r="W6" i="6" s="1"/>
  <c r="F23" i="6"/>
  <c r="S6" i="6" s="1"/>
  <c r="Q6" i="6" s="1"/>
  <c r="K23" i="6"/>
  <c r="S17" i="6" s="1"/>
  <c r="S20" i="6" s="1"/>
  <c r="S5" i="6"/>
  <c r="N9" i="6"/>
  <c r="N7" i="6"/>
  <c r="X5" i="6"/>
  <c r="C28" i="6"/>
  <c r="R20" i="6"/>
  <c r="Q19" i="6"/>
  <c r="J26" i="6"/>
  <c r="J23" i="6"/>
  <c r="P17" i="6" s="1"/>
  <c r="P20" i="6" s="1"/>
  <c r="N6" i="6"/>
  <c r="T10" i="6"/>
  <c r="W8" i="6"/>
  <c r="N18" i="6"/>
  <c r="G28" i="6"/>
  <c r="P5" i="6"/>
  <c r="P11" i="6" s="1"/>
  <c r="I28" i="6"/>
  <c r="V5" i="6"/>
  <c r="V11" i="6" s="1"/>
  <c r="N10" i="6"/>
  <c r="Q8" i="6"/>
  <c r="I20" i="6"/>
  <c r="I29" i="6" s="1"/>
  <c r="U5" i="6"/>
  <c r="K27" i="6"/>
  <c r="H27" i="6"/>
  <c r="Y10" i="6" s="1"/>
  <c r="F27" i="6"/>
  <c r="S10" i="6" s="1"/>
  <c r="Y5" i="6"/>
  <c r="H19" i="6"/>
  <c r="X10" i="6" s="1"/>
  <c r="F19" i="6"/>
  <c r="R10" i="6" s="1"/>
  <c r="N8" i="6"/>
  <c r="R5" i="6"/>
  <c r="T9" i="6"/>
  <c r="C20" i="6"/>
  <c r="Q18" i="6"/>
  <c r="K19" i="6"/>
  <c r="K20" i="6" s="1"/>
  <c r="J27" i="6"/>
  <c r="W7" i="6"/>
  <c r="J19" i="6"/>
  <c r="J20" i="6" s="1"/>
  <c r="O20" i="6"/>
  <c r="N19" i="6"/>
  <c r="T6" i="6"/>
  <c r="W10" i="6" l="1"/>
  <c r="AA7" i="6"/>
  <c r="AC7" i="6" s="1"/>
  <c r="N17" i="6"/>
  <c r="N20" i="6" s="1"/>
  <c r="Q10" i="6"/>
  <c r="Q17" i="6"/>
  <c r="Q20" i="6" s="1"/>
  <c r="H28" i="6"/>
  <c r="J28" i="6"/>
  <c r="J29" i="6" s="1"/>
  <c r="F20" i="6"/>
  <c r="K28" i="6"/>
  <c r="K29" i="6" s="1"/>
  <c r="V18" i="6"/>
  <c r="W18" i="6"/>
  <c r="R11" i="6"/>
  <c r="Q5" i="6"/>
  <c r="U11" i="6"/>
  <c r="T5" i="6"/>
  <c r="T11" i="6" s="1"/>
  <c r="X11" i="6"/>
  <c r="W5" i="6"/>
  <c r="W11" i="6" s="1"/>
  <c r="S11" i="6"/>
  <c r="O11" i="6"/>
  <c r="N5" i="6"/>
  <c r="N11" i="6" s="1"/>
  <c r="Y11" i="6"/>
  <c r="H20" i="6"/>
  <c r="F28" i="6"/>
  <c r="G29" i="6"/>
  <c r="F29" i="6" l="1"/>
  <c r="Q11" i="6"/>
  <c r="H29" i="6"/>
  <c r="X18" i="6"/>
</calcChain>
</file>

<file path=xl/sharedStrings.xml><?xml version="1.0" encoding="utf-8"?>
<sst xmlns="http://schemas.openxmlformats.org/spreadsheetml/2006/main" count="1801" uniqueCount="975">
  <si>
    <t>NO</t>
    <phoneticPr fontId="3"/>
  </si>
  <si>
    <t>タイプ</t>
    <phoneticPr fontId="3"/>
  </si>
  <si>
    <t>質問文および選択肢</t>
    <rPh sb="0" eb="3">
      <t>シツモンブン</t>
    </rPh>
    <rPh sb="6" eb="9">
      <t>センタクシ</t>
    </rPh>
    <phoneticPr fontId="3"/>
  </si>
  <si>
    <t>【居住地】</t>
    <rPh sb="1" eb="4">
      <t>キョジュウチ</t>
    </rPh>
    <phoneticPr fontId="4"/>
  </si>
  <si>
    <t>※全員回答</t>
    <rPh sb="1" eb="3">
      <t>ゼンイン</t>
    </rPh>
    <rPh sb="3" eb="5">
      <t>カイトウ</t>
    </rPh>
    <phoneticPr fontId="4"/>
  </si>
  <si>
    <t>Ｑ１</t>
    <phoneticPr fontId="4"/>
  </si>
  <si>
    <t>ＳＡ</t>
    <phoneticPr fontId="4"/>
  </si>
  <si>
    <t>あなたの居住地について、あてはまるものをお選びください。</t>
    <rPh sb="4" eb="7">
      <t>キョジュウチ</t>
    </rPh>
    <rPh sb="21" eb="22">
      <t>エラ</t>
    </rPh>
    <phoneticPr fontId="4"/>
  </si>
  <si>
    <t>（あてはまるものをひとつだけ）</t>
    <phoneticPr fontId="4"/>
  </si>
  <si>
    <t>１</t>
    <phoneticPr fontId="4"/>
  </si>
  <si>
    <t>○</t>
  </si>
  <si>
    <t>～</t>
    <phoneticPr fontId="4"/>
  </si>
  <si>
    <t>４７都道府県を表示</t>
    <rPh sb="2" eb="6">
      <t>トドウフケン</t>
    </rPh>
    <rPh sb="7" eb="9">
      <t>ヒョウジ</t>
    </rPh>
    <phoneticPr fontId="4"/>
  </si>
  <si>
    <t>４７</t>
    <phoneticPr fontId="4"/>
  </si>
  <si>
    <t>４８</t>
    <phoneticPr fontId="4"/>
  </si>
  <si>
    <t>外国</t>
    <rPh sb="0" eb="2">
      <t>ガイコク</t>
    </rPh>
    <phoneticPr fontId="4"/>
  </si>
  <si>
    <t>【性別】</t>
    <rPh sb="1" eb="3">
      <t>セイベツ</t>
    </rPh>
    <phoneticPr fontId="4"/>
  </si>
  <si>
    <t>Ｑ２</t>
    <phoneticPr fontId="4"/>
  </si>
  <si>
    <t>あなたの性別について、あてはまるものをお選びください。</t>
    <rPh sb="4" eb="6">
      <t>セイベツ</t>
    </rPh>
    <rPh sb="20" eb="21">
      <t>エラ</t>
    </rPh>
    <phoneticPr fontId="4"/>
  </si>
  <si>
    <t>男性</t>
    <rPh sb="0" eb="2">
      <t>ダンセイ</t>
    </rPh>
    <phoneticPr fontId="4"/>
  </si>
  <si>
    <t>２</t>
  </si>
  <si>
    <t>女性</t>
    <rPh sb="0" eb="2">
      <t>ジョセイ</t>
    </rPh>
    <phoneticPr fontId="4"/>
  </si>
  <si>
    <t>【年代】</t>
    <rPh sb="1" eb="3">
      <t>ネンダイ</t>
    </rPh>
    <phoneticPr fontId="4"/>
  </si>
  <si>
    <t>Ｑ３</t>
    <phoneticPr fontId="4"/>
  </si>
  <si>
    <t>あなたの年代について、あてはまるものをお選びください。</t>
    <rPh sb="4" eb="6">
      <t>ネンダイ</t>
    </rPh>
    <rPh sb="20" eb="21">
      <t>エラ</t>
    </rPh>
    <phoneticPr fontId="4"/>
  </si>
  <si>
    <t>１９歳以下</t>
    <rPh sb="2" eb="3">
      <t>サイ</t>
    </rPh>
    <rPh sb="3" eb="5">
      <t>イカ</t>
    </rPh>
    <phoneticPr fontId="4"/>
  </si>
  <si>
    <t>２０歳代</t>
    <rPh sb="2" eb="3">
      <t>サイ</t>
    </rPh>
    <rPh sb="3" eb="4">
      <t>ダイ</t>
    </rPh>
    <phoneticPr fontId="4"/>
  </si>
  <si>
    <t>３</t>
  </si>
  <si>
    <t>３０歳代</t>
    <rPh sb="2" eb="3">
      <t>サイ</t>
    </rPh>
    <rPh sb="3" eb="4">
      <t>ダイ</t>
    </rPh>
    <phoneticPr fontId="4"/>
  </si>
  <si>
    <t>４</t>
  </si>
  <si>
    <t>４０歳代</t>
    <rPh sb="2" eb="3">
      <t>サイ</t>
    </rPh>
    <rPh sb="3" eb="4">
      <t>ダイ</t>
    </rPh>
    <phoneticPr fontId="4"/>
  </si>
  <si>
    <t>５</t>
  </si>
  <si>
    <t>５０歳代</t>
    <rPh sb="2" eb="3">
      <t>サイ</t>
    </rPh>
    <rPh sb="3" eb="4">
      <t>ダイ</t>
    </rPh>
    <phoneticPr fontId="4"/>
  </si>
  <si>
    <t>６</t>
  </si>
  <si>
    <t>６０歳代</t>
    <rPh sb="2" eb="3">
      <t>サイ</t>
    </rPh>
    <rPh sb="3" eb="4">
      <t>ダイ</t>
    </rPh>
    <phoneticPr fontId="4"/>
  </si>
  <si>
    <t>７</t>
  </si>
  <si>
    <t>７０歳代</t>
    <rPh sb="2" eb="3">
      <t>サイ</t>
    </rPh>
    <rPh sb="3" eb="4">
      <t>ダイ</t>
    </rPh>
    <phoneticPr fontId="4"/>
  </si>
  <si>
    <t>８</t>
  </si>
  <si>
    <t>８０歳代以上</t>
    <rPh sb="2" eb="3">
      <t>サイ</t>
    </rPh>
    <rPh sb="3" eb="4">
      <t>ダイ</t>
    </rPh>
    <rPh sb="4" eb="6">
      <t>イジョウ</t>
    </rPh>
    <phoneticPr fontId="4"/>
  </si>
  <si>
    <t>【回答者の属性】</t>
    <rPh sb="1" eb="3">
      <t>カイトウ</t>
    </rPh>
    <rPh sb="3" eb="4">
      <t>シャ</t>
    </rPh>
    <rPh sb="5" eb="7">
      <t>ゾクセイ</t>
    </rPh>
    <phoneticPr fontId="4"/>
  </si>
  <si>
    <t>Ｑ４</t>
    <phoneticPr fontId="4"/>
  </si>
  <si>
    <t>兵庫県では、９月に下記のスポーツ大会を実施しています。</t>
    <rPh sb="0" eb="3">
      <t>ヒョウゴケン</t>
    </rPh>
    <rPh sb="7" eb="8">
      <t>ガツ</t>
    </rPh>
    <rPh sb="9" eb="11">
      <t>カキ</t>
    </rPh>
    <rPh sb="16" eb="18">
      <t>タイカイ</t>
    </rPh>
    <rPh sb="19" eb="21">
      <t>ジッシ</t>
    </rPh>
    <phoneticPr fontId="4"/>
  </si>
  <si>
    <t>開催日</t>
    <rPh sb="0" eb="3">
      <t>カイサイビ</t>
    </rPh>
    <phoneticPr fontId="4"/>
  </si>
  <si>
    <t>大会名</t>
    <rPh sb="0" eb="2">
      <t>タイカイ</t>
    </rPh>
    <rPh sb="2" eb="3">
      <t>メイ</t>
    </rPh>
    <phoneticPr fontId="4"/>
  </si>
  <si>
    <t>（あてはまるものをひとつだけ）</t>
    <phoneticPr fontId="4"/>
  </si>
  <si>
    <t>１</t>
    <phoneticPr fontId="4"/>
  </si>
  <si>
    <t>選手</t>
    <rPh sb="0" eb="2">
      <t>センシュ</t>
    </rPh>
    <phoneticPr fontId="4"/>
  </si>
  <si>
    <t>選手の家族</t>
    <rPh sb="0" eb="2">
      <t>センシュ</t>
    </rPh>
    <rPh sb="3" eb="5">
      <t>カゾク</t>
    </rPh>
    <phoneticPr fontId="4"/>
  </si>
  <si>
    <t>観戦者</t>
    <rPh sb="0" eb="2">
      <t>カンセン</t>
    </rPh>
    <rPh sb="2" eb="3">
      <t>シャ</t>
    </rPh>
    <phoneticPr fontId="4"/>
  </si>
  <si>
    <t>大会関係者</t>
    <rPh sb="0" eb="2">
      <t>タイカイ</t>
    </rPh>
    <rPh sb="2" eb="5">
      <t>カンケイシャ</t>
    </rPh>
    <phoneticPr fontId="4"/>
  </si>
  <si>
    <t>大会とは関係のない兵庫県民</t>
    <rPh sb="9" eb="12">
      <t>ヒョウゴケン</t>
    </rPh>
    <phoneticPr fontId="4"/>
  </si>
  <si>
    <t>大会とは関係のない兵庫県外の観光客</t>
    <rPh sb="4" eb="6">
      <t>カンケイ</t>
    </rPh>
    <rPh sb="9" eb="12">
      <t>ヒョウゴケン</t>
    </rPh>
    <rPh sb="14" eb="17">
      <t>カンコウキャク</t>
    </rPh>
    <phoneticPr fontId="4"/>
  </si>
  <si>
    <t>【健康・食意識】</t>
    <rPh sb="1" eb="3">
      <t>ケンコウ</t>
    </rPh>
    <rPh sb="4" eb="5">
      <t>ショク</t>
    </rPh>
    <rPh sb="5" eb="7">
      <t>イシキ</t>
    </rPh>
    <phoneticPr fontId="4"/>
  </si>
  <si>
    <t>Ｑ５</t>
    <phoneticPr fontId="4"/>
  </si>
  <si>
    <t>ＭＡМＴ</t>
    <phoneticPr fontId="4"/>
  </si>
  <si>
    <t>あなたの普段の健康意識や食意識として、</t>
    <rPh sb="4" eb="6">
      <t>フダン</t>
    </rPh>
    <rPh sb="7" eb="9">
      <t>ケンコウ</t>
    </rPh>
    <rPh sb="9" eb="11">
      <t>イシキ</t>
    </rPh>
    <rPh sb="12" eb="13">
      <t>ショク</t>
    </rPh>
    <rPh sb="13" eb="15">
      <t>イシキ</t>
    </rPh>
    <phoneticPr fontId="4"/>
  </si>
  <si>
    <t>関心があるものをお知らせください。</t>
    <rPh sb="0" eb="2">
      <t>カンシン</t>
    </rPh>
    <rPh sb="9" eb="10">
      <t>シ</t>
    </rPh>
    <phoneticPr fontId="4"/>
  </si>
  <si>
    <t>（あてはまるものをいくつでも）</t>
    <phoneticPr fontId="4"/>
  </si>
  <si>
    <t>[1]</t>
    <phoneticPr fontId="4"/>
  </si>
  <si>
    <t>[2]</t>
  </si>
  <si>
    <t>[3]</t>
  </si>
  <si>
    <t>[4]</t>
  </si>
  <si>
    <t>[5]</t>
    <phoneticPr fontId="4"/>
  </si>
  <si>
    <t>大変関心がある</t>
    <rPh sb="0" eb="2">
      <t>タイヘン</t>
    </rPh>
    <rPh sb="2" eb="4">
      <t>カンシン</t>
    </rPh>
    <phoneticPr fontId="4"/>
  </si>
  <si>
    <t>少し関心がある</t>
    <rPh sb="0" eb="1">
      <t>スコ</t>
    </rPh>
    <rPh sb="2" eb="4">
      <t>カンシン</t>
    </rPh>
    <phoneticPr fontId="4"/>
  </si>
  <si>
    <t>どちらともいえない</t>
    <phoneticPr fontId="4"/>
  </si>
  <si>
    <t>余り関心がない</t>
    <rPh sb="0" eb="1">
      <t>アマ</t>
    </rPh>
    <rPh sb="2" eb="4">
      <t>カンシン</t>
    </rPh>
    <phoneticPr fontId="4"/>
  </si>
  <si>
    <t>全く関心がない</t>
    <rPh sb="0" eb="1">
      <t>マッタ</t>
    </rPh>
    <rPh sb="2" eb="4">
      <t>カンシン</t>
    </rPh>
    <phoneticPr fontId="4"/>
  </si>
  <si>
    <t>１</t>
    <phoneticPr fontId="4"/>
  </si>
  <si>
    <t>健康のための食品、料理</t>
    <rPh sb="0" eb="2">
      <t>ケンコウ</t>
    </rPh>
    <rPh sb="6" eb="8">
      <t>ショクヒン</t>
    </rPh>
    <rPh sb="9" eb="11">
      <t>リョウリ</t>
    </rPh>
    <phoneticPr fontId="4"/>
  </si>
  <si>
    <t>→</t>
  </si>
  <si>
    <t>○</t>
    <phoneticPr fontId="4"/>
  </si>
  <si>
    <t>２</t>
    <phoneticPr fontId="4"/>
  </si>
  <si>
    <t>安全、安心な食品、料理</t>
    <rPh sb="0" eb="2">
      <t>アンゼン</t>
    </rPh>
    <rPh sb="3" eb="5">
      <t>アンシン</t>
    </rPh>
    <rPh sb="6" eb="8">
      <t>ショクヒン</t>
    </rPh>
    <rPh sb="9" eb="11">
      <t>リョウリ</t>
    </rPh>
    <phoneticPr fontId="4"/>
  </si>
  <si>
    <t>３</t>
    <phoneticPr fontId="4"/>
  </si>
  <si>
    <t>低糖質、高タンパクの食品、料理</t>
    <rPh sb="0" eb="3">
      <t>テイトウシツ</t>
    </rPh>
    <rPh sb="4" eb="5">
      <t>コウ</t>
    </rPh>
    <rPh sb="10" eb="12">
      <t>ショクヒン</t>
    </rPh>
    <rPh sb="13" eb="15">
      <t>リョウリ</t>
    </rPh>
    <phoneticPr fontId="4"/>
  </si>
  <si>
    <t>グルテンフリーの食品、料理</t>
    <rPh sb="8" eb="10">
      <t>ショクヒン</t>
    </rPh>
    <rPh sb="11" eb="13">
      <t>リョウリ</t>
    </rPh>
    <phoneticPr fontId="4"/>
  </si>
  <si>
    <t>ご当地の食品、料理</t>
    <rPh sb="1" eb="3">
      <t>トウチ</t>
    </rPh>
    <rPh sb="4" eb="6">
      <t>ショクヒン</t>
    </rPh>
    <rPh sb="7" eb="9">
      <t>リョウリ</t>
    </rPh>
    <phoneticPr fontId="4"/>
  </si>
  <si>
    <t>その他(　　　　　　　　　　　）</t>
    <rPh sb="2" eb="3">
      <t>タ</t>
    </rPh>
    <phoneticPr fontId="4"/>
  </si>
  <si>
    <t>ここからは、今回の兵庫県への訪問についてお聞きします。</t>
    <rPh sb="6" eb="8">
      <t>コンカイ</t>
    </rPh>
    <rPh sb="9" eb="12">
      <t>ヒョウゴケン</t>
    </rPh>
    <rPh sb="14" eb="16">
      <t>ホウモン</t>
    </rPh>
    <rPh sb="21" eb="22">
      <t>キ</t>
    </rPh>
    <phoneticPr fontId="4"/>
  </si>
  <si>
    <t>【9月以降の兵庫県の訪問回数】</t>
    <rPh sb="2" eb="5">
      <t>ガツイコウ</t>
    </rPh>
    <rPh sb="6" eb="9">
      <t>ヒョウゴケン</t>
    </rPh>
    <rPh sb="10" eb="12">
      <t>ホウモン</t>
    </rPh>
    <rPh sb="12" eb="14">
      <t>カイスウ</t>
    </rPh>
    <phoneticPr fontId="4"/>
  </si>
  <si>
    <t>Ｑ６</t>
    <phoneticPr fontId="4"/>
  </si>
  <si>
    <t>ＳＡ</t>
    <phoneticPr fontId="4"/>
  </si>
  <si>
    <t>9月3日以降のあなたの兵庫県の訪問回数をお知らせください。</t>
    <rPh sb="3" eb="4">
      <t>ニチ</t>
    </rPh>
    <rPh sb="21" eb="22">
      <t>シ</t>
    </rPh>
    <phoneticPr fontId="4"/>
  </si>
  <si>
    <t>（あてはまるものをひとつだけ）</t>
    <phoneticPr fontId="4"/>
  </si>
  <si>
    <t>１回目</t>
    <rPh sb="1" eb="3">
      <t>カイメ</t>
    </rPh>
    <phoneticPr fontId="4"/>
  </si>
  <si>
    <t>２回目</t>
    <rPh sb="1" eb="3">
      <t>カイメ</t>
    </rPh>
    <phoneticPr fontId="4"/>
  </si>
  <si>
    <t>３回目</t>
    <rPh sb="1" eb="3">
      <t>カイメ</t>
    </rPh>
    <phoneticPr fontId="4"/>
  </si>
  <si>
    <t>４回目以上</t>
    <rPh sb="1" eb="3">
      <t>カイメ</t>
    </rPh>
    <rPh sb="3" eb="5">
      <t>イジョウ</t>
    </rPh>
    <phoneticPr fontId="4"/>
  </si>
  <si>
    <t>【利用交通機関】</t>
    <rPh sb="1" eb="3">
      <t>リヨウ</t>
    </rPh>
    <rPh sb="3" eb="5">
      <t>コウツウ</t>
    </rPh>
    <rPh sb="5" eb="7">
      <t>キカン</t>
    </rPh>
    <phoneticPr fontId="4"/>
  </si>
  <si>
    <t>Ｑ７</t>
    <phoneticPr fontId="4"/>
  </si>
  <si>
    <t>ＭＡ</t>
    <phoneticPr fontId="4"/>
  </si>
  <si>
    <t>今回の兵庫県への訪問にあたり、</t>
    <rPh sb="0" eb="2">
      <t>コンカイ</t>
    </rPh>
    <rPh sb="3" eb="6">
      <t>ヒョウゴケン</t>
    </rPh>
    <rPh sb="8" eb="10">
      <t>ホウモン</t>
    </rPh>
    <phoneticPr fontId="4"/>
  </si>
  <si>
    <t>あなたが、利用になった主な交通機関を２つまでお選びください。</t>
    <rPh sb="23" eb="24">
      <t>エラ</t>
    </rPh>
    <phoneticPr fontId="4"/>
  </si>
  <si>
    <t>（あてはまるものを２つまで）</t>
    <phoneticPr fontId="4"/>
  </si>
  <si>
    <t>□</t>
  </si>
  <si>
    <t>JR（在来線）</t>
    <rPh sb="3" eb="6">
      <t>ザイライセン</t>
    </rPh>
    <phoneticPr fontId="4"/>
  </si>
  <si>
    <t>私鉄・地下鉄</t>
    <rPh sb="0" eb="2">
      <t>シテツ</t>
    </rPh>
    <rPh sb="3" eb="6">
      <t>チカテツ</t>
    </rPh>
    <phoneticPr fontId="4"/>
  </si>
  <si>
    <t>路線バス・高速バス</t>
    <rPh sb="0" eb="2">
      <t>ロセン</t>
    </rPh>
    <rPh sb="5" eb="7">
      <t>コウソク</t>
    </rPh>
    <phoneticPr fontId="4"/>
  </si>
  <si>
    <t>観光バス</t>
    <rPh sb="0" eb="2">
      <t>カンコウ</t>
    </rPh>
    <phoneticPr fontId="4"/>
  </si>
  <si>
    <t>自家用車</t>
    <rPh sb="0" eb="4">
      <t>ジカヨウシャ</t>
    </rPh>
    <phoneticPr fontId="4"/>
  </si>
  <si>
    <t>レンタカー</t>
    <phoneticPr fontId="4"/>
  </si>
  <si>
    <t>タクシー</t>
    <phoneticPr fontId="4"/>
  </si>
  <si>
    <t>飛行機（伊丹空港）</t>
    <rPh sb="0" eb="3">
      <t>ヒコウキ</t>
    </rPh>
    <rPh sb="4" eb="6">
      <t>イタミ</t>
    </rPh>
    <rPh sb="6" eb="8">
      <t>クウコウ</t>
    </rPh>
    <phoneticPr fontId="4"/>
  </si>
  <si>
    <t>９</t>
  </si>
  <si>
    <t>飛行機（神戸空港）</t>
    <rPh sb="0" eb="3">
      <t>ヒコウキ</t>
    </rPh>
    <rPh sb="4" eb="6">
      <t>コウベ</t>
    </rPh>
    <rPh sb="6" eb="8">
      <t>クウコウ</t>
    </rPh>
    <phoneticPr fontId="4"/>
  </si>
  <si>
    <t>１０</t>
  </si>
  <si>
    <t>飛行機（関西国際空港）</t>
    <rPh sb="0" eb="3">
      <t>ヒコウキ</t>
    </rPh>
    <rPh sb="4" eb="6">
      <t>カンサイ</t>
    </rPh>
    <rPh sb="6" eb="8">
      <t>コクサイ</t>
    </rPh>
    <rPh sb="8" eb="10">
      <t>クウコウ</t>
    </rPh>
    <phoneticPr fontId="4"/>
  </si>
  <si>
    <t>１１</t>
  </si>
  <si>
    <t>その他（　　　　　　　　　　　　　　　）</t>
    <rPh sb="2" eb="3">
      <t>タ</t>
    </rPh>
    <phoneticPr fontId="4"/>
  </si>
  <si>
    <t>１２</t>
  </si>
  <si>
    <t>交通機関は利用していない</t>
    <rPh sb="0" eb="2">
      <t>コウツウ</t>
    </rPh>
    <rPh sb="2" eb="4">
      <t>キカン</t>
    </rPh>
    <rPh sb="5" eb="7">
      <t>リヨウ</t>
    </rPh>
    <phoneticPr fontId="4"/>
  </si>
  <si>
    <t>【旅行者数】</t>
    <rPh sb="1" eb="4">
      <t>リョコウシャ</t>
    </rPh>
    <rPh sb="4" eb="5">
      <t>スウ</t>
    </rPh>
    <phoneticPr fontId="4"/>
  </si>
  <si>
    <t>Ｑ８</t>
    <phoneticPr fontId="4"/>
  </si>
  <si>
    <t>SＡ</t>
    <phoneticPr fontId="4"/>
  </si>
  <si>
    <t>訪問人数をお知らせください。</t>
    <rPh sb="0" eb="2">
      <t>ホウモン</t>
    </rPh>
    <rPh sb="2" eb="3">
      <t>ニン</t>
    </rPh>
    <rPh sb="3" eb="4">
      <t>スウ</t>
    </rPh>
    <rPh sb="6" eb="7">
      <t>シ</t>
    </rPh>
    <phoneticPr fontId="4"/>
  </si>
  <si>
    <t>本人のみ</t>
    <rPh sb="0" eb="2">
      <t>ホンニン</t>
    </rPh>
    <phoneticPr fontId="4"/>
  </si>
  <si>
    <t>2人</t>
    <rPh sb="1" eb="2">
      <t>ニン</t>
    </rPh>
    <phoneticPr fontId="4"/>
  </si>
  <si>
    <t>3人</t>
    <rPh sb="1" eb="2">
      <t>ニン</t>
    </rPh>
    <phoneticPr fontId="4"/>
  </si>
  <si>
    <t>4人</t>
    <rPh sb="1" eb="2">
      <t>ニン</t>
    </rPh>
    <phoneticPr fontId="4"/>
  </si>
  <si>
    <t>5人以上</t>
    <rPh sb="1" eb="2">
      <t>ニン</t>
    </rPh>
    <rPh sb="2" eb="4">
      <t>イジョウ</t>
    </rPh>
    <phoneticPr fontId="4"/>
  </si>
  <si>
    <t>団体旅行</t>
    <rPh sb="0" eb="2">
      <t>ダンタイ</t>
    </rPh>
    <rPh sb="2" eb="4">
      <t>リョコウ</t>
    </rPh>
    <phoneticPr fontId="4"/>
  </si>
  <si>
    <t>【宿泊地域・宿泊数】</t>
    <rPh sb="1" eb="3">
      <t>シュクハク</t>
    </rPh>
    <rPh sb="3" eb="5">
      <t>チイキ</t>
    </rPh>
    <rPh sb="6" eb="8">
      <t>シュクハク</t>
    </rPh>
    <rPh sb="8" eb="9">
      <t>スウ</t>
    </rPh>
    <phoneticPr fontId="4"/>
  </si>
  <si>
    <t>Ｑ９</t>
    <phoneticPr fontId="4"/>
  </si>
  <si>
    <t>ＳＡMT</t>
    <phoneticPr fontId="4"/>
  </si>
  <si>
    <t>宿泊される地域と宿泊数をお知らせください。</t>
    <rPh sb="0" eb="2">
      <t>シュクハク</t>
    </rPh>
    <rPh sb="5" eb="7">
      <t>チイキ</t>
    </rPh>
    <rPh sb="8" eb="10">
      <t>シュクハク</t>
    </rPh>
    <rPh sb="10" eb="11">
      <t>スウ</t>
    </rPh>
    <rPh sb="13" eb="14">
      <t>シ</t>
    </rPh>
    <phoneticPr fontId="4"/>
  </si>
  <si>
    <t>（あてはまるものをそれぞれひとつだけ）</t>
    <phoneticPr fontId="4"/>
  </si>
  <si>
    <t>[1]</t>
    <phoneticPr fontId="4"/>
  </si>
  <si>
    <t>[5]</t>
    <phoneticPr fontId="4"/>
  </si>
  <si>
    <t>１泊</t>
    <rPh sb="1" eb="2">
      <t>ハク</t>
    </rPh>
    <phoneticPr fontId="4"/>
  </si>
  <si>
    <t>２泊</t>
    <rPh sb="1" eb="2">
      <t>ハク</t>
    </rPh>
    <phoneticPr fontId="4"/>
  </si>
  <si>
    <t>３泊</t>
    <rPh sb="1" eb="2">
      <t>ハク</t>
    </rPh>
    <phoneticPr fontId="4"/>
  </si>
  <si>
    <t>４泊以上</t>
    <rPh sb="1" eb="2">
      <t>ハク</t>
    </rPh>
    <rPh sb="2" eb="4">
      <t>イジョウ</t>
    </rPh>
    <phoneticPr fontId="4"/>
  </si>
  <si>
    <t>この地域では
宿泊していない</t>
    <rPh sb="2" eb="4">
      <t>チイキ</t>
    </rPh>
    <rPh sb="7" eb="9">
      <t>シュクハク</t>
    </rPh>
    <phoneticPr fontId="4"/>
  </si>
  <si>
    <t>兵庫県内</t>
    <rPh sb="0" eb="3">
      <t>ヒョウゴケン</t>
    </rPh>
    <rPh sb="3" eb="4">
      <t>ナイ</t>
    </rPh>
    <phoneticPr fontId="4"/>
  </si>
  <si>
    <t>その他（　　　　　　　　　　）</t>
    <rPh sb="2" eb="3">
      <t>タ</t>
    </rPh>
    <phoneticPr fontId="4"/>
  </si>
  <si>
    <t>【訪問目的】</t>
    <rPh sb="1" eb="3">
      <t>ホウモン</t>
    </rPh>
    <rPh sb="3" eb="5">
      <t>モクテキ</t>
    </rPh>
    <phoneticPr fontId="4"/>
  </si>
  <si>
    <t>Ｑ１０</t>
    <phoneticPr fontId="4"/>
  </si>
  <si>
    <t>今回の兵庫県への訪問の目的をお知らせください。</t>
    <rPh sb="0" eb="2">
      <t>コンカイ</t>
    </rPh>
    <rPh sb="3" eb="6">
      <t>ヒョウゴケン</t>
    </rPh>
    <rPh sb="8" eb="10">
      <t>ホウモン</t>
    </rPh>
    <rPh sb="11" eb="13">
      <t>モクテキ</t>
    </rPh>
    <rPh sb="15" eb="16">
      <t>シ</t>
    </rPh>
    <phoneticPr fontId="4"/>
  </si>
  <si>
    <t>あてはまるものを２つまでお選びください。</t>
    <phoneticPr fontId="4"/>
  </si>
  <si>
    <t>スポーツ・レクリエーションを楽しむため</t>
    <rPh sb="14" eb="15">
      <t>タノ</t>
    </rPh>
    <phoneticPr fontId="4"/>
  </si>
  <si>
    <t>自然を楽しむため</t>
    <rPh sb="0" eb="2">
      <t>シゼン</t>
    </rPh>
    <rPh sb="3" eb="4">
      <t>タノ</t>
    </rPh>
    <phoneticPr fontId="4"/>
  </si>
  <si>
    <t>歴史・文化を楽しむため</t>
    <rPh sb="0" eb="2">
      <t>レキシ</t>
    </rPh>
    <rPh sb="3" eb="5">
      <t>ブンカ</t>
    </rPh>
    <rPh sb="6" eb="7">
      <t>タノ</t>
    </rPh>
    <phoneticPr fontId="4"/>
  </si>
  <si>
    <t>温泉を楽しむため</t>
    <rPh sb="0" eb="2">
      <t>オンセン</t>
    </rPh>
    <rPh sb="3" eb="4">
      <t>タノ</t>
    </rPh>
    <phoneticPr fontId="4"/>
  </si>
  <si>
    <t>街歩きを楽しむため</t>
    <rPh sb="0" eb="1">
      <t>マチ</t>
    </rPh>
    <rPh sb="1" eb="2">
      <t>アル</t>
    </rPh>
    <rPh sb="4" eb="5">
      <t>タノ</t>
    </rPh>
    <phoneticPr fontId="4"/>
  </si>
  <si>
    <t>買い物を楽しむため</t>
    <rPh sb="0" eb="1">
      <t>カ</t>
    </rPh>
    <rPh sb="2" eb="3">
      <t>モノ</t>
    </rPh>
    <rPh sb="4" eb="5">
      <t>タノ</t>
    </rPh>
    <phoneticPr fontId="4"/>
  </si>
  <si>
    <t>食事を楽しむため</t>
    <rPh sb="0" eb="2">
      <t>ショクジ</t>
    </rPh>
    <rPh sb="3" eb="4">
      <t>タノ</t>
    </rPh>
    <phoneticPr fontId="4"/>
  </si>
  <si>
    <t>行祭事・イベントに参加するため</t>
    <rPh sb="0" eb="1">
      <t>ギョウ</t>
    </rPh>
    <rPh sb="1" eb="3">
      <t>サイジ</t>
    </rPh>
    <rPh sb="9" eb="11">
      <t>サンカ</t>
    </rPh>
    <phoneticPr fontId="4"/>
  </si>
  <si>
    <t>家族や友人など、人と会うため</t>
    <rPh sb="0" eb="2">
      <t>カゾク</t>
    </rPh>
    <rPh sb="3" eb="5">
      <t>ユウジン</t>
    </rPh>
    <rPh sb="8" eb="9">
      <t>ヒト</t>
    </rPh>
    <rPh sb="10" eb="11">
      <t>ア</t>
    </rPh>
    <phoneticPr fontId="4"/>
  </si>
  <si>
    <t>【消費支出】</t>
    <rPh sb="1" eb="3">
      <t>ショウヒ</t>
    </rPh>
    <rPh sb="3" eb="5">
      <t>シシュツ</t>
    </rPh>
    <rPh sb="5" eb="6">
      <t>シテン</t>
    </rPh>
    <phoneticPr fontId="4"/>
  </si>
  <si>
    <t>Ｑ１１</t>
    <phoneticPr fontId="4"/>
  </si>
  <si>
    <t>FＡ</t>
    <phoneticPr fontId="4"/>
  </si>
  <si>
    <t>観光、飲食、買い物、交通費などで、どのくらいの予算をお考えでしょうか。</t>
    <rPh sb="10" eb="13">
      <t>コウツウヒ</t>
    </rPh>
    <rPh sb="23" eb="25">
      <t>ヨサン</t>
    </rPh>
    <rPh sb="27" eb="28">
      <t>カンガ</t>
    </rPh>
    <phoneticPr fontId="4"/>
  </si>
  <si>
    <t>予算総額および、その内訳をお知らせください。</t>
    <rPh sb="0" eb="2">
      <t>ヨサン</t>
    </rPh>
    <rPh sb="2" eb="4">
      <t>ソウガク</t>
    </rPh>
    <rPh sb="10" eb="12">
      <t>ウチワケ</t>
    </rPh>
    <rPh sb="14" eb="15">
      <t>シ</t>
    </rPh>
    <phoneticPr fontId="4"/>
  </si>
  <si>
    <t>（あてはまる数字をお答えください）</t>
    <rPh sb="6" eb="8">
      <t>スウジ</t>
    </rPh>
    <rPh sb="10" eb="11">
      <t>コタエ</t>
    </rPh>
    <phoneticPr fontId="4"/>
  </si>
  <si>
    <t>おおよその予算総額（お一人平均）</t>
    <phoneticPr fontId="4"/>
  </si>
  <si>
    <t>万</t>
    <rPh sb="0" eb="1">
      <t>マン</t>
    </rPh>
    <phoneticPr fontId="4"/>
  </si>
  <si>
    <t>千円</t>
    <rPh sb="0" eb="2">
      <t>センエン</t>
    </rPh>
    <phoneticPr fontId="4"/>
  </si>
  <si>
    <t>＜内訳＞</t>
    <rPh sb="1" eb="3">
      <t>ウチワケ</t>
    </rPh>
    <phoneticPr fontId="4"/>
  </si>
  <si>
    <t>交通費</t>
    <rPh sb="0" eb="3">
      <t>コウツウヒ</t>
    </rPh>
    <phoneticPr fontId="4"/>
  </si>
  <si>
    <t>飲食費</t>
    <rPh sb="0" eb="3">
      <t>インショクヒ</t>
    </rPh>
    <phoneticPr fontId="4"/>
  </si>
  <si>
    <t>お土産代</t>
    <rPh sb="1" eb="3">
      <t>ミヤゲ</t>
    </rPh>
    <rPh sb="3" eb="4">
      <t>ダイ</t>
    </rPh>
    <phoneticPr fontId="4"/>
  </si>
  <si>
    <t>宿泊費</t>
    <rPh sb="0" eb="3">
      <t>シュクハクヒ</t>
    </rPh>
    <phoneticPr fontId="4"/>
  </si>
  <si>
    <t>その他（施設入場料など）</t>
    <rPh sb="2" eb="3">
      <t>タ</t>
    </rPh>
    <rPh sb="4" eb="6">
      <t>シセツ</t>
    </rPh>
    <rPh sb="6" eb="9">
      <t>ニュウジョウリョウ</t>
    </rPh>
    <phoneticPr fontId="4"/>
  </si>
  <si>
    <t>【兵庫県の評価】</t>
    <rPh sb="1" eb="4">
      <t>ヒョウゴケン</t>
    </rPh>
    <rPh sb="5" eb="7">
      <t>ヒョウカ</t>
    </rPh>
    <rPh sb="7" eb="8">
      <t>シテン</t>
    </rPh>
    <phoneticPr fontId="4"/>
  </si>
  <si>
    <t>Ｑ１２</t>
    <phoneticPr fontId="4"/>
  </si>
  <si>
    <t>ＳＡMT</t>
    <phoneticPr fontId="4"/>
  </si>
  <si>
    <t>あなたは、今回兵庫県を訪問して、どのように感じましたか。</t>
    <rPh sb="5" eb="7">
      <t>コンカイ</t>
    </rPh>
    <rPh sb="7" eb="9">
      <t>ヒョウゴ</t>
    </rPh>
    <rPh sb="9" eb="10">
      <t>ケン</t>
    </rPh>
    <rPh sb="11" eb="13">
      <t>ホウモン</t>
    </rPh>
    <rPh sb="21" eb="22">
      <t>カン</t>
    </rPh>
    <phoneticPr fontId="4"/>
  </si>
  <si>
    <t>あてはまるものをお選びください。</t>
    <rPh sb="9" eb="10">
      <t>エラ</t>
    </rPh>
    <phoneticPr fontId="4"/>
  </si>
  <si>
    <t>（あてはまるものをそれぞれひとつだけ）</t>
    <phoneticPr fontId="4"/>
  </si>
  <si>
    <t>[1]</t>
    <phoneticPr fontId="4"/>
  </si>
  <si>
    <t>[5]</t>
    <phoneticPr fontId="4"/>
  </si>
  <si>
    <t>[6]</t>
    <phoneticPr fontId="4"/>
  </si>
  <si>
    <t>大変満足</t>
    <rPh sb="0" eb="2">
      <t>タイヘン</t>
    </rPh>
    <rPh sb="2" eb="4">
      <t>マンゾク</t>
    </rPh>
    <phoneticPr fontId="4"/>
  </si>
  <si>
    <t>やや満足</t>
    <rPh sb="2" eb="4">
      <t>マンゾク</t>
    </rPh>
    <phoneticPr fontId="4"/>
  </si>
  <si>
    <t>普通</t>
    <rPh sb="0" eb="2">
      <t>フツウ</t>
    </rPh>
    <phoneticPr fontId="4"/>
  </si>
  <si>
    <t>やや不満足</t>
    <rPh sb="2" eb="5">
      <t>フマンゾク</t>
    </rPh>
    <phoneticPr fontId="4"/>
  </si>
  <si>
    <t>不満足</t>
    <rPh sb="0" eb="3">
      <t>フマンゾク</t>
    </rPh>
    <phoneticPr fontId="4"/>
  </si>
  <si>
    <t>兵庫県内の観光地は
訪問していない</t>
    <rPh sb="0" eb="2">
      <t>ヒョウゴ</t>
    </rPh>
    <rPh sb="2" eb="4">
      <t>ケンナイ</t>
    </rPh>
    <rPh sb="5" eb="8">
      <t>カンコウチ</t>
    </rPh>
    <rPh sb="10" eb="12">
      <t>ホウモン</t>
    </rPh>
    <phoneticPr fontId="4"/>
  </si>
  <si>
    <t>１</t>
    <phoneticPr fontId="4"/>
  </si>
  <si>
    <t>当地の印象（訪問前）</t>
    <rPh sb="0" eb="2">
      <t>トウチ</t>
    </rPh>
    <rPh sb="3" eb="5">
      <t>インショウ</t>
    </rPh>
    <rPh sb="6" eb="8">
      <t>ホウモン</t>
    </rPh>
    <rPh sb="8" eb="9">
      <t>マエ</t>
    </rPh>
    <phoneticPr fontId="4"/>
  </si>
  <si>
    <t>○</t>
    <phoneticPr fontId="4"/>
  </si>
  <si>
    <t>２</t>
    <phoneticPr fontId="4"/>
  </si>
  <si>
    <t>当地の印象（訪問後）</t>
    <rPh sb="0" eb="2">
      <t>トウチ</t>
    </rPh>
    <rPh sb="3" eb="5">
      <t>インショウ</t>
    </rPh>
    <rPh sb="6" eb="8">
      <t>ホウモン</t>
    </rPh>
    <rPh sb="8" eb="9">
      <t>ゴ</t>
    </rPh>
    <phoneticPr fontId="4"/>
  </si>
  <si>
    <t>３</t>
    <phoneticPr fontId="4"/>
  </si>
  <si>
    <t>おもてなし</t>
    <phoneticPr fontId="4"/>
  </si>
  <si>
    <t>雰囲気・景観</t>
    <rPh sb="0" eb="3">
      <t>フンイキ</t>
    </rPh>
    <rPh sb="4" eb="6">
      <t>ケイカン</t>
    </rPh>
    <phoneticPr fontId="4"/>
  </si>
  <si>
    <t>観光情報</t>
    <rPh sb="0" eb="2">
      <t>カンコウ</t>
    </rPh>
    <rPh sb="2" eb="4">
      <t>ジョウホウ</t>
    </rPh>
    <phoneticPr fontId="4"/>
  </si>
  <si>
    <t>飲食</t>
    <rPh sb="0" eb="2">
      <t>インショク</t>
    </rPh>
    <phoneticPr fontId="4"/>
  </si>
  <si>
    <t>土産品</t>
    <rPh sb="0" eb="3">
      <t>ミヤゲヒン</t>
    </rPh>
    <phoneticPr fontId="4"/>
  </si>
  <si>
    <t>当地までの交通手段</t>
    <rPh sb="0" eb="2">
      <t>トウチ</t>
    </rPh>
    <rPh sb="5" eb="7">
      <t>コウツウ</t>
    </rPh>
    <rPh sb="7" eb="9">
      <t>シュダン</t>
    </rPh>
    <phoneticPr fontId="4"/>
  </si>
  <si>
    <t>【ご意見・ご感想】</t>
    <rPh sb="2" eb="4">
      <t>イケン</t>
    </rPh>
    <rPh sb="6" eb="8">
      <t>カンソウ</t>
    </rPh>
    <rPh sb="8" eb="9">
      <t>シテン</t>
    </rPh>
    <phoneticPr fontId="4"/>
  </si>
  <si>
    <t>Ｑ１３</t>
    <phoneticPr fontId="4"/>
  </si>
  <si>
    <t>FA</t>
    <phoneticPr fontId="4"/>
  </si>
  <si>
    <t>今回の兵庫県への訪問について、</t>
    <rPh sb="0" eb="2">
      <t>コンカイ</t>
    </rPh>
    <rPh sb="3" eb="6">
      <t>ヒョウゴケン</t>
    </rPh>
    <rPh sb="8" eb="10">
      <t>ホウモン</t>
    </rPh>
    <phoneticPr fontId="4"/>
  </si>
  <si>
    <t>ご意見、ご感想など、どんなことでもよいので、できるだけ具体的にお答えください。</t>
    <rPh sb="1" eb="3">
      <t>イケン</t>
    </rPh>
    <rPh sb="5" eb="7">
      <t>カンソウ</t>
    </rPh>
    <rPh sb="27" eb="30">
      <t>グタイテキ</t>
    </rPh>
    <rPh sb="32" eb="33">
      <t>コタ</t>
    </rPh>
    <phoneticPr fontId="4"/>
  </si>
  <si>
    <t>（できるだけ具体的にお答えください）</t>
    <rPh sb="6" eb="9">
      <t>グタイテキ</t>
    </rPh>
    <rPh sb="11" eb="12">
      <t>コタ</t>
    </rPh>
    <phoneticPr fontId="4"/>
  </si>
  <si>
    <t xml:space="preserve"> </t>
    <phoneticPr fontId="4"/>
  </si>
  <si>
    <t>区分</t>
    <rPh sb="0" eb="2">
      <t>クブン</t>
    </rPh>
    <phoneticPr fontId="1"/>
  </si>
  <si>
    <t>平成28年度</t>
    <rPh sb="0" eb="2">
      <t>ヘイセイ</t>
    </rPh>
    <rPh sb="4" eb="6">
      <t>ネンド</t>
    </rPh>
    <phoneticPr fontId="1"/>
  </si>
  <si>
    <t>計</t>
    <rPh sb="0" eb="1">
      <t>ケイ</t>
    </rPh>
    <phoneticPr fontId="1"/>
  </si>
  <si>
    <t>備考</t>
    <rPh sb="0" eb="2">
      <t>ビコウ</t>
    </rPh>
    <phoneticPr fontId="1"/>
  </si>
  <si>
    <t>建設</t>
    <rPh sb="0" eb="2">
      <t>ケンセツ</t>
    </rPh>
    <phoneticPr fontId="1"/>
  </si>
  <si>
    <t>小計</t>
    <rPh sb="0" eb="2">
      <t>ショウケイ</t>
    </rPh>
    <phoneticPr fontId="1"/>
  </si>
  <si>
    <t>運営</t>
    <rPh sb="0" eb="2">
      <t>ウンエイ</t>
    </rPh>
    <phoneticPr fontId="1"/>
  </si>
  <si>
    <t>その他</t>
    <rPh sb="2" eb="3">
      <t>タ</t>
    </rPh>
    <phoneticPr fontId="1"/>
  </si>
  <si>
    <t>　</t>
    <phoneticPr fontId="1"/>
  </si>
  <si>
    <t>合計</t>
    <rPh sb="0" eb="2">
      <t>ゴウケイ</t>
    </rPh>
    <phoneticPr fontId="1"/>
  </si>
  <si>
    <t>(単位：人）</t>
    <rPh sb="1" eb="3">
      <t>タンイ</t>
    </rPh>
    <rPh sb="4" eb="5">
      <t>ニン</t>
    </rPh>
    <phoneticPr fontId="1"/>
  </si>
  <si>
    <t>項目</t>
    <rPh sb="0" eb="2">
      <t>コウモク</t>
    </rPh>
    <phoneticPr fontId="1"/>
  </si>
  <si>
    <t>平成27年度</t>
    <rPh sb="0" eb="2">
      <t>ヘイセイ</t>
    </rPh>
    <rPh sb="4" eb="6">
      <t>ネンド</t>
    </rPh>
    <phoneticPr fontId="1"/>
  </si>
  <si>
    <t>(単位：百万円）</t>
    <rPh sb="1" eb="3">
      <t>タンイ</t>
    </rPh>
    <rPh sb="4" eb="5">
      <t>ヒャク</t>
    </rPh>
    <rPh sb="5" eb="7">
      <t>マンエン</t>
    </rPh>
    <phoneticPr fontId="1"/>
  </si>
  <si>
    <t>Ｈ</t>
    <phoneticPr fontId="1"/>
  </si>
  <si>
    <t>日帰り</t>
    <rPh sb="0" eb="2">
      <t>ヒガエ</t>
    </rPh>
    <phoneticPr fontId="1"/>
  </si>
  <si>
    <t>宿泊</t>
    <rPh sb="0" eb="2">
      <t>シュクハク</t>
    </rPh>
    <phoneticPr fontId="1"/>
  </si>
  <si>
    <t>年度</t>
    <rPh sb="0" eb="2">
      <t>ネンド</t>
    </rPh>
    <phoneticPr fontId="1"/>
  </si>
  <si>
    <t>交通費</t>
    <rPh sb="0" eb="3">
      <t>コウツウヒ</t>
    </rPh>
    <phoneticPr fontId="1"/>
  </si>
  <si>
    <t>運輸</t>
    <rPh sb="0" eb="2">
      <t>ウンユ</t>
    </rPh>
    <phoneticPr fontId="1"/>
  </si>
  <si>
    <t>Ｈ</t>
    <phoneticPr fontId="1"/>
  </si>
  <si>
    <t>宿泊費</t>
  </si>
  <si>
    <t>飲食、宿泊サービス</t>
    <rPh sb="0" eb="2">
      <t>インショク</t>
    </rPh>
    <rPh sb="3" eb="5">
      <t>シュクハク</t>
    </rPh>
    <phoneticPr fontId="1"/>
  </si>
  <si>
    <t>農業</t>
    <rPh sb="0" eb="2">
      <t>ノウギョウ</t>
    </rPh>
    <phoneticPr fontId="1"/>
  </si>
  <si>
    <t>飲食料品</t>
    <rPh sb="0" eb="1">
      <t>イン</t>
    </rPh>
    <rPh sb="2" eb="3">
      <t>リョウ</t>
    </rPh>
    <rPh sb="3" eb="4">
      <t>シナ</t>
    </rPh>
    <phoneticPr fontId="1"/>
  </si>
  <si>
    <t>その他製造業</t>
    <rPh sb="2" eb="3">
      <t>タ</t>
    </rPh>
    <rPh sb="3" eb="6">
      <t>セイゾウギョウ</t>
    </rPh>
    <phoneticPr fontId="1"/>
  </si>
  <si>
    <t>お土産</t>
  </si>
  <si>
    <t>農業、飲食料品、その他製造業</t>
    <rPh sb="0" eb="2">
      <t>ノウギョウ</t>
    </rPh>
    <rPh sb="3" eb="4">
      <t>イン</t>
    </rPh>
    <rPh sb="4" eb="7">
      <t>ショクリョウヒン</t>
    </rPh>
    <rPh sb="10" eb="11">
      <t>タ</t>
    </rPh>
    <rPh sb="11" eb="14">
      <t>セイゾウギョウ</t>
    </rPh>
    <phoneticPr fontId="1"/>
  </si>
  <si>
    <t>飲食費</t>
  </si>
  <si>
    <t>入場料</t>
  </si>
  <si>
    <t>娯楽業</t>
    <rPh sb="0" eb="2">
      <t>ゴラク</t>
    </rPh>
    <rPh sb="2" eb="3">
      <t>ギョウ</t>
    </rPh>
    <phoneticPr fontId="1"/>
  </si>
  <si>
    <t>その他</t>
  </si>
  <si>
    <t>個人サービス</t>
    <rPh sb="0" eb="2">
      <t>コジン</t>
    </rPh>
    <phoneticPr fontId="1"/>
  </si>
  <si>
    <t>(単位：円）</t>
    <rPh sb="1" eb="3">
      <t>タンイ</t>
    </rPh>
    <rPh sb="4" eb="5">
      <t>エン</t>
    </rPh>
    <phoneticPr fontId="1"/>
  </si>
  <si>
    <t>交通費1</t>
    <rPh sb="0" eb="3">
      <t>コウツウヒ</t>
    </rPh>
    <phoneticPr fontId="1"/>
  </si>
  <si>
    <t>域内</t>
    <rPh sb="0" eb="2">
      <t>イキナイ</t>
    </rPh>
    <phoneticPr fontId="1"/>
  </si>
  <si>
    <t>交通費2</t>
    <rPh sb="0" eb="3">
      <t>コウツウヒ</t>
    </rPh>
    <phoneticPr fontId="1"/>
  </si>
  <si>
    <t>日</t>
    <rPh sb="0" eb="1">
      <t>ヒ</t>
    </rPh>
    <phoneticPr fontId="1"/>
  </si>
  <si>
    <t>　</t>
    <phoneticPr fontId="1"/>
  </si>
  <si>
    <t>帰</t>
    <rPh sb="0" eb="1">
      <t>カエ</t>
    </rPh>
    <phoneticPr fontId="1"/>
  </si>
  <si>
    <t>り</t>
    <phoneticPr fontId="1"/>
  </si>
  <si>
    <t>平均泊数</t>
    <rPh sb="0" eb="2">
      <t>ヘイキン</t>
    </rPh>
    <rPh sb="2" eb="3">
      <t>ハク</t>
    </rPh>
    <rPh sb="3" eb="4">
      <t>スウ</t>
    </rPh>
    <phoneticPr fontId="1"/>
  </si>
  <si>
    <t>宿</t>
    <rPh sb="0" eb="1">
      <t>シュク</t>
    </rPh>
    <phoneticPr fontId="1"/>
  </si>
  <si>
    <t>泊</t>
    <rPh sb="0" eb="1">
      <t>ハク</t>
    </rPh>
    <phoneticPr fontId="1"/>
  </si>
  <si>
    <t>(出所）兵庫県観光統計研究会(2015)</t>
    <rPh sb="1" eb="3">
      <t>シュッショ</t>
    </rPh>
    <rPh sb="4" eb="7">
      <t>ヒョウゴケン</t>
    </rPh>
    <rPh sb="7" eb="9">
      <t>カンコウ</t>
    </rPh>
    <rPh sb="9" eb="11">
      <t>トウケイ</t>
    </rPh>
    <rPh sb="11" eb="14">
      <t>ケンキュウカイ</t>
    </rPh>
    <phoneticPr fontId="4"/>
  </si>
  <si>
    <t>平成23年度</t>
    <rPh sb="0" eb="2">
      <t>ヘイセイ</t>
    </rPh>
    <rPh sb="4" eb="6">
      <t>ネンド</t>
    </rPh>
    <phoneticPr fontId="1"/>
  </si>
  <si>
    <t>平成24年度</t>
    <rPh sb="0" eb="2">
      <t>ヘイセイ</t>
    </rPh>
    <rPh sb="4" eb="6">
      <t>ネンド</t>
    </rPh>
    <phoneticPr fontId="1"/>
  </si>
  <si>
    <t>平成25年度</t>
    <rPh sb="0" eb="2">
      <t>ヘイセイ</t>
    </rPh>
    <rPh sb="4" eb="6">
      <t>ネンド</t>
    </rPh>
    <phoneticPr fontId="1"/>
  </si>
  <si>
    <t>平成26年度</t>
    <rPh sb="0" eb="2">
      <t>ヘイセイ</t>
    </rPh>
    <rPh sb="4" eb="6">
      <t>ネンド</t>
    </rPh>
    <phoneticPr fontId="1"/>
  </si>
  <si>
    <t>27/7～28/3</t>
    <phoneticPr fontId="1"/>
  </si>
  <si>
    <t>28/4～29/3</t>
    <phoneticPr fontId="1"/>
  </si>
  <si>
    <t>設備管理</t>
    <rPh sb="0" eb="2">
      <t>セツビ</t>
    </rPh>
    <rPh sb="2" eb="4">
      <t>カンリ</t>
    </rPh>
    <phoneticPr fontId="1"/>
  </si>
  <si>
    <t>設備管理その他</t>
    <rPh sb="0" eb="2">
      <t>セツビ</t>
    </rPh>
    <rPh sb="2" eb="4">
      <t>カンリ</t>
    </rPh>
    <rPh sb="6" eb="7">
      <t>タ</t>
    </rPh>
    <phoneticPr fontId="1"/>
  </si>
  <si>
    <t>内部機器等</t>
    <rPh sb="0" eb="2">
      <t>ナイブ</t>
    </rPh>
    <rPh sb="2" eb="4">
      <t>キキ</t>
    </rPh>
    <rPh sb="4" eb="5">
      <t>トウ</t>
    </rPh>
    <phoneticPr fontId="1"/>
  </si>
  <si>
    <t xml:space="preserve"> </t>
    <phoneticPr fontId="1"/>
  </si>
  <si>
    <t>移転等</t>
    <rPh sb="0" eb="2">
      <t>イテン</t>
    </rPh>
    <rPh sb="2" eb="3">
      <t>トウ</t>
    </rPh>
    <phoneticPr fontId="1"/>
  </si>
  <si>
    <t>センター運営</t>
    <rPh sb="4" eb="6">
      <t>ウンエイ</t>
    </rPh>
    <phoneticPr fontId="1"/>
  </si>
  <si>
    <t>医業費用</t>
    <rPh sb="0" eb="2">
      <t>イギョウ</t>
    </rPh>
    <rPh sb="2" eb="4">
      <t>ヒヨウ</t>
    </rPh>
    <phoneticPr fontId="1"/>
  </si>
  <si>
    <t>院外処方</t>
    <rPh sb="0" eb="2">
      <t>インガイ</t>
    </rPh>
    <rPh sb="2" eb="4">
      <t>ショホウ</t>
    </rPh>
    <phoneticPr fontId="1"/>
  </si>
  <si>
    <t>委託業者</t>
    <rPh sb="0" eb="2">
      <t>イタク</t>
    </rPh>
    <rPh sb="2" eb="4">
      <t>ギョウシャ</t>
    </rPh>
    <phoneticPr fontId="1"/>
  </si>
  <si>
    <t>管理・保守費等</t>
    <rPh sb="0" eb="2">
      <t>カンリ</t>
    </rPh>
    <rPh sb="3" eb="5">
      <t>ホシュ</t>
    </rPh>
    <rPh sb="5" eb="6">
      <t>ヒ</t>
    </rPh>
    <rPh sb="6" eb="7">
      <t>トウ</t>
    </rPh>
    <phoneticPr fontId="1"/>
  </si>
  <si>
    <t>患者交通費</t>
    <rPh sb="0" eb="2">
      <t>カンジャ</t>
    </rPh>
    <rPh sb="2" eb="5">
      <t>コウツウヒ</t>
    </rPh>
    <phoneticPr fontId="1"/>
  </si>
  <si>
    <t>通院</t>
    <rPh sb="0" eb="2">
      <t>ツウイン</t>
    </rPh>
    <phoneticPr fontId="1"/>
  </si>
  <si>
    <t>見舞客消費支出</t>
    <rPh sb="0" eb="3">
      <t>ミマイキャク</t>
    </rPh>
    <rPh sb="3" eb="5">
      <t>ショウヒ</t>
    </rPh>
    <rPh sb="5" eb="7">
      <t>シシュツ</t>
    </rPh>
    <phoneticPr fontId="1"/>
  </si>
  <si>
    <t>　</t>
    <phoneticPr fontId="1"/>
  </si>
  <si>
    <t>関連業者</t>
    <rPh sb="0" eb="2">
      <t>カンレン</t>
    </rPh>
    <rPh sb="2" eb="4">
      <t>ギョウシャ</t>
    </rPh>
    <phoneticPr fontId="1"/>
  </si>
  <si>
    <t>薬局</t>
    <rPh sb="0" eb="2">
      <t>ヤッキョク</t>
    </rPh>
    <phoneticPr fontId="1"/>
  </si>
  <si>
    <t>小売店(関連分）</t>
    <rPh sb="0" eb="3">
      <t>コウリテン</t>
    </rPh>
    <rPh sb="4" eb="6">
      <t>カンレン</t>
    </rPh>
    <rPh sb="6" eb="7">
      <t>ブン</t>
    </rPh>
    <phoneticPr fontId="1"/>
  </si>
  <si>
    <t>うち建設</t>
    <rPh sb="2" eb="4">
      <t>ケンセツ</t>
    </rPh>
    <phoneticPr fontId="1"/>
  </si>
  <si>
    <t>1＋2＋3＋4</t>
    <phoneticPr fontId="1"/>
  </si>
  <si>
    <t>うち運営</t>
    <rPh sb="2" eb="4">
      <t>ウンエイ</t>
    </rPh>
    <phoneticPr fontId="1"/>
  </si>
  <si>
    <t>5＋6＋7＋8</t>
    <phoneticPr fontId="1"/>
  </si>
  <si>
    <t>構成案（2016/1/28）</t>
    <rPh sb="0" eb="2">
      <t>コウセイ</t>
    </rPh>
    <rPh sb="2" eb="3">
      <t>アン</t>
    </rPh>
    <phoneticPr fontId="1"/>
  </si>
  <si>
    <t>尼崎総合医療センター事業最終需要額</t>
    <rPh sb="0" eb="2">
      <t>アマガサキ</t>
    </rPh>
    <rPh sb="2" eb="4">
      <t>ソウゴウ</t>
    </rPh>
    <rPh sb="4" eb="6">
      <t>イリョウ</t>
    </rPh>
    <rPh sb="10" eb="12">
      <t>ジギョウ</t>
    </rPh>
    <rPh sb="12" eb="14">
      <t>サイシュウ</t>
    </rPh>
    <rPh sb="14" eb="17">
      <t>ジュヨウガク</t>
    </rPh>
    <phoneticPr fontId="1"/>
  </si>
  <si>
    <t>27/7～28/3</t>
    <phoneticPr fontId="1"/>
  </si>
  <si>
    <t>28/4～29/3</t>
    <phoneticPr fontId="1"/>
  </si>
  <si>
    <t>設備管理費</t>
    <rPh sb="0" eb="2">
      <t>セツビ</t>
    </rPh>
    <rPh sb="2" eb="5">
      <t>カンリヒ</t>
    </rPh>
    <phoneticPr fontId="1"/>
  </si>
  <si>
    <t>病院内店舗</t>
    <rPh sb="0" eb="2">
      <t>ビョウイン</t>
    </rPh>
    <rPh sb="2" eb="3">
      <t>ナイ</t>
    </rPh>
    <rPh sb="3" eb="5">
      <t>テンポ</t>
    </rPh>
    <phoneticPr fontId="1"/>
  </si>
  <si>
    <t>スーパー(関連分）</t>
    <rPh sb="5" eb="7">
      <t>カンレン</t>
    </rPh>
    <rPh sb="7" eb="8">
      <t>ブン</t>
    </rPh>
    <phoneticPr fontId="1"/>
  </si>
  <si>
    <t>1＋2</t>
    <phoneticPr fontId="1"/>
  </si>
  <si>
    <t>3＋4＋5＋6</t>
    <phoneticPr fontId="1"/>
  </si>
  <si>
    <t>構成比</t>
    <rPh sb="0" eb="3">
      <t>コウセイヒ</t>
    </rPh>
    <phoneticPr fontId="1"/>
  </si>
  <si>
    <t>尼崎市</t>
    <rPh sb="0" eb="3">
      <t>アマガサキシ</t>
    </rPh>
    <phoneticPr fontId="1"/>
  </si>
  <si>
    <t>県外</t>
    <rPh sb="0" eb="2">
      <t>ケンガイ</t>
    </rPh>
    <phoneticPr fontId="1"/>
  </si>
  <si>
    <t>県内</t>
    <rPh sb="0" eb="2">
      <t>ケンナイ</t>
    </rPh>
    <phoneticPr fontId="1"/>
  </si>
  <si>
    <t>ランナー</t>
    <phoneticPr fontId="1"/>
  </si>
  <si>
    <t>単価（円）</t>
    <rPh sb="0" eb="2">
      <t>タンカ</t>
    </rPh>
    <rPh sb="3" eb="4">
      <t>エン</t>
    </rPh>
    <phoneticPr fontId="1"/>
  </si>
  <si>
    <t>消費支出（百万円）</t>
    <rPh sb="0" eb="2">
      <t>ショウヒ</t>
    </rPh>
    <rPh sb="2" eb="4">
      <t>シシュツ</t>
    </rPh>
    <rPh sb="5" eb="6">
      <t>ヒャク</t>
    </rPh>
    <rPh sb="6" eb="8">
      <t>マンエン</t>
    </rPh>
    <phoneticPr fontId="1"/>
  </si>
  <si>
    <t>県内分</t>
    <rPh sb="0" eb="2">
      <t>ケンナイ</t>
    </rPh>
    <rPh sb="2" eb="3">
      <t>ブン</t>
    </rPh>
    <phoneticPr fontId="1"/>
  </si>
  <si>
    <t>県内比</t>
    <rPh sb="0" eb="2">
      <t>ケンナイ</t>
    </rPh>
    <rPh sb="2" eb="3">
      <t>ヒ</t>
    </rPh>
    <phoneticPr fontId="1"/>
  </si>
  <si>
    <t>宿泊費</t>
    <rPh sb="0" eb="3">
      <t>シュクハクヒ</t>
    </rPh>
    <phoneticPr fontId="1"/>
  </si>
  <si>
    <t>飲食費</t>
    <rPh sb="0" eb="3">
      <t>インショクヒ</t>
    </rPh>
    <phoneticPr fontId="1"/>
  </si>
  <si>
    <t>土産代</t>
    <rPh sb="0" eb="2">
      <t>ミヤゲ</t>
    </rPh>
    <rPh sb="2" eb="3">
      <t>ダイ</t>
    </rPh>
    <phoneticPr fontId="1"/>
  </si>
  <si>
    <t>観戦者消費支出額（居住地別）</t>
    <rPh sb="0" eb="3">
      <t>カンセンシャ</t>
    </rPh>
    <rPh sb="3" eb="5">
      <t>ショウヒ</t>
    </rPh>
    <rPh sb="5" eb="8">
      <t>シシュツガク</t>
    </rPh>
    <rPh sb="9" eb="12">
      <t>キョジュウチ</t>
    </rPh>
    <rPh sb="12" eb="13">
      <t>ベツ</t>
    </rPh>
    <phoneticPr fontId="1"/>
  </si>
  <si>
    <t>近隣</t>
    <rPh sb="0" eb="2">
      <t>キンリン</t>
    </rPh>
    <phoneticPr fontId="1"/>
  </si>
  <si>
    <t>関西地域</t>
    <rPh sb="0" eb="2">
      <t>カンサイ</t>
    </rPh>
    <rPh sb="2" eb="4">
      <t>チイキ</t>
    </rPh>
    <phoneticPr fontId="1"/>
  </si>
  <si>
    <t>その他県外</t>
    <rPh sb="2" eb="3">
      <t>タ</t>
    </rPh>
    <rPh sb="3" eb="5">
      <t>ケンガイ</t>
    </rPh>
    <phoneticPr fontId="1"/>
  </si>
  <si>
    <t>観戦者</t>
    <rPh sb="0" eb="3">
      <t>カンセンシャ</t>
    </rPh>
    <phoneticPr fontId="1"/>
  </si>
  <si>
    <t>単価(円）</t>
    <rPh sb="0" eb="2">
      <t>タンカ</t>
    </rPh>
    <rPh sb="3" eb="4">
      <t>エン</t>
    </rPh>
    <phoneticPr fontId="1"/>
  </si>
  <si>
    <t>消費支出(百万円）</t>
    <rPh sb="0" eb="2">
      <t>ショウヒ</t>
    </rPh>
    <rPh sb="2" eb="4">
      <t>シシュツ</t>
    </rPh>
    <rPh sb="5" eb="6">
      <t>ヒャク</t>
    </rPh>
    <rPh sb="6" eb="8">
      <t>マンエン</t>
    </rPh>
    <phoneticPr fontId="1"/>
  </si>
  <si>
    <t>事前購入</t>
    <rPh sb="0" eb="2">
      <t>ジゼン</t>
    </rPh>
    <rPh sb="2" eb="4">
      <t>コウニュウ</t>
    </rPh>
    <phoneticPr fontId="1"/>
  </si>
  <si>
    <t>消費総額</t>
    <rPh sb="0" eb="2">
      <t>ショウヒ</t>
    </rPh>
    <rPh sb="2" eb="4">
      <t>ソウガク</t>
    </rPh>
    <phoneticPr fontId="1"/>
  </si>
  <si>
    <t>県外計</t>
    <rPh sb="0" eb="2">
      <t>ケンガイ</t>
    </rPh>
    <rPh sb="2" eb="3">
      <t>ケイ</t>
    </rPh>
    <phoneticPr fontId="1"/>
  </si>
  <si>
    <t>土産</t>
    <rPh sb="0" eb="2">
      <t>ミヤゲ</t>
    </rPh>
    <phoneticPr fontId="1"/>
  </si>
  <si>
    <t>土産+その他</t>
    <rPh sb="0" eb="2">
      <t>ミヤゲ</t>
    </rPh>
    <rPh sb="5" eb="6">
      <t>タ</t>
    </rPh>
    <phoneticPr fontId="1"/>
  </si>
  <si>
    <t>ボランティア消費支出額（居住地別）</t>
    <rPh sb="6" eb="8">
      <t>ショウヒ</t>
    </rPh>
    <rPh sb="8" eb="11">
      <t>シシュツガク</t>
    </rPh>
    <rPh sb="12" eb="15">
      <t>キョジュウチ</t>
    </rPh>
    <rPh sb="15" eb="16">
      <t>ベツ</t>
    </rPh>
    <phoneticPr fontId="1"/>
  </si>
  <si>
    <t>ボランティア</t>
    <phoneticPr fontId="1"/>
  </si>
  <si>
    <t>第6回</t>
    <rPh sb="0" eb="1">
      <t>ダイ</t>
    </rPh>
    <rPh sb="2" eb="3">
      <t>カイ</t>
    </rPh>
    <phoneticPr fontId="1"/>
  </si>
  <si>
    <t>飲食費</t>
    <rPh sb="0" eb="2">
      <t>インショク</t>
    </rPh>
    <rPh sb="2" eb="3">
      <t>ヒ</t>
    </rPh>
    <phoneticPr fontId="1"/>
  </si>
  <si>
    <t>ボランティア消費支出額</t>
    <rPh sb="6" eb="8">
      <t>ショウヒ</t>
    </rPh>
    <rPh sb="8" eb="10">
      <t>シシュツ</t>
    </rPh>
    <rPh sb="10" eb="11">
      <t>ガク</t>
    </rPh>
    <phoneticPr fontId="1"/>
  </si>
  <si>
    <t>項　　目</t>
    <rPh sb="0" eb="1">
      <t>コウ</t>
    </rPh>
    <rPh sb="3" eb="4">
      <t>メ</t>
    </rPh>
    <phoneticPr fontId="1"/>
  </si>
  <si>
    <t>全国</t>
    <rPh sb="0" eb="2">
      <t>ゼンコク</t>
    </rPh>
    <phoneticPr fontId="1"/>
  </si>
  <si>
    <t>延べ人数</t>
    <rPh sb="0" eb="1">
      <t>ノ</t>
    </rPh>
    <rPh sb="2" eb="3">
      <t>ニン</t>
    </rPh>
    <rPh sb="3" eb="4">
      <t>スウ</t>
    </rPh>
    <phoneticPr fontId="1"/>
  </si>
  <si>
    <t>事業・併催</t>
    <rPh sb="0" eb="2">
      <t>ジギョウ</t>
    </rPh>
    <rPh sb="3" eb="5">
      <t>ヘイサイ</t>
    </rPh>
    <phoneticPr fontId="1"/>
  </si>
  <si>
    <t>設営・運営費</t>
    <rPh sb="0" eb="2">
      <t>セツエイ</t>
    </rPh>
    <rPh sb="3" eb="6">
      <t>ウンエイヒ</t>
    </rPh>
    <phoneticPr fontId="1"/>
  </si>
  <si>
    <t>　</t>
    <phoneticPr fontId="1"/>
  </si>
  <si>
    <t>周辺イベント</t>
    <rPh sb="0" eb="2">
      <t>シュウヘン</t>
    </rPh>
    <phoneticPr fontId="1"/>
  </si>
  <si>
    <t>併催・周辺イベント</t>
    <rPh sb="0" eb="2">
      <t>ヘイサイ</t>
    </rPh>
    <rPh sb="3" eb="5">
      <t>シュウヘン</t>
    </rPh>
    <phoneticPr fontId="1"/>
  </si>
  <si>
    <t>消費支出額</t>
    <rPh sb="0" eb="2">
      <t>ショウヒ</t>
    </rPh>
    <rPh sb="2" eb="5">
      <t>シシュツガク</t>
    </rPh>
    <phoneticPr fontId="1"/>
  </si>
  <si>
    <t>観光客</t>
    <rPh sb="0" eb="3">
      <t>カンコウキャク</t>
    </rPh>
    <phoneticPr fontId="1"/>
  </si>
  <si>
    <t>出展者</t>
    <rPh sb="0" eb="3">
      <t>シュッテンシャ</t>
    </rPh>
    <phoneticPr fontId="1"/>
  </si>
  <si>
    <t>主催者,ボランティア等</t>
    <rPh sb="0" eb="3">
      <t>シュサイシャ</t>
    </rPh>
    <rPh sb="10" eb="11">
      <t>トウ</t>
    </rPh>
    <phoneticPr fontId="1"/>
  </si>
  <si>
    <t>合　　　　計</t>
    <rPh sb="0" eb="1">
      <t>ア</t>
    </rPh>
    <rPh sb="5" eb="6">
      <t>ケイ</t>
    </rPh>
    <phoneticPr fontId="1"/>
  </si>
  <si>
    <t>(単位：億円）</t>
    <rPh sb="1" eb="3">
      <t>タンイ</t>
    </rPh>
    <rPh sb="4" eb="6">
      <t>オクエン</t>
    </rPh>
    <phoneticPr fontId="1"/>
  </si>
  <si>
    <t>区    分</t>
    <rPh sb="0" eb="1">
      <t>ク</t>
    </rPh>
    <rPh sb="5" eb="6">
      <t>ブン</t>
    </rPh>
    <phoneticPr fontId="4"/>
  </si>
  <si>
    <t>日帰客</t>
    <rPh sb="0" eb="2">
      <t>ヒガエ</t>
    </rPh>
    <rPh sb="2" eb="3">
      <t>キャク</t>
    </rPh>
    <phoneticPr fontId="1"/>
  </si>
  <si>
    <t>日帰客単価(円）</t>
    <rPh sb="0" eb="2">
      <t>ヒガエ</t>
    </rPh>
    <rPh sb="2" eb="3">
      <t>キャク</t>
    </rPh>
    <rPh sb="3" eb="5">
      <t>タンカ</t>
    </rPh>
    <rPh sb="6" eb="7">
      <t>エン</t>
    </rPh>
    <phoneticPr fontId="4"/>
  </si>
  <si>
    <t>日帰客消費額</t>
    <rPh sb="0" eb="2">
      <t>ヒガエ</t>
    </rPh>
    <rPh sb="2" eb="3">
      <t>キャク</t>
    </rPh>
    <rPh sb="3" eb="5">
      <t>ショウヒ</t>
    </rPh>
    <rPh sb="5" eb="6">
      <t>ガク</t>
    </rPh>
    <phoneticPr fontId="4"/>
  </si>
  <si>
    <t>宿泊客</t>
    <rPh sb="0" eb="2">
      <t>シュクハク</t>
    </rPh>
    <rPh sb="2" eb="3">
      <t>キャク</t>
    </rPh>
    <phoneticPr fontId="1"/>
  </si>
  <si>
    <t>宿泊客単価（円）</t>
    <rPh sb="0" eb="2">
      <t>シュクハク</t>
    </rPh>
    <rPh sb="2" eb="3">
      <t>キャク</t>
    </rPh>
    <rPh sb="3" eb="5">
      <t>タンカ</t>
    </rPh>
    <rPh sb="6" eb="7">
      <t>エン</t>
    </rPh>
    <phoneticPr fontId="4"/>
  </si>
  <si>
    <t>宿泊消費額</t>
    <rPh sb="0" eb="2">
      <t>シュクハク</t>
    </rPh>
    <rPh sb="2" eb="5">
      <t>ショウヒガク</t>
    </rPh>
    <phoneticPr fontId="4"/>
  </si>
  <si>
    <t>観光消費額計</t>
    <rPh sb="0" eb="2">
      <t>カンコウ</t>
    </rPh>
    <rPh sb="2" eb="5">
      <t>ショウヒガク</t>
    </rPh>
    <rPh sb="5" eb="6">
      <t>ケイ</t>
    </rPh>
    <phoneticPr fontId="1"/>
  </si>
  <si>
    <t>宿泊客比率</t>
    <rPh sb="0" eb="2">
      <t>シュクハク</t>
    </rPh>
    <rPh sb="2" eb="3">
      <t>キャク</t>
    </rPh>
    <rPh sb="3" eb="5">
      <t>ヒリツ</t>
    </rPh>
    <phoneticPr fontId="1"/>
  </si>
  <si>
    <t>　</t>
    <phoneticPr fontId="1"/>
  </si>
  <si>
    <t>　</t>
    <phoneticPr fontId="4"/>
  </si>
  <si>
    <t xml:space="preserve"> </t>
    <phoneticPr fontId="4"/>
  </si>
  <si>
    <t>計</t>
    <rPh sb="0" eb="1">
      <t>ケイ</t>
    </rPh>
    <phoneticPr fontId="4"/>
  </si>
  <si>
    <t>　</t>
    <phoneticPr fontId="1"/>
  </si>
  <si>
    <t>部門</t>
    <rPh sb="0" eb="2">
      <t>ブモン</t>
    </rPh>
    <phoneticPr fontId="1"/>
  </si>
  <si>
    <t>　</t>
    <phoneticPr fontId="4"/>
  </si>
  <si>
    <t>交通費</t>
    <phoneticPr fontId="1"/>
  </si>
  <si>
    <t>市内</t>
    <rPh sb="0" eb="2">
      <t>シナイ</t>
    </rPh>
    <phoneticPr fontId="1"/>
  </si>
  <si>
    <t>交通費</t>
    <phoneticPr fontId="1"/>
  </si>
  <si>
    <t>　</t>
    <phoneticPr fontId="1"/>
  </si>
  <si>
    <t>市外</t>
    <rPh sb="0" eb="2">
      <t>シガイ</t>
    </rPh>
    <phoneticPr fontId="1"/>
  </si>
  <si>
    <t xml:space="preserve"> </t>
    <phoneticPr fontId="1"/>
  </si>
  <si>
    <t>　</t>
    <phoneticPr fontId="1"/>
  </si>
  <si>
    <t>うち県内分</t>
    <rPh sb="2" eb="4">
      <t>ケンナイ</t>
    </rPh>
    <rPh sb="4" eb="5">
      <t>ブン</t>
    </rPh>
    <phoneticPr fontId="1"/>
  </si>
  <si>
    <t>宿泊費</t>
    <phoneticPr fontId="1"/>
  </si>
  <si>
    <t>飲食宿泊サービス</t>
    <rPh sb="0" eb="2">
      <t>インショク</t>
    </rPh>
    <rPh sb="2" eb="4">
      <t>シュクハク</t>
    </rPh>
    <phoneticPr fontId="1"/>
  </si>
  <si>
    <t>宿泊費</t>
    <phoneticPr fontId="1"/>
  </si>
  <si>
    <t>うち市内分</t>
    <rPh sb="2" eb="4">
      <t>シナイ</t>
    </rPh>
    <rPh sb="4" eb="5">
      <t>ブン</t>
    </rPh>
    <phoneticPr fontId="1"/>
  </si>
  <si>
    <t>土産</t>
    <phoneticPr fontId="1"/>
  </si>
  <si>
    <t>商業</t>
    <rPh sb="0" eb="2">
      <t>ショウギョウ</t>
    </rPh>
    <phoneticPr fontId="1"/>
  </si>
  <si>
    <t>個人サービス/飲食料品</t>
    <rPh sb="0" eb="2">
      <t>コジン</t>
    </rPh>
    <rPh sb="7" eb="9">
      <t>インショク</t>
    </rPh>
    <rPh sb="9" eb="10">
      <t>リョウ</t>
    </rPh>
    <rPh sb="10" eb="11">
      <t>シナ</t>
    </rPh>
    <phoneticPr fontId="1"/>
  </si>
  <si>
    <t xml:space="preserve"> </t>
    <phoneticPr fontId="1"/>
  </si>
  <si>
    <t>土産</t>
    <phoneticPr fontId="1"/>
  </si>
  <si>
    <t>市内＋市外</t>
    <rPh sb="0" eb="2">
      <t>シナイ</t>
    </rPh>
    <rPh sb="3" eb="5">
      <t>シガイ</t>
    </rPh>
    <phoneticPr fontId="1"/>
  </si>
  <si>
    <t>(参考）費目別観光消費単価</t>
    <rPh sb="1" eb="3">
      <t>サンコウ</t>
    </rPh>
    <rPh sb="4" eb="7">
      <t>ヒモクベツ</t>
    </rPh>
    <rPh sb="7" eb="9">
      <t>カンコウ</t>
    </rPh>
    <rPh sb="9" eb="11">
      <t>ショウヒ</t>
    </rPh>
    <rPh sb="11" eb="13">
      <t>タンカ</t>
    </rPh>
    <phoneticPr fontId="1"/>
  </si>
  <si>
    <t>飲食・土産</t>
    <rPh sb="0" eb="2">
      <t>インショク</t>
    </rPh>
    <rPh sb="3" eb="5">
      <t>ミヤゲ</t>
    </rPh>
    <phoneticPr fontId="1"/>
  </si>
  <si>
    <t>うち土産</t>
    <phoneticPr fontId="1"/>
  </si>
  <si>
    <t>うち飲食費</t>
    <phoneticPr fontId="1"/>
  </si>
  <si>
    <t>うちその他</t>
    <phoneticPr fontId="1"/>
  </si>
  <si>
    <t>調整係数</t>
    <rPh sb="0" eb="2">
      <t>チョウセイ</t>
    </rPh>
    <rPh sb="2" eb="4">
      <t>ケイスウ</t>
    </rPh>
    <phoneticPr fontId="1"/>
  </si>
  <si>
    <t>実人数</t>
    <rPh sb="0" eb="1">
      <t>ジツ</t>
    </rPh>
    <rPh sb="1" eb="3">
      <t>ニンズウ</t>
    </rPh>
    <phoneticPr fontId="1"/>
  </si>
  <si>
    <t>関連施設調整</t>
    <rPh sb="0" eb="2">
      <t>カンレン</t>
    </rPh>
    <rPh sb="2" eb="4">
      <t>シセツ</t>
    </rPh>
    <rPh sb="4" eb="6">
      <t>チョウセイ</t>
    </rPh>
    <phoneticPr fontId="1"/>
  </si>
  <si>
    <t xml:space="preserve"> </t>
    <phoneticPr fontId="4"/>
  </si>
  <si>
    <t>H28全国値・ｱﾝｹｰﾄ</t>
    <rPh sb="3" eb="5">
      <t>ゼンコク</t>
    </rPh>
    <rPh sb="5" eb="6">
      <t>アタイ</t>
    </rPh>
    <phoneticPr fontId="1"/>
  </si>
  <si>
    <t>居住地</t>
  </si>
  <si>
    <t>（ＳＡ）</t>
  </si>
  <si>
    <t>(単位：％）</t>
    <rPh sb="1" eb="3">
      <t>タンイ</t>
    </rPh>
    <phoneticPr fontId="1"/>
  </si>
  <si>
    <t>件数</t>
  </si>
  <si>
    <t>構成比（除不明）</t>
    <rPh sb="0" eb="3">
      <t>コウセイヒ</t>
    </rPh>
    <rPh sb="4" eb="5">
      <t>ノゾ</t>
    </rPh>
    <rPh sb="5" eb="7">
      <t>フメイ</t>
    </rPh>
    <phoneticPr fontId="1"/>
  </si>
  <si>
    <t>中国地方</t>
  </si>
  <si>
    <t>四国地方</t>
  </si>
  <si>
    <t xml:space="preserve"> </t>
    <phoneticPr fontId="1"/>
  </si>
  <si>
    <t>日帰り</t>
  </si>
  <si>
    <t>１泊２日</t>
  </si>
  <si>
    <t>２泊３日</t>
  </si>
  <si>
    <t>３泊４日</t>
  </si>
  <si>
    <t>４泊以上</t>
  </si>
  <si>
    <t>宿泊計</t>
    <rPh sb="0" eb="2">
      <t>シュクハク</t>
    </rPh>
    <rPh sb="2" eb="3">
      <t>ケイ</t>
    </rPh>
    <phoneticPr fontId="1"/>
  </si>
  <si>
    <t>平均宿泊数</t>
    <rPh sb="0" eb="2">
      <t>ヘイキン</t>
    </rPh>
    <rPh sb="2" eb="4">
      <t>シュクハク</t>
    </rPh>
    <rPh sb="4" eb="5">
      <t>スウ</t>
    </rPh>
    <phoneticPr fontId="1"/>
  </si>
  <si>
    <t>宿泊・日帰り</t>
  </si>
  <si>
    <t>№</t>
  </si>
  <si>
    <t>全体構成比（％）</t>
    <rPh sb="0" eb="2">
      <t>ゼンタイ</t>
    </rPh>
    <rPh sb="2" eb="5">
      <t>コウセイヒ</t>
    </rPh>
    <phoneticPr fontId="1"/>
  </si>
  <si>
    <t>その他</t>
    <rPh sb="2" eb="3">
      <t>タ</t>
    </rPh>
    <phoneticPr fontId="4"/>
  </si>
  <si>
    <t>費目別観光消費単価</t>
    <rPh sb="0" eb="3">
      <t>ヒモクベツ</t>
    </rPh>
    <rPh sb="3" eb="5">
      <t>カンコウ</t>
    </rPh>
    <rPh sb="5" eb="7">
      <t>ショウヒ</t>
    </rPh>
    <rPh sb="7" eb="9">
      <t>タンカ</t>
    </rPh>
    <phoneticPr fontId="1"/>
  </si>
  <si>
    <t>費目別観光消費単価（パック料金配分）</t>
    <rPh sb="0" eb="3">
      <t>ヒモクベツ</t>
    </rPh>
    <rPh sb="3" eb="5">
      <t>カンコウ</t>
    </rPh>
    <rPh sb="5" eb="7">
      <t>ショウヒ</t>
    </rPh>
    <rPh sb="7" eb="9">
      <t>タンカ</t>
    </rPh>
    <rPh sb="13" eb="15">
      <t>リョウキン</t>
    </rPh>
    <rPh sb="15" eb="17">
      <t>ハイブン</t>
    </rPh>
    <phoneticPr fontId="1"/>
  </si>
  <si>
    <t>　</t>
    <phoneticPr fontId="1"/>
  </si>
  <si>
    <t>費目別観光消費単価（一部補正後）</t>
    <rPh sb="0" eb="3">
      <t>ヒモクベツ</t>
    </rPh>
    <rPh sb="3" eb="5">
      <t>カンコウ</t>
    </rPh>
    <rPh sb="5" eb="7">
      <t>ショウヒ</t>
    </rPh>
    <rPh sb="7" eb="9">
      <t>タンカ</t>
    </rPh>
    <rPh sb="10" eb="12">
      <t>イチブ</t>
    </rPh>
    <rPh sb="12" eb="14">
      <t>ホセイ</t>
    </rPh>
    <rPh sb="14" eb="15">
      <t>ゴ</t>
    </rPh>
    <phoneticPr fontId="1"/>
  </si>
  <si>
    <t>費目別観光消費単価　市内分内訳</t>
    <rPh sb="0" eb="3">
      <t>ヒモクベツ</t>
    </rPh>
    <rPh sb="3" eb="5">
      <t>カンコウ</t>
    </rPh>
    <rPh sb="5" eb="7">
      <t>ショウヒ</t>
    </rPh>
    <rPh sb="7" eb="9">
      <t>タンカ</t>
    </rPh>
    <rPh sb="10" eb="12">
      <t>シナイ</t>
    </rPh>
    <rPh sb="12" eb="13">
      <t>ブン</t>
    </rPh>
    <rPh sb="13" eb="15">
      <t>ウチワケ</t>
    </rPh>
    <phoneticPr fontId="1"/>
  </si>
  <si>
    <t>調査年月</t>
    <rPh sb="0" eb="2">
      <t>チョウサ</t>
    </rPh>
    <rPh sb="2" eb="3">
      <t>ネン</t>
    </rPh>
    <rPh sb="3" eb="4">
      <t>ツキ</t>
    </rPh>
    <phoneticPr fontId="1"/>
  </si>
  <si>
    <t>交通費</t>
  </si>
  <si>
    <t>交通費（市外分）</t>
    <rPh sb="4" eb="5">
      <t>シ</t>
    </rPh>
    <phoneticPr fontId="1"/>
  </si>
  <si>
    <t>土産代</t>
  </si>
  <si>
    <t>パック料金</t>
  </si>
  <si>
    <t>交通費（市内分）</t>
    <rPh sb="4" eb="5">
      <t>シ</t>
    </rPh>
    <rPh sb="5" eb="6">
      <t>ナイ</t>
    </rPh>
    <phoneticPr fontId="1"/>
  </si>
  <si>
    <t>県内宿泊数</t>
    <rPh sb="0" eb="2">
      <t>ケンナイ</t>
    </rPh>
    <rPh sb="2" eb="4">
      <t>シュクハク</t>
    </rPh>
    <rPh sb="4" eb="5">
      <t>スウ</t>
    </rPh>
    <phoneticPr fontId="1"/>
  </si>
  <si>
    <t>市内宿泊数</t>
    <rPh sb="0" eb="2">
      <t>シナイ</t>
    </rPh>
    <rPh sb="2" eb="4">
      <t>シュクハク</t>
    </rPh>
    <rPh sb="4" eb="5">
      <t>スウ</t>
    </rPh>
    <phoneticPr fontId="1"/>
  </si>
  <si>
    <t>その他県内宿泊数</t>
    <rPh sb="2" eb="3">
      <t>タ</t>
    </rPh>
    <rPh sb="3" eb="5">
      <t>ケンナイ</t>
    </rPh>
    <rPh sb="5" eb="8">
      <t>シュクハクスウ</t>
    </rPh>
    <phoneticPr fontId="1"/>
  </si>
  <si>
    <t>交通費市内割合（％）</t>
    <rPh sb="0" eb="3">
      <t>コウツウヒ</t>
    </rPh>
    <rPh sb="3" eb="5">
      <t>シナイ</t>
    </rPh>
    <rPh sb="5" eb="7">
      <t>ワリアイ</t>
    </rPh>
    <phoneticPr fontId="1"/>
  </si>
  <si>
    <t>宿泊市内割合（％）</t>
    <rPh sb="0" eb="2">
      <t>シュクハク</t>
    </rPh>
    <rPh sb="2" eb="4">
      <t>シナイ</t>
    </rPh>
    <rPh sb="4" eb="6">
      <t>ワリアイ</t>
    </rPh>
    <phoneticPr fontId="1"/>
  </si>
  <si>
    <t>宿泊費（市内分）</t>
    <rPh sb="0" eb="3">
      <t>シュクハクヒ</t>
    </rPh>
    <rPh sb="4" eb="6">
      <t>シナイ</t>
    </rPh>
    <rPh sb="6" eb="7">
      <t>ブン</t>
    </rPh>
    <phoneticPr fontId="1"/>
  </si>
  <si>
    <t>観光消費(市内分）</t>
    <rPh sb="0" eb="2">
      <t>カンコウ</t>
    </rPh>
    <rPh sb="2" eb="4">
      <t>ショウヒ</t>
    </rPh>
    <rPh sb="5" eb="6">
      <t>シ</t>
    </rPh>
    <rPh sb="6" eb="8">
      <t>ナイブン</t>
    </rPh>
    <phoneticPr fontId="1"/>
  </si>
  <si>
    <t>平成27年5月</t>
    <rPh sb="0" eb="2">
      <t>ヘイセイ</t>
    </rPh>
    <rPh sb="4" eb="5">
      <t>ネン</t>
    </rPh>
    <rPh sb="6" eb="7">
      <t>ガツ</t>
    </rPh>
    <phoneticPr fontId="1"/>
  </si>
  <si>
    <t xml:space="preserve"> </t>
    <phoneticPr fontId="1"/>
  </si>
  <si>
    <t>平成27年9月</t>
    <rPh sb="0" eb="2">
      <t>ヘイセイ</t>
    </rPh>
    <rPh sb="4" eb="5">
      <t>ネン</t>
    </rPh>
    <rPh sb="6" eb="7">
      <t>ガツ</t>
    </rPh>
    <phoneticPr fontId="1"/>
  </si>
  <si>
    <t xml:space="preserve"> </t>
    <phoneticPr fontId="1"/>
  </si>
  <si>
    <t>平成27年12月</t>
    <rPh sb="0" eb="2">
      <t>ヘイセイ</t>
    </rPh>
    <rPh sb="4" eb="5">
      <t>ネン</t>
    </rPh>
    <rPh sb="7" eb="8">
      <t>ガツ</t>
    </rPh>
    <phoneticPr fontId="1"/>
  </si>
  <si>
    <t>平成28年2月</t>
    <rPh sb="0" eb="2">
      <t>ヘイセイ</t>
    </rPh>
    <rPh sb="4" eb="5">
      <t>ネン</t>
    </rPh>
    <rPh sb="6" eb="7">
      <t>ガツ</t>
    </rPh>
    <phoneticPr fontId="1"/>
  </si>
  <si>
    <t xml:space="preserve"> </t>
    <phoneticPr fontId="1"/>
  </si>
  <si>
    <t>平均消費単価</t>
    <rPh sb="0" eb="2">
      <t>ヘイキン</t>
    </rPh>
    <rPh sb="2" eb="4">
      <t>ショウヒ</t>
    </rPh>
    <rPh sb="4" eb="6">
      <t>タンカ</t>
    </rPh>
    <phoneticPr fontId="1"/>
  </si>
  <si>
    <t>割合</t>
    <rPh sb="0" eb="2">
      <t>ワリアイ</t>
    </rPh>
    <phoneticPr fontId="1"/>
  </si>
  <si>
    <t>　</t>
    <phoneticPr fontId="1"/>
  </si>
  <si>
    <t>表７　費目別観光消費単価　市内分内訳（一部補正）</t>
    <rPh sb="0" eb="1">
      <t>ヒョウ</t>
    </rPh>
    <rPh sb="3" eb="6">
      <t>ヒモクベツ</t>
    </rPh>
    <rPh sb="6" eb="8">
      <t>カンコウ</t>
    </rPh>
    <rPh sb="8" eb="10">
      <t>ショウヒ</t>
    </rPh>
    <rPh sb="10" eb="12">
      <t>タンカ</t>
    </rPh>
    <rPh sb="13" eb="15">
      <t>シナイ</t>
    </rPh>
    <rPh sb="15" eb="16">
      <t>ブン</t>
    </rPh>
    <rPh sb="16" eb="18">
      <t>ウチワケ</t>
    </rPh>
    <rPh sb="19" eb="21">
      <t>イチブ</t>
    </rPh>
    <rPh sb="21" eb="23">
      <t>ホセイ</t>
    </rPh>
    <phoneticPr fontId="1"/>
  </si>
  <si>
    <t>(単位：泊、％）</t>
    <rPh sb="1" eb="3">
      <t>タンイ</t>
    </rPh>
    <rPh sb="4" eb="5">
      <t>ハク</t>
    </rPh>
    <phoneticPr fontId="1"/>
  </si>
  <si>
    <t>市内割合</t>
    <rPh sb="0" eb="2">
      <t>シナイ</t>
    </rPh>
    <rPh sb="2" eb="4">
      <t>ワリアイ</t>
    </rPh>
    <phoneticPr fontId="1"/>
  </si>
  <si>
    <t>宿泊客その他</t>
    <rPh sb="0" eb="2">
      <t>シュクハク</t>
    </rPh>
    <rPh sb="2" eb="3">
      <t>キャク</t>
    </rPh>
    <rPh sb="5" eb="6">
      <t>タ</t>
    </rPh>
    <phoneticPr fontId="1"/>
  </si>
  <si>
    <t>宿泊客消費額</t>
    <rPh sb="0" eb="2">
      <t>シュクハク</t>
    </rPh>
    <rPh sb="2" eb="3">
      <t>キャク</t>
    </rPh>
    <rPh sb="3" eb="6">
      <t>ショウヒガク</t>
    </rPh>
    <phoneticPr fontId="1"/>
  </si>
  <si>
    <t>宿泊客外国人</t>
    <rPh sb="0" eb="2">
      <t>シュクハク</t>
    </rPh>
    <rPh sb="2" eb="3">
      <t>キャク</t>
    </rPh>
    <rPh sb="3" eb="5">
      <t>ガイコク</t>
    </rPh>
    <rPh sb="5" eb="6">
      <t>ジン</t>
    </rPh>
    <phoneticPr fontId="1"/>
  </si>
  <si>
    <t>　</t>
    <phoneticPr fontId="1"/>
  </si>
  <si>
    <t>　</t>
    <phoneticPr fontId="4"/>
  </si>
  <si>
    <t>　</t>
    <phoneticPr fontId="4"/>
  </si>
  <si>
    <t>外国人</t>
    <rPh sb="0" eb="2">
      <t>ガイコク</t>
    </rPh>
    <rPh sb="2" eb="3">
      <t>ジン</t>
    </rPh>
    <phoneticPr fontId="4"/>
  </si>
  <si>
    <t>　</t>
    <phoneticPr fontId="1"/>
  </si>
  <si>
    <t>　</t>
    <phoneticPr fontId="4"/>
  </si>
  <si>
    <t>交通費</t>
    <phoneticPr fontId="1"/>
  </si>
  <si>
    <t>交通費</t>
    <phoneticPr fontId="1"/>
  </si>
  <si>
    <t xml:space="preserve"> </t>
    <phoneticPr fontId="1"/>
  </si>
  <si>
    <t>宿泊費</t>
    <phoneticPr fontId="1"/>
  </si>
  <si>
    <t>うち姫路市内分</t>
    <rPh sb="2" eb="5">
      <t>ヒメジシ</t>
    </rPh>
    <rPh sb="5" eb="6">
      <t>ナイ</t>
    </rPh>
    <rPh sb="6" eb="7">
      <t>ブン</t>
    </rPh>
    <phoneticPr fontId="4"/>
  </si>
  <si>
    <t>うち兵庫県内分</t>
    <rPh sb="2" eb="5">
      <t>ヒョウゴケン</t>
    </rPh>
    <rPh sb="5" eb="6">
      <t>ナイ</t>
    </rPh>
    <rPh sb="6" eb="7">
      <t>ブン</t>
    </rPh>
    <phoneticPr fontId="1"/>
  </si>
  <si>
    <t>日本人</t>
    <rPh sb="0" eb="3">
      <t>ニホンジン</t>
    </rPh>
    <phoneticPr fontId="4"/>
  </si>
  <si>
    <t>主要施設増加分</t>
    <rPh sb="0" eb="2">
      <t>シュヨウ</t>
    </rPh>
    <rPh sb="2" eb="4">
      <t>シセツ</t>
    </rPh>
    <rPh sb="4" eb="6">
      <t>ゾウカ</t>
    </rPh>
    <rPh sb="6" eb="7">
      <t>ブン</t>
    </rPh>
    <phoneticPr fontId="1"/>
  </si>
  <si>
    <t>入込数</t>
    <rPh sb="0" eb="1">
      <t>イ</t>
    </rPh>
    <rPh sb="1" eb="2">
      <t>コ</t>
    </rPh>
    <rPh sb="2" eb="3">
      <t>スウ</t>
    </rPh>
    <phoneticPr fontId="1"/>
  </si>
  <si>
    <t>補正</t>
    <rPh sb="0" eb="2">
      <t>ホセイ</t>
    </rPh>
    <phoneticPr fontId="4"/>
  </si>
  <si>
    <t>宿泊客割合</t>
    <rPh sb="0" eb="2">
      <t>シュクハク</t>
    </rPh>
    <rPh sb="2" eb="3">
      <t>キャク</t>
    </rPh>
    <rPh sb="3" eb="5">
      <t>ワリアイ</t>
    </rPh>
    <phoneticPr fontId="4"/>
  </si>
  <si>
    <t>推計1</t>
    <rPh sb="0" eb="2">
      <t>スイケイ</t>
    </rPh>
    <phoneticPr fontId="4"/>
  </si>
  <si>
    <t>推計2</t>
    <rPh sb="0" eb="2">
      <t>スイケイ</t>
    </rPh>
    <phoneticPr fontId="4"/>
  </si>
  <si>
    <t>日帰り客</t>
    <rPh sb="0" eb="2">
      <t>ヒガエ</t>
    </rPh>
    <rPh sb="3" eb="4">
      <t>キャク</t>
    </rPh>
    <phoneticPr fontId="1"/>
  </si>
  <si>
    <t>H26</t>
    <phoneticPr fontId="4"/>
  </si>
  <si>
    <t>宿泊客</t>
    <rPh sb="0" eb="3">
      <t>シュクハクキャク</t>
    </rPh>
    <phoneticPr fontId="1"/>
  </si>
  <si>
    <t>H27</t>
    <phoneticPr fontId="4"/>
  </si>
  <si>
    <t>総入込数</t>
    <rPh sb="0" eb="1">
      <t>ソウ</t>
    </rPh>
    <rPh sb="1" eb="3">
      <t>イリコ</t>
    </rPh>
    <rPh sb="3" eb="4">
      <t>スウ</t>
    </rPh>
    <phoneticPr fontId="1"/>
  </si>
  <si>
    <t>備　　考</t>
    <rPh sb="0" eb="1">
      <t>ソナエ</t>
    </rPh>
    <rPh sb="3" eb="4">
      <t>コウ</t>
    </rPh>
    <phoneticPr fontId="1"/>
  </si>
  <si>
    <t>単位</t>
    <rPh sb="0" eb="2">
      <t>タンイ</t>
    </rPh>
    <phoneticPr fontId="1"/>
  </si>
  <si>
    <t>金額等</t>
    <rPh sb="0" eb="2">
      <t>キンガク</t>
    </rPh>
    <rPh sb="2" eb="3">
      <t>トウ</t>
    </rPh>
    <phoneticPr fontId="1"/>
  </si>
  <si>
    <t>開設年月</t>
    <rPh sb="0" eb="2">
      <t>カイセツ</t>
    </rPh>
    <rPh sb="2" eb="3">
      <t>ネン</t>
    </rPh>
    <rPh sb="3" eb="4">
      <t>ツキ</t>
    </rPh>
    <phoneticPr fontId="1"/>
  </si>
  <si>
    <t>診療科</t>
    <rPh sb="0" eb="2">
      <t>シンリョウ</t>
    </rPh>
    <rPh sb="2" eb="3">
      <t>カ</t>
    </rPh>
    <phoneticPr fontId="1"/>
  </si>
  <si>
    <t>科</t>
    <rPh sb="0" eb="1">
      <t>カ</t>
    </rPh>
    <phoneticPr fontId="1"/>
  </si>
  <si>
    <t>病床数</t>
    <rPh sb="0" eb="2">
      <t>ビョウショウ</t>
    </rPh>
    <rPh sb="2" eb="3">
      <t>スウ</t>
    </rPh>
    <phoneticPr fontId="1"/>
  </si>
  <si>
    <t>床</t>
    <rPh sb="0" eb="1">
      <t>トコ</t>
    </rPh>
    <phoneticPr fontId="1"/>
  </si>
  <si>
    <t>面積</t>
    <rPh sb="0" eb="2">
      <t>メンセキ</t>
    </rPh>
    <phoneticPr fontId="1"/>
  </si>
  <si>
    <t>延床面積</t>
    <rPh sb="0" eb="1">
      <t>ノ</t>
    </rPh>
    <rPh sb="1" eb="2">
      <t>ユカ</t>
    </rPh>
    <rPh sb="2" eb="4">
      <t>メンセキ</t>
    </rPh>
    <phoneticPr fontId="1"/>
  </si>
  <si>
    <t>千㎡</t>
    <rPh sb="0" eb="1">
      <t>セン</t>
    </rPh>
    <phoneticPr fontId="1"/>
  </si>
  <si>
    <t>敷地面積</t>
    <rPh sb="0" eb="2">
      <t>シキチ</t>
    </rPh>
    <rPh sb="2" eb="4">
      <t>メンセキ</t>
    </rPh>
    <phoneticPr fontId="1"/>
  </si>
  <si>
    <t>年間患者数</t>
    <rPh sb="0" eb="2">
      <t>ネンカン</t>
    </rPh>
    <rPh sb="2" eb="4">
      <t>カンジャ</t>
    </rPh>
    <rPh sb="4" eb="5">
      <t>スウ</t>
    </rPh>
    <phoneticPr fontId="1"/>
  </si>
  <si>
    <t>外来患者</t>
    <rPh sb="0" eb="2">
      <t>ガイライ</t>
    </rPh>
    <rPh sb="2" eb="4">
      <t>カンジャ</t>
    </rPh>
    <phoneticPr fontId="1"/>
  </si>
  <si>
    <t>千人</t>
    <rPh sb="0" eb="2">
      <t>センニン</t>
    </rPh>
    <phoneticPr fontId="1"/>
  </si>
  <si>
    <t>年間ベース</t>
    <rPh sb="0" eb="2">
      <t>ネンカン</t>
    </rPh>
    <phoneticPr fontId="1"/>
  </si>
  <si>
    <t>入院患者</t>
    <rPh sb="0" eb="2">
      <t>ニュウイン</t>
    </rPh>
    <rPh sb="2" eb="4">
      <t>カンジャ</t>
    </rPh>
    <phoneticPr fontId="1"/>
  </si>
  <si>
    <t>スタッフ数</t>
    <rPh sb="4" eb="5">
      <t>スウ</t>
    </rPh>
    <phoneticPr fontId="1"/>
  </si>
  <si>
    <t>人</t>
    <rPh sb="0" eb="1">
      <t>ニン</t>
    </rPh>
    <phoneticPr fontId="1"/>
  </si>
  <si>
    <t>経済波及効果</t>
    <rPh sb="0" eb="2">
      <t>ケイザイ</t>
    </rPh>
    <rPh sb="2" eb="4">
      <t>ハキュウ</t>
    </rPh>
    <rPh sb="4" eb="6">
      <t>コウカ</t>
    </rPh>
    <phoneticPr fontId="1"/>
  </si>
  <si>
    <t>H23～H28年度計</t>
    <rPh sb="7" eb="9">
      <t>ネンド</t>
    </rPh>
    <rPh sb="9" eb="10">
      <t>ケイ</t>
    </rPh>
    <phoneticPr fontId="1"/>
  </si>
  <si>
    <t>　</t>
    <phoneticPr fontId="1"/>
  </si>
  <si>
    <t>病院建設</t>
    <rPh sb="0" eb="2">
      <t>ビョウイン</t>
    </rPh>
    <rPh sb="2" eb="4">
      <t>ケンセツ</t>
    </rPh>
    <phoneticPr fontId="1"/>
  </si>
  <si>
    <t>最終需要額</t>
    <rPh sb="0" eb="2">
      <t>サイシュウ</t>
    </rPh>
    <rPh sb="2" eb="5">
      <t>ジュヨウガク</t>
    </rPh>
    <phoneticPr fontId="1"/>
  </si>
  <si>
    <t>億円</t>
    <rPh sb="0" eb="2">
      <t>オクエン</t>
    </rPh>
    <phoneticPr fontId="1"/>
  </si>
  <si>
    <t>－</t>
    <phoneticPr fontId="1"/>
  </si>
  <si>
    <t>生産誘発額</t>
    <rPh sb="0" eb="2">
      <t>セイサン</t>
    </rPh>
    <rPh sb="2" eb="5">
      <t>ユウハツガク</t>
    </rPh>
    <phoneticPr fontId="1"/>
  </si>
  <si>
    <t>－</t>
    <phoneticPr fontId="1"/>
  </si>
  <si>
    <t>雇用誘発数</t>
    <rPh sb="0" eb="2">
      <t>コヨウ</t>
    </rPh>
    <rPh sb="2" eb="4">
      <t>ユウハツ</t>
    </rPh>
    <rPh sb="4" eb="5">
      <t>スウ</t>
    </rPh>
    <phoneticPr fontId="1"/>
  </si>
  <si>
    <t>－</t>
    <phoneticPr fontId="1"/>
  </si>
  <si>
    <t>平成28年度推計</t>
    <rPh sb="0" eb="2">
      <t>ヘイセイ</t>
    </rPh>
    <rPh sb="4" eb="5">
      <t>ネン</t>
    </rPh>
    <rPh sb="5" eb="6">
      <t>ド</t>
    </rPh>
    <rPh sb="6" eb="8">
      <t>スイケイ</t>
    </rPh>
    <phoneticPr fontId="1"/>
  </si>
  <si>
    <t>平成10年度</t>
    <rPh sb="0" eb="2">
      <t>ヘイセイ</t>
    </rPh>
    <rPh sb="4" eb="6">
      <t>ネンド</t>
    </rPh>
    <phoneticPr fontId="1"/>
  </si>
  <si>
    <t>病院運営</t>
    <rPh sb="0" eb="2">
      <t>ビョウイン</t>
    </rPh>
    <rPh sb="2" eb="4">
      <t>ウンエイ</t>
    </rPh>
    <phoneticPr fontId="1"/>
  </si>
  <si>
    <t>最終需要額(A)</t>
    <rPh sb="0" eb="2">
      <t>サイシュウ</t>
    </rPh>
    <rPh sb="2" eb="5">
      <t>ジュヨウガク</t>
    </rPh>
    <phoneticPr fontId="1"/>
  </si>
  <si>
    <t>生産誘発額(B)</t>
    <rPh sb="0" eb="2">
      <t>セイサン</t>
    </rPh>
    <rPh sb="2" eb="5">
      <t>ユウハツガク</t>
    </rPh>
    <phoneticPr fontId="1"/>
  </si>
  <si>
    <t>波及倍率(A/B)</t>
    <rPh sb="0" eb="2">
      <t>ハキュウ</t>
    </rPh>
    <rPh sb="2" eb="4">
      <t>バイリツ</t>
    </rPh>
    <phoneticPr fontId="1"/>
  </si>
  <si>
    <t>倍</t>
    <rPh sb="0" eb="1">
      <t>バイ</t>
    </rPh>
    <phoneticPr fontId="1"/>
  </si>
  <si>
    <t>総合病院</t>
    <rPh sb="0" eb="2">
      <t>ソウゴウ</t>
    </rPh>
    <rPh sb="2" eb="4">
      <t>ビョウイン</t>
    </rPh>
    <phoneticPr fontId="1"/>
  </si>
  <si>
    <t>表　医療センター事業最終需要額</t>
    <rPh sb="0" eb="1">
      <t>ヒョウ</t>
    </rPh>
    <rPh sb="2" eb="4">
      <t>イリョウ</t>
    </rPh>
    <rPh sb="8" eb="10">
      <t>ジギョウ</t>
    </rPh>
    <rPh sb="10" eb="12">
      <t>サイシュウ</t>
    </rPh>
    <rPh sb="12" eb="15">
      <t>ジュヨウガク</t>
    </rPh>
    <phoneticPr fontId="1"/>
  </si>
  <si>
    <t>来訪者消費支出額（交通費を除く）</t>
    <rPh sb="0" eb="3">
      <t>ライホウシャ</t>
    </rPh>
    <rPh sb="3" eb="5">
      <t>ショウヒ</t>
    </rPh>
    <rPh sb="5" eb="7">
      <t>シシュツ</t>
    </rPh>
    <rPh sb="7" eb="8">
      <t>ガク</t>
    </rPh>
    <rPh sb="9" eb="12">
      <t>コウツウヒ</t>
    </rPh>
    <rPh sb="13" eb="14">
      <t>ノゾ</t>
    </rPh>
    <phoneticPr fontId="1"/>
  </si>
  <si>
    <t>消費支出(来訪者）</t>
    <rPh sb="0" eb="2">
      <t>ショウヒ</t>
    </rPh>
    <rPh sb="2" eb="4">
      <t>シシュツ</t>
    </rPh>
    <rPh sb="5" eb="8">
      <t>ライホウシャ</t>
    </rPh>
    <phoneticPr fontId="1"/>
  </si>
  <si>
    <t>消費支出(地域）</t>
    <rPh sb="0" eb="2">
      <t>ショウヒ</t>
    </rPh>
    <rPh sb="2" eb="4">
      <t>シシュツ</t>
    </rPh>
    <rPh sb="5" eb="7">
      <t>チイキ</t>
    </rPh>
    <phoneticPr fontId="1"/>
  </si>
  <si>
    <t>地域内</t>
    <rPh sb="0" eb="3">
      <t>チイキナイ</t>
    </rPh>
    <phoneticPr fontId="1"/>
  </si>
  <si>
    <t>うち地域内</t>
    <rPh sb="2" eb="5">
      <t>チイキナイ</t>
    </rPh>
    <phoneticPr fontId="1"/>
  </si>
  <si>
    <t>あなたご自身について、下記いずれかのスポーツ大会で最もあてはまるものをお選びください。</t>
    <rPh sb="4" eb="6">
      <t>ジシン</t>
    </rPh>
    <rPh sb="11" eb="13">
      <t>カキ</t>
    </rPh>
    <rPh sb="22" eb="24">
      <t>タイカイ</t>
    </rPh>
    <rPh sb="25" eb="26">
      <t>モット</t>
    </rPh>
    <rPh sb="36" eb="37">
      <t>エラ</t>
    </rPh>
    <phoneticPr fontId="4"/>
  </si>
  <si>
    <t>内容</t>
    <rPh sb="0" eb="2">
      <t>ナイヨウ</t>
    </rPh>
    <phoneticPr fontId="1"/>
  </si>
  <si>
    <t>その他調査</t>
    <rPh sb="2" eb="3">
      <t>タ</t>
    </rPh>
    <rPh sb="3" eb="5">
      <t>チョウサ</t>
    </rPh>
    <phoneticPr fontId="1"/>
  </si>
  <si>
    <t>最終需要額推計</t>
    <rPh sb="0" eb="2">
      <t>サイシュウ</t>
    </rPh>
    <rPh sb="2" eb="5">
      <t>ジュヨウガク</t>
    </rPh>
    <rPh sb="5" eb="7">
      <t>スイケイ</t>
    </rPh>
    <phoneticPr fontId="1"/>
  </si>
  <si>
    <t>消費者調査</t>
    <rPh sb="0" eb="3">
      <t>ショウヒシャ</t>
    </rPh>
    <rPh sb="3" eb="5">
      <t>チョウサ</t>
    </rPh>
    <phoneticPr fontId="1"/>
  </si>
  <si>
    <t>事業所調査</t>
    <rPh sb="0" eb="3">
      <t>ジギョウショ</t>
    </rPh>
    <rPh sb="3" eb="5">
      <t>チョウサ</t>
    </rPh>
    <phoneticPr fontId="1"/>
  </si>
  <si>
    <t>（単位：億円）</t>
    <rPh sb="1" eb="3">
      <t>タンイ</t>
    </rPh>
    <rPh sb="4" eb="6">
      <t>オクエン</t>
    </rPh>
    <phoneticPr fontId="4"/>
  </si>
  <si>
    <t>兵庫県</t>
    <rPh sb="0" eb="3">
      <t>ヒョウゴケン</t>
    </rPh>
    <phoneticPr fontId="1"/>
  </si>
  <si>
    <t>阪神地域</t>
    <rPh sb="0" eb="2">
      <t>ハンシン</t>
    </rPh>
    <rPh sb="2" eb="4">
      <t>チイキ</t>
    </rPh>
    <phoneticPr fontId="1"/>
  </si>
  <si>
    <t>備　　　考</t>
    <rPh sb="0" eb="1">
      <t>ソナエ</t>
    </rPh>
    <rPh sb="4" eb="5">
      <t>コウ</t>
    </rPh>
    <phoneticPr fontId="4"/>
  </si>
  <si>
    <t>県計</t>
  </si>
  <si>
    <t>項　　　目</t>
    <rPh sb="0" eb="1">
      <t>コウ</t>
    </rPh>
    <rPh sb="4" eb="5">
      <t>メ</t>
    </rPh>
    <phoneticPr fontId="1"/>
  </si>
  <si>
    <t>建設　　　　(H23～H28）</t>
    <rPh sb="0" eb="2">
      <t>ケンセツ</t>
    </rPh>
    <phoneticPr fontId="4"/>
  </si>
  <si>
    <t>運営　　　　　　(年度ベース）</t>
    <rPh sb="0" eb="2">
      <t>ウンエイ</t>
    </rPh>
    <rPh sb="9" eb="11">
      <t>ネンド</t>
    </rPh>
    <phoneticPr fontId="1"/>
  </si>
  <si>
    <t>神戸市</t>
  </si>
  <si>
    <t>生産誘発額</t>
    <rPh sb="0" eb="2">
      <t>セイサン</t>
    </rPh>
    <rPh sb="2" eb="5">
      <t>ユウハツガク</t>
    </rPh>
    <phoneticPr fontId="4"/>
  </si>
  <si>
    <t>経済効果(売上額の合計）</t>
    <rPh sb="0" eb="2">
      <t>ケイザイ</t>
    </rPh>
    <rPh sb="2" eb="4">
      <t>コウカ</t>
    </rPh>
    <rPh sb="5" eb="8">
      <t>ウリアゲガク</t>
    </rPh>
    <rPh sb="9" eb="11">
      <t>ゴウケイ</t>
    </rPh>
    <phoneticPr fontId="1"/>
  </si>
  <si>
    <t>阪神南地域</t>
    <rPh sb="0" eb="2">
      <t>ハンシン</t>
    </rPh>
    <rPh sb="2" eb="3">
      <t>ミナミ</t>
    </rPh>
    <rPh sb="3" eb="5">
      <t>チイキ</t>
    </rPh>
    <phoneticPr fontId="8"/>
  </si>
  <si>
    <t>　直接効果</t>
    <rPh sb="1" eb="3">
      <t>チョクセツ</t>
    </rPh>
    <rPh sb="3" eb="5">
      <t>コウカ</t>
    </rPh>
    <phoneticPr fontId="4"/>
  </si>
  <si>
    <t>阪神北地域</t>
    <rPh sb="0" eb="2">
      <t>ハンシン</t>
    </rPh>
    <rPh sb="2" eb="3">
      <t>キタ</t>
    </rPh>
    <rPh sb="3" eb="5">
      <t>チイキ</t>
    </rPh>
    <phoneticPr fontId="8"/>
  </si>
  <si>
    <t>　第一次間接効果</t>
    <rPh sb="1" eb="4">
      <t>ダイイチジ</t>
    </rPh>
    <rPh sb="4" eb="6">
      <t>カンセツ</t>
    </rPh>
    <rPh sb="6" eb="8">
      <t>コウカ</t>
    </rPh>
    <phoneticPr fontId="1"/>
  </si>
  <si>
    <t>原材料消費から誘発効果</t>
    <rPh sb="0" eb="3">
      <t>ゲンザイリョウ</t>
    </rPh>
    <rPh sb="3" eb="5">
      <t>ショウヒ</t>
    </rPh>
    <rPh sb="7" eb="9">
      <t>ユウハツ</t>
    </rPh>
    <rPh sb="9" eb="11">
      <t>コウカ</t>
    </rPh>
    <phoneticPr fontId="1"/>
  </si>
  <si>
    <t>東播磨地域</t>
  </si>
  <si>
    <t>　第二次間接効果</t>
    <rPh sb="1" eb="4">
      <t>ダイニジ</t>
    </rPh>
    <rPh sb="4" eb="6">
      <t>カンセツ</t>
    </rPh>
    <rPh sb="6" eb="8">
      <t>コウカ</t>
    </rPh>
    <phoneticPr fontId="1"/>
  </si>
  <si>
    <t>民間消費支出による誘発効果</t>
    <rPh sb="0" eb="2">
      <t>ミンカン</t>
    </rPh>
    <rPh sb="2" eb="4">
      <t>ショウヒ</t>
    </rPh>
    <rPh sb="4" eb="6">
      <t>シシュツ</t>
    </rPh>
    <rPh sb="9" eb="11">
      <t>ユウハツ</t>
    </rPh>
    <rPh sb="11" eb="13">
      <t>コウカ</t>
    </rPh>
    <phoneticPr fontId="1"/>
  </si>
  <si>
    <t>北播磨地域</t>
    <rPh sb="0" eb="1">
      <t>キタ</t>
    </rPh>
    <rPh sb="1" eb="3">
      <t>ハリマ</t>
    </rPh>
    <rPh sb="3" eb="5">
      <t>チイキ</t>
    </rPh>
    <phoneticPr fontId="8"/>
  </si>
  <si>
    <t>付加価値誘発額</t>
    <rPh sb="0" eb="2">
      <t>フカ</t>
    </rPh>
    <rPh sb="2" eb="4">
      <t>カチ</t>
    </rPh>
    <rPh sb="4" eb="7">
      <t>ユウハツガク</t>
    </rPh>
    <phoneticPr fontId="4"/>
  </si>
  <si>
    <t>（売上額－経費等）の合計</t>
    <rPh sb="1" eb="4">
      <t>ウリアゲガク</t>
    </rPh>
    <rPh sb="5" eb="7">
      <t>ケイヒ</t>
    </rPh>
    <rPh sb="7" eb="8">
      <t>トウ</t>
    </rPh>
    <rPh sb="10" eb="12">
      <t>ゴウケイ</t>
    </rPh>
    <phoneticPr fontId="1"/>
  </si>
  <si>
    <t>中播磨地域</t>
    <rPh sb="0" eb="1">
      <t>ナカ</t>
    </rPh>
    <rPh sb="1" eb="3">
      <t>ハリマ</t>
    </rPh>
    <rPh sb="3" eb="5">
      <t>チイキ</t>
    </rPh>
    <phoneticPr fontId="8"/>
  </si>
  <si>
    <t>名目GDP</t>
    <rPh sb="0" eb="2">
      <t>メイモク</t>
    </rPh>
    <phoneticPr fontId="1"/>
  </si>
  <si>
    <t>平成26年度速報</t>
    <rPh sb="0" eb="2">
      <t>ヘイセイ</t>
    </rPh>
    <rPh sb="4" eb="6">
      <t>ネンド</t>
    </rPh>
    <rPh sb="6" eb="8">
      <t>ソクホウ</t>
    </rPh>
    <phoneticPr fontId="1"/>
  </si>
  <si>
    <t>西播磨地域</t>
    <rPh sb="0" eb="1">
      <t>ニシ</t>
    </rPh>
    <rPh sb="1" eb="3">
      <t>ハリマ</t>
    </rPh>
    <rPh sb="3" eb="5">
      <t>チイキ</t>
    </rPh>
    <phoneticPr fontId="8"/>
  </si>
  <si>
    <t>名目GDP比（％）</t>
    <rPh sb="0" eb="2">
      <t>メイモク</t>
    </rPh>
    <rPh sb="5" eb="6">
      <t>ヒ</t>
    </rPh>
    <phoneticPr fontId="1"/>
  </si>
  <si>
    <t>但馬地域</t>
  </si>
  <si>
    <t>就業者誘発数</t>
    <rPh sb="0" eb="3">
      <t>シュウギョウシャ</t>
    </rPh>
    <rPh sb="3" eb="5">
      <t>ユウハツ</t>
    </rPh>
    <rPh sb="5" eb="6">
      <t>スウ</t>
    </rPh>
    <phoneticPr fontId="4"/>
  </si>
  <si>
    <t>個人業主、雇用者等</t>
    <rPh sb="0" eb="2">
      <t>コジン</t>
    </rPh>
    <rPh sb="2" eb="3">
      <t>ギョウ</t>
    </rPh>
    <rPh sb="3" eb="4">
      <t>ヌシ</t>
    </rPh>
    <rPh sb="5" eb="8">
      <t>コヨウシャ</t>
    </rPh>
    <rPh sb="8" eb="9">
      <t>トウ</t>
    </rPh>
    <phoneticPr fontId="1"/>
  </si>
  <si>
    <t>丹波地域</t>
  </si>
  <si>
    <t>(資料)地域経済構造分析研究会(2014)「平成22年兵庫県産業連関表」、「平成22年阪神地域産業連関表」、「平成23年尼崎市産業連関表」</t>
    <rPh sb="1" eb="3">
      <t>シリョウ</t>
    </rPh>
    <rPh sb="4" eb="6">
      <t>チイキ</t>
    </rPh>
    <rPh sb="6" eb="8">
      <t>ケイザイ</t>
    </rPh>
    <rPh sb="8" eb="10">
      <t>コウゾウ</t>
    </rPh>
    <rPh sb="10" eb="12">
      <t>ブンセキ</t>
    </rPh>
    <rPh sb="12" eb="15">
      <t>ケンキュウカイ</t>
    </rPh>
    <rPh sb="22" eb="24">
      <t>ヘイセイ</t>
    </rPh>
    <rPh sb="26" eb="27">
      <t>ネン</t>
    </rPh>
    <rPh sb="27" eb="29">
      <t>ヒョウゴ</t>
    </rPh>
    <rPh sb="29" eb="30">
      <t>ケン</t>
    </rPh>
    <rPh sb="30" eb="32">
      <t>サンギョウ</t>
    </rPh>
    <rPh sb="32" eb="34">
      <t>レンカン</t>
    </rPh>
    <rPh sb="34" eb="35">
      <t>ヒョウ</t>
    </rPh>
    <rPh sb="38" eb="40">
      <t>ヘイセイ</t>
    </rPh>
    <rPh sb="42" eb="43">
      <t>ネン</t>
    </rPh>
    <rPh sb="43" eb="45">
      <t>ハンシン</t>
    </rPh>
    <rPh sb="45" eb="47">
      <t>チイキ</t>
    </rPh>
    <rPh sb="47" eb="49">
      <t>サンギョウ</t>
    </rPh>
    <rPh sb="49" eb="51">
      <t>レンカン</t>
    </rPh>
    <rPh sb="51" eb="52">
      <t>ヒョウ</t>
    </rPh>
    <rPh sb="55" eb="57">
      <t>ヘイセイ</t>
    </rPh>
    <rPh sb="59" eb="60">
      <t>ネン</t>
    </rPh>
    <rPh sb="60" eb="63">
      <t>アマガサキシ</t>
    </rPh>
    <rPh sb="63" eb="65">
      <t>サンギョウ</t>
    </rPh>
    <rPh sb="65" eb="67">
      <t>レンカン</t>
    </rPh>
    <rPh sb="67" eb="68">
      <t>ヒョウ</t>
    </rPh>
    <phoneticPr fontId="1"/>
  </si>
  <si>
    <t>淡路地域</t>
  </si>
  <si>
    <t xml:space="preserve"> </t>
    <phoneticPr fontId="1"/>
  </si>
  <si>
    <t>あなたのプロフィールについてお聞きします。</t>
    <rPh sb="15" eb="16">
      <t>キ</t>
    </rPh>
    <phoneticPr fontId="4"/>
  </si>
  <si>
    <t>市町産業連関表作成調査例</t>
    <rPh sb="0" eb="2">
      <t>シチョウ</t>
    </rPh>
    <rPh sb="2" eb="4">
      <t>サンギョウ</t>
    </rPh>
    <rPh sb="4" eb="6">
      <t>レンカン</t>
    </rPh>
    <rPh sb="6" eb="7">
      <t>ヒョウ</t>
    </rPh>
    <rPh sb="7" eb="9">
      <t>サクセイ</t>
    </rPh>
    <rPh sb="9" eb="11">
      <t>チョウサ</t>
    </rPh>
    <rPh sb="11" eb="12">
      <t>レイ</t>
    </rPh>
    <phoneticPr fontId="1"/>
  </si>
  <si>
    <t>表　イベント開催最終需要額</t>
    <rPh sb="0" eb="1">
      <t>ヒョウ</t>
    </rPh>
    <rPh sb="8" eb="10">
      <t>サイシュウ</t>
    </rPh>
    <rPh sb="10" eb="13">
      <t>ジュヨウガク</t>
    </rPh>
    <phoneticPr fontId="1"/>
  </si>
  <si>
    <t>(資料）「アンケート調査」から推計</t>
    <rPh sb="1" eb="3">
      <t>シリョウ</t>
    </rPh>
    <rPh sb="10" eb="12">
      <t>チョウサ</t>
    </rPh>
    <rPh sb="15" eb="17">
      <t>スイケイ</t>
    </rPh>
    <phoneticPr fontId="1"/>
  </si>
  <si>
    <t>うち県内分</t>
    <rPh sb="2" eb="4">
      <t>ケンナイ</t>
    </rPh>
    <rPh sb="3" eb="4">
      <t>ケンナイ</t>
    </rPh>
    <rPh sb="4" eb="5">
      <t>ブン</t>
    </rPh>
    <phoneticPr fontId="1"/>
  </si>
  <si>
    <t>うち市内分</t>
    <rPh sb="2" eb="3">
      <t>モトイチ</t>
    </rPh>
    <rPh sb="3" eb="4">
      <t>ナイ</t>
    </rPh>
    <rPh sb="4" eb="5">
      <t>ブン</t>
    </rPh>
    <phoneticPr fontId="4"/>
  </si>
  <si>
    <t>市内</t>
    <rPh sb="0" eb="2">
      <t>シナイナイ</t>
    </rPh>
    <phoneticPr fontId="1"/>
  </si>
  <si>
    <t>県内（除市内）</t>
    <rPh sb="0" eb="2">
      <t>ケンナイ</t>
    </rPh>
    <rPh sb="3" eb="4">
      <t>ノゾ</t>
    </rPh>
    <rPh sb="4" eb="6">
      <t>シナイ</t>
    </rPh>
    <phoneticPr fontId="1"/>
  </si>
  <si>
    <r>
      <t>市内</t>
    </r>
    <r>
      <rPr>
        <sz val="10"/>
        <color theme="1"/>
        <rFont val="ＭＳ Ｐゴシック"/>
        <family val="3"/>
        <charset val="128"/>
        <scheme val="minor"/>
      </rPr>
      <t>（除近隣）</t>
    </r>
    <rPh sb="0" eb="2">
      <t>シナイ</t>
    </rPh>
    <rPh sb="3" eb="4">
      <t>ノゾ</t>
    </rPh>
    <rPh sb="4" eb="6">
      <t>キンリン</t>
    </rPh>
    <phoneticPr fontId="1"/>
  </si>
  <si>
    <r>
      <t>県内</t>
    </r>
    <r>
      <rPr>
        <sz val="10"/>
        <color theme="1"/>
        <rFont val="ＭＳ Ｐゴシック"/>
        <family val="3"/>
        <charset val="128"/>
        <scheme val="minor"/>
      </rPr>
      <t>（除市内）</t>
    </r>
    <rPh sb="0" eb="2">
      <t>ケンナイ</t>
    </rPh>
    <rPh sb="3" eb="4">
      <t>ノゾ</t>
    </rPh>
    <rPh sb="4" eb="6">
      <t>シナイ</t>
    </rPh>
    <phoneticPr fontId="1"/>
  </si>
  <si>
    <t>市内分</t>
    <rPh sb="0" eb="2">
      <t>シナイ</t>
    </rPh>
    <rPh sb="2" eb="3">
      <t>ブン</t>
    </rPh>
    <phoneticPr fontId="1"/>
  </si>
  <si>
    <t>市内比</t>
    <rPh sb="0" eb="2">
      <t>シナイ</t>
    </rPh>
    <rPh sb="2" eb="3">
      <t>ヒ</t>
    </rPh>
    <phoneticPr fontId="1"/>
  </si>
  <si>
    <t>参加者</t>
    <rPh sb="0" eb="3">
      <t>サンカシャ</t>
    </rPh>
    <phoneticPr fontId="1"/>
  </si>
  <si>
    <t>地域来訪者</t>
    <rPh sb="0" eb="2">
      <t>チイキ</t>
    </rPh>
    <rPh sb="2" eb="5">
      <t>ライホウシャ</t>
    </rPh>
    <phoneticPr fontId="1"/>
  </si>
  <si>
    <t>地域在住者</t>
    <rPh sb="0" eb="2">
      <t>チイキ</t>
    </rPh>
    <rPh sb="2" eb="5">
      <t>ザイジュウシャ</t>
    </rPh>
    <phoneticPr fontId="1"/>
  </si>
  <si>
    <t>消費支出（県）</t>
    <rPh sb="0" eb="2">
      <t>ショウヒ</t>
    </rPh>
    <rPh sb="2" eb="4">
      <t>シシュツ</t>
    </rPh>
    <rPh sb="5" eb="6">
      <t>ケン</t>
    </rPh>
    <phoneticPr fontId="1"/>
  </si>
  <si>
    <t>地域内</t>
    <rPh sb="0" eb="2">
      <t>チイキ</t>
    </rPh>
    <rPh sb="2" eb="3">
      <t>ナイ</t>
    </rPh>
    <phoneticPr fontId="1"/>
  </si>
  <si>
    <t>地域</t>
    <rPh sb="0" eb="2">
      <t>チイキ</t>
    </rPh>
    <phoneticPr fontId="1"/>
  </si>
  <si>
    <t>利用者消費支出単価</t>
    <rPh sb="0" eb="3">
      <t>リヨウシャ</t>
    </rPh>
    <rPh sb="3" eb="5">
      <t>ショウヒ</t>
    </rPh>
    <rPh sb="5" eb="7">
      <t>シシュツ</t>
    </rPh>
    <rPh sb="7" eb="9">
      <t>タンカ</t>
    </rPh>
    <phoneticPr fontId="1"/>
  </si>
  <si>
    <t>　</t>
    <phoneticPr fontId="1"/>
  </si>
  <si>
    <t>イベント観光消費額推計</t>
    <rPh sb="4" eb="6">
      <t>カンコウ</t>
    </rPh>
    <rPh sb="6" eb="8">
      <t>ショウヒ</t>
    </rPh>
    <rPh sb="8" eb="9">
      <t>ガク</t>
    </rPh>
    <rPh sb="9" eb="11">
      <t>スイケイ</t>
    </rPh>
    <phoneticPr fontId="4"/>
  </si>
  <si>
    <t>表　イベント観光消費額推計値</t>
    <rPh sb="0" eb="1">
      <t>ヒョウ</t>
    </rPh>
    <rPh sb="6" eb="8">
      <t>カンコウ</t>
    </rPh>
    <rPh sb="8" eb="10">
      <t>ショウヒ</t>
    </rPh>
    <rPh sb="10" eb="11">
      <t>ガク</t>
    </rPh>
    <rPh sb="11" eb="13">
      <t>スイケイ</t>
    </rPh>
    <rPh sb="13" eb="14">
      <t>アタイ</t>
    </rPh>
    <phoneticPr fontId="4"/>
  </si>
  <si>
    <t>県内</t>
    <rPh sb="0" eb="2">
      <t>ケンナイナイ</t>
    </rPh>
    <phoneticPr fontId="1"/>
  </si>
  <si>
    <t>うち県内分</t>
    <rPh sb="2" eb="4">
      <t>ケンナイ</t>
    </rPh>
    <rPh sb="3" eb="4">
      <t>シナイ</t>
    </rPh>
    <rPh sb="4" eb="5">
      <t>ブン</t>
    </rPh>
    <phoneticPr fontId="1"/>
  </si>
  <si>
    <t>うち市内分</t>
    <rPh sb="2" eb="4">
      <t>シナイ</t>
    </rPh>
    <rPh sb="3" eb="4">
      <t>モトイチ</t>
    </rPh>
    <rPh sb="4" eb="5">
      <t>ブン</t>
    </rPh>
    <phoneticPr fontId="4"/>
  </si>
  <si>
    <t>来場者による効果</t>
  </si>
  <si>
    <t>主催者側による効果等</t>
    <phoneticPr fontId="1"/>
  </si>
  <si>
    <t>経済波及効果測定の対象の検討</t>
    <rPh sb="0" eb="2">
      <t>ケイザイ</t>
    </rPh>
    <rPh sb="12" eb="14">
      <t>ケントウ</t>
    </rPh>
    <phoneticPr fontId="1"/>
  </si>
  <si>
    <t>アンケート票の設計</t>
    <phoneticPr fontId="1"/>
  </si>
  <si>
    <t>事例1　産業連関分析（40部門別ワークシート）</t>
    <rPh sb="0" eb="2">
      <t>ジレイ</t>
    </rPh>
    <rPh sb="4" eb="6">
      <t>サンギョウ</t>
    </rPh>
    <rPh sb="6" eb="8">
      <t>レンカン</t>
    </rPh>
    <rPh sb="8" eb="10">
      <t>ブンセキ</t>
    </rPh>
    <rPh sb="13" eb="16">
      <t>ブモンベツ</t>
    </rPh>
    <phoneticPr fontId="4"/>
  </si>
  <si>
    <t>各部門(40部門）の生産額（最終需要額）が増加した場合の域内への経済波及効果</t>
    <rPh sb="0" eb="3">
      <t>カクブモン</t>
    </rPh>
    <rPh sb="6" eb="8">
      <t>ブモン</t>
    </rPh>
    <rPh sb="10" eb="12">
      <t>セイサン</t>
    </rPh>
    <rPh sb="12" eb="13">
      <t>ガク</t>
    </rPh>
    <rPh sb="14" eb="16">
      <t>サイシュウ</t>
    </rPh>
    <rPh sb="16" eb="19">
      <t>ジュヨウガク</t>
    </rPh>
    <rPh sb="21" eb="23">
      <t>ゾウカ</t>
    </rPh>
    <rPh sb="25" eb="27">
      <t>バアイ</t>
    </rPh>
    <rPh sb="28" eb="29">
      <t>イキ</t>
    </rPh>
    <rPh sb="29" eb="30">
      <t>ナイ</t>
    </rPh>
    <rPh sb="32" eb="34">
      <t>ケイザイ</t>
    </rPh>
    <rPh sb="34" eb="36">
      <t>ハキュウ</t>
    </rPh>
    <rPh sb="36" eb="38">
      <t>コウカ</t>
    </rPh>
    <phoneticPr fontId="4"/>
  </si>
  <si>
    <t>部門別最終需要額</t>
    <rPh sb="0" eb="3">
      <t>ブモンベツ</t>
    </rPh>
    <rPh sb="3" eb="5">
      <t>サイシュウ</t>
    </rPh>
    <rPh sb="5" eb="7">
      <t>ジュヨウ</t>
    </rPh>
    <rPh sb="7" eb="8">
      <t>ガク</t>
    </rPh>
    <phoneticPr fontId="4"/>
  </si>
  <si>
    <t>ﾃﾞｰﾀ入力欄</t>
    <rPh sb="4" eb="6">
      <t>ニュウリョク</t>
    </rPh>
    <rPh sb="6" eb="7">
      <t>ラン</t>
    </rPh>
    <phoneticPr fontId="4"/>
  </si>
  <si>
    <t>雇用者報酬への転換比率</t>
    <rPh sb="0" eb="3">
      <t>コヨウシャ</t>
    </rPh>
    <rPh sb="3" eb="5">
      <t>ホウシュウ</t>
    </rPh>
    <rPh sb="7" eb="9">
      <t>テンカン</t>
    </rPh>
    <rPh sb="9" eb="11">
      <t>ヒリツ</t>
    </rPh>
    <phoneticPr fontId="4"/>
  </si>
  <si>
    <t>最終需要額</t>
    <rPh sb="0" eb="2">
      <t>サイシュウ</t>
    </rPh>
    <rPh sb="2" eb="5">
      <t>ジュヨウガク</t>
    </rPh>
    <phoneticPr fontId="4"/>
  </si>
  <si>
    <t>経済波及効果（まとめ）</t>
    <rPh sb="0" eb="2">
      <t>ケイザイ</t>
    </rPh>
    <rPh sb="2" eb="4">
      <t>ハキュウ</t>
    </rPh>
    <rPh sb="4" eb="6">
      <t>コウカ</t>
    </rPh>
    <phoneticPr fontId="4"/>
  </si>
  <si>
    <t>（百万円、人）</t>
    <rPh sb="1" eb="2">
      <t>ヒャク</t>
    </rPh>
    <rPh sb="2" eb="4">
      <t>マンエン</t>
    </rPh>
    <rPh sb="5" eb="6">
      <t>ニン</t>
    </rPh>
    <phoneticPr fontId="4"/>
  </si>
  <si>
    <t>備考</t>
    <rPh sb="0" eb="2">
      <t>ビコウ</t>
    </rPh>
    <phoneticPr fontId="4"/>
  </si>
  <si>
    <t>平均消費性向（勤労者世帯）</t>
    <rPh sb="0" eb="2">
      <t>ヘイキン</t>
    </rPh>
    <rPh sb="7" eb="10">
      <t>キンロウシャ</t>
    </rPh>
    <rPh sb="10" eb="12">
      <t>セタイ</t>
    </rPh>
    <phoneticPr fontId="4"/>
  </si>
  <si>
    <t>（百万円）</t>
    <rPh sb="1" eb="2">
      <t>ヒャク</t>
    </rPh>
    <rPh sb="2" eb="4">
      <t>マンエン</t>
    </rPh>
    <phoneticPr fontId="4"/>
  </si>
  <si>
    <t>雇用者誘発数</t>
    <rPh sb="0" eb="3">
      <t>コヨウシャ</t>
    </rPh>
    <rPh sb="3" eb="5">
      <t>ユウハツ</t>
    </rPh>
    <rPh sb="5" eb="6">
      <t>スウ</t>
    </rPh>
    <phoneticPr fontId="4"/>
  </si>
  <si>
    <t>ﾜｰｸｼｰﾄ</t>
    <phoneticPr fontId="4"/>
  </si>
  <si>
    <t>神戸市</t>
    <rPh sb="0" eb="3">
      <t>コウベシ</t>
    </rPh>
    <phoneticPr fontId="4"/>
  </si>
  <si>
    <t>近畿</t>
    <rPh sb="0" eb="2">
      <t>キンキ</t>
    </rPh>
    <phoneticPr fontId="4"/>
  </si>
  <si>
    <t>１</t>
  </si>
  <si>
    <t>農業</t>
    <rPh sb="0" eb="2">
      <t>ノウギョウ</t>
    </rPh>
    <phoneticPr fontId="22"/>
  </si>
  <si>
    <t>平成9年平均</t>
  </si>
  <si>
    <t>2</t>
  </si>
  <si>
    <t>林業</t>
    <rPh sb="0" eb="2">
      <t>リンギョウ</t>
    </rPh>
    <phoneticPr fontId="23"/>
  </si>
  <si>
    <t>平成10年平均</t>
    <rPh sb="0" eb="2">
      <t>ヘイセイ</t>
    </rPh>
    <rPh sb="4" eb="5">
      <t>ネン</t>
    </rPh>
    <rPh sb="5" eb="7">
      <t>ヘイキン</t>
    </rPh>
    <phoneticPr fontId="4"/>
  </si>
  <si>
    <t>3</t>
  </si>
  <si>
    <t>漁業</t>
    <rPh sb="0" eb="2">
      <t>ギョギョウ</t>
    </rPh>
    <phoneticPr fontId="23"/>
  </si>
  <si>
    <t>平成11年平均</t>
    <rPh sb="0" eb="2">
      <t>ヘイセイ</t>
    </rPh>
    <rPh sb="4" eb="5">
      <t>ネン</t>
    </rPh>
    <rPh sb="5" eb="7">
      <t>ヘイキン</t>
    </rPh>
    <phoneticPr fontId="4"/>
  </si>
  <si>
    <t>4</t>
  </si>
  <si>
    <t>鉱業</t>
  </si>
  <si>
    <t>平成12年平均</t>
    <rPh sb="0" eb="2">
      <t>ヘイセイ</t>
    </rPh>
    <rPh sb="4" eb="5">
      <t>ネン</t>
    </rPh>
    <rPh sb="5" eb="7">
      <t>ヘイキン</t>
    </rPh>
    <phoneticPr fontId="4"/>
  </si>
  <si>
    <t>5</t>
  </si>
  <si>
    <t>飲食料品　　　　　　　</t>
  </si>
  <si>
    <t>平成13年平均</t>
    <rPh sb="0" eb="2">
      <t>ヘイセイ</t>
    </rPh>
    <rPh sb="4" eb="5">
      <t>ネン</t>
    </rPh>
    <rPh sb="5" eb="7">
      <t>ヘイキン</t>
    </rPh>
    <phoneticPr fontId="4"/>
  </si>
  <si>
    <t>6</t>
  </si>
  <si>
    <t>繊維製品</t>
  </si>
  <si>
    <t>平成14年平均</t>
    <rPh sb="0" eb="2">
      <t>ヘイセイ</t>
    </rPh>
    <rPh sb="4" eb="5">
      <t>ネン</t>
    </rPh>
    <rPh sb="5" eb="7">
      <t>ヘイキン</t>
    </rPh>
    <phoneticPr fontId="4"/>
  </si>
  <si>
    <t>7</t>
  </si>
  <si>
    <t>パルプ・紙・木製品</t>
  </si>
  <si>
    <t>平成15年平均</t>
    <rPh sb="0" eb="2">
      <t>ヘイセイ</t>
    </rPh>
    <rPh sb="4" eb="5">
      <t>ネン</t>
    </rPh>
    <rPh sb="5" eb="7">
      <t>ヘイキン</t>
    </rPh>
    <phoneticPr fontId="4"/>
  </si>
  <si>
    <t>8</t>
  </si>
  <si>
    <t>化学製品</t>
  </si>
  <si>
    <t>平成16年平均</t>
    <rPh sb="0" eb="2">
      <t>ヘイセイ</t>
    </rPh>
    <rPh sb="4" eb="5">
      <t>ネン</t>
    </rPh>
    <rPh sb="5" eb="7">
      <t>ヘイキン</t>
    </rPh>
    <phoneticPr fontId="4"/>
  </si>
  <si>
    <t>9</t>
  </si>
  <si>
    <t>石油・石炭製品</t>
  </si>
  <si>
    <t>平成17年平均</t>
    <rPh sb="0" eb="2">
      <t>ヘイセイ</t>
    </rPh>
    <rPh sb="4" eb="5">
      <t>ネン</t>
    </rPh>
    <rPh sb="5" eb="7">
      <t>ヘイキン</t>
    </rPh>
    <phoneticPr fontId="4"/>
  </si>
  <si>
    <t>10</t>
  </si>
  <si>
    <t>プラスチック・ゴム</t>
  </si>
  <si>
    <t>平成18年平均</t>
    <rPh sb="0" eb="2">
      <t>ヘイセイ</t>
    </rPh>
    <rPh sb="4" eb="5">
      <t>ネン</t>
    </rPh>
    <rPh sb="5" eb="7">
      <t>ヘイキン</t>
    </rPh>
    <phoneticPr fontId="4"/>
  </si>
  <si>
    <t>11</t>
  </si>
  <si>
    <t>窯業・土石製品</t>
  </si>
  <si>
    <t>平成19年平均</t>
    <rPh sb="0" eb="2">
      <t>ヘイセイ</t>
    </rPh>
    <rPh sb="4" eb="5">
      <t>ネン</t>
    </rPh>
    <rPh sb="5" eb="7">
      <t>ヘイキン</t>
    </rPh>
    <phoneticPr fontId="4"/>
  </si>
  <si>
    <t>12</t>
  </si>
  <si>
    <t>鉄鋼</t>
  </si>
  <si>
    <t>平成20年平均</t>
    <rPh sb="0" eb="2">
      <t>ヘイセイ</t>
    </rPh>
    <rPh sb="4" eb="5">
      <t>ネン</t>
    </rPh>
    <rPh sb="5" eb="7">
      <t>ヘイキン</t>
    </rPh>
    <phoneticPr fontId="4"/>
  </si>
  <si>
    <t>13</t>
  </si>
  <si>
    <t>非鉄金属</t>
  </si>
  <si>
    <t>平成21年平均</t>
    <rPh sb="0" eb="2">
      <t>ヘイセイ</t>
    </rPh>
    <rPh sb="4" eb="5">
      <t>ネン</t>
    </rPh>
    <rPh sb="5" eb="7">
      <t>ヘイキン</t>
    </rPh>
    <phoneticPr fontId="4"/>
  </si>
  <si>
    <t>14</t>
  </si>
  <si>
    <t>金属製品</t>
  </si>
  <si>
    <t>平成22年平均</t>
    <rPh sb="0" eb="2">
      <t>ヘイセイ</t>
    </rPh>
    <rPh sb="4" eb="5">
      <t>ネン</t>
    </rPh>
    <rPh sb="5" eb="7">
      <t>ヘイキン</t>
    </rPh>
    <phoneticPr fontId="4"/>
  </si>
  <si>
    <t>15</t>
  </si>
  <si>
    <t>はん用機械</t>
  </si>
  <si>
    <t>平成23年平均</t>
    <rPh sb="0" eb="2">
      <t>ヘイセイ</t>
    </rPh>
    <rPh sb="4" eb="5">
      <t>ネン</t>
    </rPh>
    <rPh sb="5" eb="7">
      <t>ヘイキン</t>
    </rPh>
    <phoneticPr fontId="4"/>
  </si>
  <si>
    <t>16</t>
  </si>
  <si>
    <t>生産用機械</t>
  </si>
  <si>
    <t>平成24年平均</t>
    <rPh sb="0" eb="2">
      <t>ヘイセイ</t>
    </rPh>
    <rPh sb="4" eb="5">
      <t>ネン</t>
    </rPh>
    <rPh sb="5" eb="7">
      <t>ヘイキン</t>
    </rPh>
    <phoneticPr fontId="4"/>
  </si>
  <si>
    <t xml:space="preserve"> </t>
    <phoneticPr fontId="4"/>
  </si>
  <si>
    <t>17</t>
  </si>
  <si>
    <t>業務用機械</t>
  </si>
  <si>
    <t>平成25年平均</t>
    <rPh sb="0" eb="2">
      <t>ヘイセイ</t>
    </rPh>
    <rPh sb="4" eb="5">
      <t>ネン</t>
    </rPh>
    <rPh sb="5" eb="7">
      <t>ヘイキン</t>
    </rPh>
    <phoneticPr fontId="4"/>
  </si>
  <si>
    <t>18</t>
  </si>
  <si>
    <t>電子部品</t>
    <rPh sb="0" eb="2">
      <t>デンシ</t>
    </rPh>
    <rPh sb="2" eb="4">
      <t>ブヒン</t>
    </rPh>
    <phoneticPr fontId="23"/>
  </si>
  <si>
    <t>平成26年平均</t>
    <rPh sb="0" eb="2">
      <t>ヘイセイ</t>
    </rPh>
    <rPh sb="4" eb="5">
      <t>ネン</t>
    </rPh>
    <rPh sb="5" eb="7">
      <t>ヘイキン</t>
    </rPh>
    <phoneticPr fontId="4"/>
  </si>
  <si>
    <t>19</t>
  </si>
  <si>
    <t>電気機械</t>
  </si>
  <si>
    <t>平成27年平均</t>
    <rPh sb="0" eb="2">
      <t>ヘイセイ</t>
    </rPh>
    <rPh sb="4" eb="5">
      <t>ネン</t>
    </rPh>
    <rPh sb="5" eb="7">
      <t>ヘイキン</t>
    </rPh>
    <phoneticPr fontId="4"/>
  </si>
  <si>
    <t>20</t>
  </si>
  <si>
    <t>情報・通信機器</t>
  </si>
  <si>
    <t>平成28年平均</t>
    <rPh sb="0" eb="2">
      <t>ヘイセイ</t>
    </rPh>
    <rPh sb="4" eb="5">
      <t>ネン</t>
    </rPh>
    <rPh sb="5" eb="7">
      <t>ヘイキン</t>
    </rPh>
    <phoneticPr fontId="4"/>
  </si>
  <si>
    <t>21</t>
  </si>
  <si>
    <t>輸送機械  　　　　　</t>
  </si>
  <si>
    <t>平成29年平均</t>
    <rPh sb="0" eb="2">
      <t>ヘイセイ</t>
    </rPh>
    <rPh sb="4" eb="5">
      <t>ネン</t>
    </rPh>
    <rPh sb="5" eb="7">
      <t>ヘイキン</t>
    </rPh>
    <phoneticPr fontId="4"/>
  </si>
  <si>
    <t>22</t>
  </si>
  <si>
    <t>その他の製造工業製品</t>
  </si>
  <si>
    <t>（資料）総務省「家計調査」</t>
    <rPh sb="1" eb="3">
      <t>シリョウ</t>
    </rPh>
    <rPh sb="4" eb="7">
      <t>ソウムショウ</t>
    </rPh>
    <rPh sb="8" eb="10">
      <t>カケイ</t>
    </rPh>
    <rPh sb="10" eb="12">
      <t>チョウサ</t>
    </rPh>
    <phoneticPr fontId="4"/>
  </si>
  <si>
    <t>23</t>
  </si>
  <si>
    <t>建設</t>
  </si>
  <si>
    <t>雇用者報酬転換比率</t>
    <rPh sb="0" eb="3">
      <t>コヨウシャ</t>
    </rPh>
    <rPh sb="3" eb="5">
      <t>ホウシュウ</t>
    </rPh>
    <rPh sb="5" eb="7">
      <t>テンカン</t>
    </rPh>
    <rPh sb="7" eb="9">
      <t>ヒリツ</t>
    </rPh>
    <phoneticPr fontId="4"/>
  </si>
  <si>
    <t>24</t>
  </si>
  <si>
    <t>電力・ガス・熱供給　</t>
  </si>
  <si>
    <t xml:space="preserve"> </t>
    <phoneticPr fontId="4"/>
  </si>
  <si>
    <t>25</t>
  </si>
  <si>
    <t>水道　　</t>
  </si>
  <si>
    <t>26</t>
  </si>
  <si>
    <t>廃棄物処理</t>
    <rPh sb="0" eb="3">
      <t>ハイキブツ</t>
    </rPh>
    <rPh sb="3" eb="5">
      <t>ショリ</t>
    </rPh>
    <phoneticPr fontId="23"/>
  </si>
  <si>
    <t>27</t>
  </si>
  <si>
    <t>商業</t>
    <rPh sb="0" eb="2">
      <t>ショウギョウ</t>
    </rPh>
    <phoneticPr fontId="23"/>
  </si>
  <si>
    <t>28</t>
  </si>
  <si>
    <t>金融・保険</t>
  </si>
  <si>
    <t>29</t>
  </si>
  <si>
    <t>不動産</t>
  </si>
  <si>
    <t>30</t>
  </si>
  <si>
    <t>運輸、郵便</t>
    <rPh sb="3" eb="5">
      <t>ユウビン</t>
    </rPh>
    <phoneticPr fontId="23"/>
  </si>
  <si>
    <t>31</t>
  </si>
  <si>
    <t>情報通信</t>
  </si>
  <si>
    <t>32</t>
  </si>
  <si>
    <t>公務</t>
  </si>
  <si>
    <t>33</t>
  </si>
  <si>
    <t>教育・研究</t>
  </si>
  <si>
    <t>34</t>
  </si>
  <si>
    <t>医療・福祉</t>
    <rPh sb="3" eb="5">
      <t>フクシ</t>
    </rPh>
    <phoneticPr fontId="23"/>
  </si>
  <si>
    <t>35</t>
  </si>
  <si>
    <t>その他の非営利団体サービス</t>
    <rPh sb="2" eb="3">
      <t>タ</t>
    </rPh>
    <rPh sb="4" eb="7">
      <t>ヒエイリ</t>
    </rPh>
    <rPh sb="7" eb="9">
      <t>ダンタイ</t>
    </rPh>
    <phoneticPr fontId="23"/>
  </si>
  <si>
    <t>36</t>
  </si>
  <si>
    <t>対事業所サービス</t>
  </si>
  <si>
    <t>37</t>
  </si>
  <si>
    <t>宿泊、飲食サービス</t>
    <rPh sb="0" eb="2">
      <t>シュクハク</t>
    </rPh>
    <rPh sb="3" eb="5">
      <t>インショク</t>
    </rPh>
    <phoneticPr fontId="23"/>
  </si>
  <si>
    <t>38</t>
  </si>
  <si>
    <t>その他対個人サービス</t>
    <rPh sb="2" eb="3">
      <t>タ</t>
    </rPh>
    <phoneticPr fontId="23"/>
  </si>
  <si>
    <t>39</t>
  </si>
  <si>
    <t>事務用品</t>
    <rPh sb="0" eb="2">
      <t>ジム</t>
    </rPh>
    <rPh sb="2" eb="4">
      <t>ヨウヒン</t>
    </rPh>
    <phoneticPr fontId="23"/>
  </si>
  <si>
    <t>40</t>
  </si>
  <si>
    <t>分類不明</t>
    <rPh sb="0" eb="2">
      <t>ブンルイ</t>
    </rPh>
    <rPh sb="2" eb="4">
      <t>フメイ</t>
    </rPh>
    <phoneticPr fontId="23"/>
  </si>
  <si>
    <t>合計</t>
    <rPh sb="0" eb="2">
      <t>ゴウケイ</t>
    </rPh>
    <phoneticPr fontId="4"/>
  </si>
  <si>
    <t>・雇用者誘発数の基礎となる雇用係数は、「平成23年地域産業連関表・雇用表（40部門分類）」を使用</t>
    <rPh sb="24" eb="25">
      <t>ネン</t>
    </rPh>
    <rPh sb="25" eb="27">
      <t>チイキ</t>
    </rPh>
    <rPh sb="27" eb="29">
      <t>サンギョウ</t>
    </rPh>
    <phoneticPr fontId="4"/>
  </si>
  <si>
    <t>・平均消費性向は家計調査年報（平成27年）近畿の値（0.742）を使用し、波及効果の試算は2次波及まで</t>
    <phoneticPr fontId="4"/>
  </si>
  <si>
    <t>・2次波及試算にあたっては、域内産品自給率（純粋の域内への波及効果）を考慮</t>
    <rPh sb="14" eb="16">
      <t>イキナイ</t>
    </rPh>
    <rPh sb="25" eb="26">
      <t>イキ</t>
    </rPh>
    <phoneticPr fontId="4"/>
  </si>
  <si>
    <t>ふるさと祭消費</t>
    <rPh sb="4" eb="5">
      <t>マツ</t>
    </rPh>
    <rPh sb="5" eb="7">
      <t>ショウヒ</t>
    </rPh>
    <phoneticPr fontId="1"/>
  </si>
  <si>
    <t>施設運営</t>
    <rPh sb="0" eb="2">
      <t>シセツ</t>
    </rPh>
    <rPh sb="2" eb="4">
      <t>ウンエイ</t>
    </rPh>
    <phoneticPr fontId="1"/>
  </si>
  <si>
    <t>スポーツイベント運営消費</t>
    <rPh sb="8" eb="10">
      <t>ウンエイ</t>
    </rPh>
    <rPh sb="10" eb="12">
      <t>ショウヒ</t>
    </rPh>
    <phoneticPr fontId="1"/>
  </si>
  <si>
    <t>スポーツイベント観戦消費</t>
    <rPh sb="8" eb="10">
      <t>カンセン</t>
    </rPh>
    <rPh sb="10" eb="12">
      <t>ショウヒ</t>
    </rPh>
    <phoneticPr fontId="1"/>
  </si>
  <si>
    <t>イベント施設関連消費</t>
    <rPh sb="4" eb="6">
      <t>シセツ</t>
    </rPh>
    <rPh sb="6" eb="8">
      <t>カンレン</t>
    </rPh>
    <rPh sb="8" eb="10">
      <t>ショウヒ</t>
    </rPh>
    <phoneticPr fontId="1"/>
  </si>
  <si>
    <t>施設観光イベント消費</t>
    <rPh sb="0" eb="2">
      <t>シセツ</t>
    </rPh>
    <rPh sb="2" eb="4">
      <t>カンコウ</t>
    </rPh>
    <rPh sb="8" eb="10">
      <t>ショウヒ</t>
    </rPh>
    <phoneticPr fontId="1"/>
  </si>
  <si>
    <t>事業所域内域外取引調査</t>
    <rPh sb="0" eb="3">
      <t>ジギョウショ</t>
    </rPh>
    <rPh sb="3" eb="5">
      <t>イキナイ</t>
    </rPh>
    <rPh sb="5" eb="7">
      <t>イキガイ</t>
    </rPh>
    <rPh sb="7" eb="9">
      <t>トリヒキ</t>
    </rPh>
    <rPh sb="9" eb="11">
      <t>チョウサ</t>
    </rPh>
    <phoneticPr fontId="1"/>
  </si>
  <si>
    <t>域内域外消費需要調査</t>
    <rPh sb="0" eb="2">
      <t>イキナイ</t>
    </rPh>
    <rPh sb="2" eb="4">
      <t>イキガイ</t>
    </rPh>
    <rPh sb="4" eb="6">
      <t>ショウヒ</t>
    </rPh>
    <rPh sb="6" eb="8">
      <t>ジュヨウ</t>
    </rPh>
    <rPh sb="8" eb="10">
      <t>チョウサ</t>
    </rPh>
    <phoneticPr fontId="1"/>
  </si>
  <si>
    <t>施設建設運営</t>
    <rPh sb="0" eb="2">
      <t>シセツ</t>
    </rPh>
    <rPh sb="2" eb="4">
      <t>ケンセツ</t>
    </rPh>
    <rPh sb="4" eb="6">
      <t>ウンエイ</t>
    </rPh>
    <phoneticPr fontId="1"/>
  </si>
  <si>
    <t>観光施設グランドオープン</t>
    <rPh sb="0" eb="2">
      <t>カンコウ</t>
    </rPh>
    <rPh sb="2" eb="4">
      <t>シセツ</t>
    </rPh>
    <phoneticPr fontId="1"/>
  </si>
  <si>
    <t>域内イベント運営消費</t>
    <rPh sb="0" eb="2">
      <t>イキナイ</t>
    </rPh>
    <rPh sb="6" eb="8">
      <t>ウンエイ</t>
    </rPh>
    <rPh sb="8" eb="10">
      <t>ショウヒ</t>
    </rPh>
    <phoneticPr fontId="1"/>
  </si>
  <si>
    <t>アンケート調査検討</t>
    <phoneticPr fontId="1"/>
  </si>
  <si>
    <t>アンケート入力票（Ｅｘcｅｌ）へデータ入力</t>
    <rPh sb="5" eb="7">
      <t>ニュウリョク</t>
    </rPh>
    <rPh sb="7" eb="8">
      <t>ヒョウ</t>
    </rPh>
    <rPh sb="19" eb="21">
      <t>ニュウリョク</t>
    </rPh>
    <phoneticPr fontId="1"/>
  </si>
  <si>
    <t>大会運営費（主催者資料、関係機関直接照会）</t>
    <rPh sb="0" eb="2">
      <t>タイカイ</t>
    </rPh>
    <rPh sb="2" eb="5">
      <t>ウンエイヒ</t>
    </rPh>
    <rPh sb="6" eb="9">
      <t>シュサイシャ</t>
    </rPh>
    <rPh sb="9" eb="11">
      <t>シリョウ</t>
    </rPh>
    <rPh sb="12" eb="14">
      <t>カンケイ</t>
    </rPh>
    <rPh sb="14" eb="16">
      <t>キカン</t>
    </rPh>
    <rPh sb="16" eb="18">
      <t>チョクセツ</t>
    </rPh>
    <rPh sb="18" eb="20">
      <t>ショウカイ</t>
    </rPh>
    <phoneticPr fontId="1"/>
  </si>
  <si>
    <t>イベント参加団体支出額（アンケート調査、直接照会）</t>
    <rPh sb="17" eb="19">
      <t>チョウサ</t>
    </rPh>
    <rPh sb="20" eb="22">
      <t>チョクセツ</t>
    </rPh>
    <rPh sb="22" eb="24">
      <t>ショウカイ</t>
    </rPh>
    <phoneticPr fontId="1"/>
  </si>
  <si>
    <t>当日参加者（観光客）消費額（アンケート調査）</t>
    <rPh sb="19" eb="21">
      <t>チョウサ</t>
    </rPh>
    <phoneticPr fontId="1"/>
  </si>
  <si>
    <t>経済波及効果測定範囲の検討、確定</t>
    <rPh sb="0" eb="2">
      <t>ケイザイ</t>
    </rPh>
    <rPh sb="2" eb="4">
      <t>ハキュウ</t>
    </rPh>
    <rPh sb="11" eb="13">
      <t>ケントウ</t>
    </rPh>
    <phoneticPr fontId="1"/>
  </si>
  <si>
    <t>打ち合わせ（メール協議）</t>
    <phoneticPr fontId="1"/>
  </si>
  <si>
    <t>検討会開催（試算値検討、報告書案検討）</t>
    <rPh sb="0" eb="3">
      <t>ケントウカイ</t>
    </rPh>
    <rPh sb="3" eb="5">
      <t>カイサイ</t>
    </rPh>
    <rPh sb="6" eb="9">
      <t>シサンチ</t>
    </rPh>
    <rPh sb="9" eb="11">
      <t>ケントウ</t>
    </rPh>
    <rPh sb="12" eb="15">
      <t>ホウコクショ</t>
    </rPh>
    <rPh sb="15" eb="16">
      <t>アン</t>
    </rPh>
    <rPh sb="16" eb="18">
      <t>ケントウ</t>
    </rPh>
    <phoneticPr fontId="1"/>
  </si>
  <si>
    <t>最終需要額推計</t>
    <rPh sb="0" eb="2">
      <t>サイシュウ</t>
    </rPh>
    <rPh sb="2" eb="5">
      <t>ジュヨウガク</t>
    </rPh>
    <rPh sb="5" eb="7">
      <t>スイケイ</t>
    </rPh>
    <phoneticPr fontId="1"/>
  </si>
  <si>
    <t>直接照会</t>
    <rPh sb="0" eb="2">
      <t>チョクセツ</t>
    </rPh>
    <rPh sb="2" eb="4">
      <t>ショウカイ</t>
    </rPh>
    <phoneticPr fontId="1"/>
  </si>
  <si>
    <t>公表（資料配付）</t>
    <rPh sb="0" eb="2">
      <t>コウヒョウ</t>
    </rPh>
    <rPh sb="3" eb="5">
      <t>シリョウ</t>
    </rPh>
    <rPh sb="5" eb="7">
      <t>ハイフ</t>
    </rPh>
    <phoneticPr fontId="1"/>
  </si>
  <si>
    <t>観光消費額推計</t>
    <rPh sb="0" eb="2">
      <t>カンコウ</t>
    </rPh>
    <rPh sb="2" eb="4">
      <t>ショウヒ</t>
    </rPh>
    <rPh sb="4" eb="5">
      <t>ガク</t>
    </rPh>
    <rPh sb="5" eb="7">
      <t>スイケイ</t>
    </rPh>
    <phoneticPr fontId="4"/>
  </si>
  <si>
    <t>(資料）調査資料より研究会推計</t>
    <rPh sb="1" eb="3">
      <t>シリョウ</t>
    </rPh>
    <rPh sb="4" eb="6">
      <t>チョウサ</t>
    </rPh>
    <rPh sb="6" eb="8">
      <t>シリョウ</t>
    </rPh>
    <rPh sb="10" eb="13">
      <t>ケンキュウカイ</t>
    </rPh>
    <rPh sb="13" eb="15">
      <t>スイケイ</t>
    </rPh>
    <phoneticPr fontId="4"/>
  </si>
  <si>
    <t>うち市内分</t>
    <rPh sb="2" eb="4">
      <t>シナイ</t>
    </rPh>
    <rPh sb="3" eb="4">
      <t>ナイ</t>
    </rPh>
    <rPh sb="4" eb="5">
      <t>ブン</t>
    </rPh>
    <phoneticPr fontId="4"/>
  </si>
  <si>
    <t>うち県内分</t>
    <rPh sb="2" eb="4">
      <t>ケンナイ</t>
    </rPh>
    <rPh sb="3" eb="4">
      <t>ナイ</t>
    </rPh>
    <rPh sb="4" eb="5">
      <t>ブン</t>
    </rPh>
    <phoneticPr fontId="1"/>
  </si>
  <si>
    <t>参加者消費支出額（居住地別）</t>
    <rPh sb="0" eb="3">
      <t>サンカシャ</t>
    </rPh>
    <rPh sb="3" eb="5">
      <t>ショウヒ</t>
    </rPh>
    <rPh sb="5" eb="7">
      <t>シシュツ</t>
    </rPh>
    <rPh sb="7" eb="8">
      <t>ガク</t>
    </rPh>
    <rPh sb="9" eb="12">
      <t>キョジュウチ</t>
    </rPh>
    <rPh sb="12" eb="13">
      <t>ベツ</t>
    </rPh>
    <phoneticPr fontId="1"/>
  </si>
  <si>
    <t>「第７回神戸マラソン」応援・観戦者の動向に関するアンケート調査入力表</t>
    <rPh sb="1" eb="2">
      <t>ダイ</t>
    </rPh>
    <rPh sb="3" eb="4">
      <t>カイ</t>
    </rPh>
    <rPh sb="4" eb="6">
      <t>コウベ</t>
    </rPh>
    <rPh sb="11" eb="13">
      <t>オウエン</t>
    </rPh>
    <rPh sb="14" eb="17">
      <t>カンセンシャ</t>
    </rPh>
    <rPh sb="18" eb="20">
      <t>ドウコウ</t>
    </rPh>
    <rPh sb="21" eb="22">
      <t>カン</t>
    </rPh>
    <rPh sb="29" eb="31">
      <t>チョウサ</t>
    </rPh>
    <rPh sb="31" eb="33">
      <t>ニュウリョク</t>
    </rPh>
    <rPh sb="33" eb="34">
      <t>ヒョウ</t>
    </rPh>
    <phoneticPr fontId="1"/>
  </si>
  <si>
    <t>0.調査地点</t>
    <phoneticPr fontId="1"/>
  </si>
  <si>
    <t>１．居住地</t>
    <rPh sb="2" eb="5">
      <t>キョジュウチ</t>
    </rPh>
    <phoneticPr fontId="1"/>
  </si>
  <si>
    <t>1その他</t>
    <rPh sb="3" eb="4">
      <t>タ</t>
    </rPh>
    <phoneticPr fontId="1"/>
  </si>
  <si>
    <t>２．性別</t>
    <rPh sb="2" eb="4">
      <t>セイベツ</t>
    </rPh>
    <phoneticPr fontId="1"/>
  </si>
  <si>
    <t>３．年齢</t>
    <rPh sb="2" eb="4">
      <t>ネンレイ</t>
    </rPh>
    <phoneticPr fontId="1"/>
  </si>
  <si>
    <t>4．だれと</t>
    <phoneticPr fontId="1"/>
  </si>
  <si>
    <t>4その他</t>
    <rPh sb="3" eb="4">
      <t>タ</t>
    </rPh>
    <phoneticPr fontId="1"/>
  </si>
  <si>
    <t>5.ｸﾞﾙｰﾌﾟ等
の人数</t>
    <rPh sb="8" eb="9">
      <t>トウ</t>
    </rPh>
    <rPh sb="11" eb="13">
      <t>ニンズウ</t>
    </rPh>
    <phoneticPr fontId="1"/>
  </si>
  <si>
    <t>6.何で知ったか</t>
    <rPh sb="2" eb="3">
      <t>ナニ</t>
    </rPh>
    <rPh sb="4" eb="5">
      <t>シ</t>
    </rPh>
    <phoneticPr fontId="1"/>
  </si>
  <si>
    <t>6その他</t>
    <rPh sb="3" eb="4">
      <t>タ</t>
    </rPh>
    <phoneticPr fontId="1"/>
  </si>
  <si>
    <t>7.きっかけ・契機</t>
    <rPh sb="7" eb="9">
      <t>ケイキ</t>
    </rPh>
    <phoneticPr fontId="1"/>
  </si>
  <si>
    <t>7その他</t>
    <rPh sb="3" eb="4">
      <t>タ</t>
    </rPh>
    <phoneticPr fontId="1"/>
  </si>
  <si>
    <t>８．交通機関</t>
    <rPh sb="2" eb="4">
      <t>コウツウ</t>
    </rPh>
    <rPh sb="4" eb="6">
      <t>キカン</t>
    </rPh>
    <phoneticPr fontId="1"/>
  </si>
  <si>
    <t>8その他</t>
    <rPh sb="3" eb="4">
      <t>タ</t>
    </rPh>
    <phoneticPr fontId="1"/>
  </si>
  <si>
    <t>９．移動の数</t>
    <rPh sb="2" eb="4">
      <t>イドウ</t>
    </rPh>
    <rPh sb="5" eb="6">
      <t>カズ</t>
    </rPh>
    <phoneticPr fontId="1"/>
  </si>
  <si>
    <t>10.ついでの訪問</t>
    <rPh sb="7" eb="9">
      <t>ホウモン</t>
    </rPh>
    <phoneticPr fontId="1"/>
  </si>
  <si>
    <t>10その他</t>
    <rPh sb="4" eb="5">
      <t>タ</t>
    </rPh>
    <phoneticPr fontId="1"/>
  </si>
  <si>
    <t>11-1.事前購入の有無</t>
    <rPh sb="10" eb="12">
      <t>ウム</t>
    </rPh>
    <phoneticPr fontId="1"/>
  </si>
  <si>
    <t>11-2.事前購入の金額</t>
    <rPh sb="10" eb="12">
      <t>キンガク</t>
    </rPh>
    <phoneticPr fontId="1"/>
  </si>
  <si>
    <t>12.支出総額</t>
    <rPh sb="3" eb="5">
      <t>シシュツ</t>
    </rPh>
    <rPh sb="5" eb="7">
      <t>ソウガク</t>
    </rPh>
    <phoneticPr fontId="1"/>
  </si>
  <si>
    <t>うち交通費</t>
    <phoneticPr fontId="1"/>
  </si>
  <si>
    <t>うち宿泊費</t>
    <phoneticPr fontId="1"/>
  </si>
  <si>
    <t>うち飲食費</t>
    <rPh sb="2" eb="5">
      <t>インショクヒ</t>
    </rPh>
    <phoneticPr fontId="1"/>
  </si>
  <si>
    <t>うちその他(お土産代等）</t>
    <rPh sb="4" eb="5">
      <t>タ</t>
    </rPh>
    <rPh sb="7" eb="9">
      <t>ミヤゲ</t>
    </rPh>
    <rPh sb="9" eb="10">
      <t>ダイ</t>
    </rPh>
    <rPh sb="10" eb="11">
      <t>トウ</t>
    </rPh>
    <phoneticPr fontId="1"/>
  </si>
  <si>
    <t xml:space="preserve">13.満足度
</t>
    <rPh sb="3" eb="6">
      <t>マンゾクド</t>
    </rPh>
    <phoneticPr fontId="1"/>
  </si>
  <si>
    <t>14-1.勇気・
　　　　　元気</t>
    <rPh sb="5" eb="7">
      <t>ユウキ</t>
    </rPh>
    <rPh sb="14" eb="16">
      <t>ゲンキ</t>
    </rPh>
    <phoneticPr fontId="1"/>
  </si>
  <si>
    <t>14-2.ﾗﾝﾅｰ
との交流</t>
    <rPh sb="12" eb="14">
      <t>コウリュウ</t>
    </rPh>
    <phoneticPr fontId="1"/>
  </si>
  <si>
    <t>14-3.応援・
ｲﾍﾞﾝﾄが楽しい</t>
    <rPh sb="5" eb="7">
      <t>オウエン</t>
    </rPh>
    <rPh sb="14" eb="17">
      <t>タノシイ</t>
    </rPh>
    <phoneticPr fontId="1"/>
  </si>
  <si>
    <t>14-4.ボﾗﾝﾃｨｱの笑顔</t>
    <rPh sb="12" eb="14">
      <t>エガオ</t>
    </rPh>
    <phoneticPr fontId="1"/>
  </si>
  <si>
    <t>15.今後の参加</t>
    <rPh sb="3" eb="5">
      <t>コンゴ</t>
    </rPh>
    <rPh sb="6" eb="8">
      <t>サンカ</t>
    </rPh>
    <phoneticPr fontId="1"/>
  </si>
  <si>
    <t>15その他</t>
    <rPh sb="4" eb="5">
      <t>タ</t>
    </rPh>
    <phoneticPr fontId="1"/>
  </si>
  <si>
    <t>16-1.ひまわり運動</t>
    <rPh sb="9" eb="11">
      <t>ウンドウ</t>
    </rPh>
    <phoneticPr fontId="1"/>
  </si>
  <si>
    <t>16-2.ひまわり運動参加の内容</t>
    <rPh sb="9" eb="11">
      <t>ウンドウ</t>
    </rPh>
    <rPh sb="11" eb="13">
      <t>サンカ</t>
    </rPh>
    <rPh sb="14" eb="16">
      <t>ナイヨウ</t>
    </rPh>
    <phoneticPr fontId="1"/>
  </si>
  <si>
    <t>16-3.ひまわり運動参加の内容</t>
    <rPh sb="9" eb="11">
      <t>ウンドウ</t>
    </rPh>
    <rPh sb="11" eb="13">
      <t>サンカ</t>
    </rPh>
    <rPh sb="14" eb="16">
      <t>ナイヨウ</t>
    </rPh>
    <phoneticPr fontId="1"/>
  </si>
  <si>
    <t>神戸マラソンに対する印象・感想（自由記入）</t>
    <rPh sb="0" eb="2">
      <t>コウベ</t>
    </rPh>
    <rPh sb="7" eb="8">
      <t>タイ</t>
    </rPh>
    <rPh sb="10" eb="12">
      <t>インショウ</t>
    </rPh>
    <rPh sb="13" eb="15">
      <t>カンソウ</t>
    </rPh>
    <rPh sb="16" eb="18">
      <t>ジユウ</t>
    </rPh>
    <rPh sb="18" eb="20">
      <t>キニュウ</t>
    </rPh>
    <phoneticPr fontId="1"/>
  </si>
  <si>
    <t>1．三宮中央通・南京町</t>
    <rPh sb="2" eb="4">
      <t>サンノミヤ</t>
    </rPh>
    <rPh sb="4" eb="7">
      <t>チュウオウドオリ</t>
    </rPh>
    <rPh sb="8" eb="11">
      <t>ナンキンマチ</t>
    </rPh>
    <phoneticPr fontId="1"/>
  </si>
  <si>
    <t>1．近隣</t>
    <rPh sb="2" eb="4">
      <t>キンリン</t>
    </rPh>
    <phoneticPr fontId="1"/>
  </si>
  <si>
    <t>１．男</t>
    <rPh sb="2" eb="3">
      <t>オトコ</t>
    </rPh>
    <phoneticPr fontId="1"/>
  </si>
  <si>
    <t>１．19歳以下</t>
    <rPh sb="4" eb="7">
      <t>サイイカ</t>
    </rPh>
    <phoneticPr fontId="1"/>
  </si>
  <si>
    <t>1．ひとりで</t>
    <rPh sb="1" eb="2">
      <t>ハジ</t>
    </rPh>
    <phoneticPr fontId="1"/>
  </si>
  <si>
    <t>１．ひとりで</t>
    <phoneticPr fontId="1"/>
  </si>
  <si>
    <t>１．ﾃﾚﾋﾞ･ﾗｼﾞｵ番組</t>
    <rPh sb="11" eb="13">
      <t>バングミ</t>
    </rPh>
    <phoneticPr fontId="1"/>
  </si>
  <si>
    <t>１．家族が出場</t>
    <rPh sb="2" eb="4">
      <t>カゾク</t>
    </rPh>
    <rPh sb="5" eb="7">
      <t>シュツジョウ</t>
    </rPh>
    <phoneticPr fontId="1"/>
  </si>
  <si>
    <t>１．徒歩・自転車</t>
    <rPh sb="2" eb="4">
      <t>トホ</t>
    </rPh>
    <rPh sb="5" eb="8">
      <t>ジテンシャ</t>
    </rPh>
    <phoneticPr fontId="1"/>
  </si>
  <si>
    <t>１．１ヵ所だけ</t>
    <rPh sb="4" eb="5">
      <t>ショ</t>
    </rPh>
    <phoneticPr fontId="1"/>
  </si>
  <si>
    <t>１．神戸の観光地</t>
    <rPh sb="2" eb="4">
      <t>コウベ</t>
    </rPh>
    <rPh sb="5" eb="8">
      <t>カンコウチ</t>
    </rPh>
    <phoneticPr fontId="1"/>
  </si>
  <si>
    <t>１．ある</t>
    <phoneticPr fontId="1"/>
  </si>
  <si>
    <t>１．大変満足</t>
    <rPh sb="2" eb="4">
      <t>タイヘン</t>
    </rPh>
    <rPh sb="4" eb="6">
      <t>マンゾク</t>
    </rPh>
    <phoneticPr fontId="1"/>
  </si>
  <si>
    <t>１．とてもそう感じた</t>
    <rPh sb="7" eb="8">
      <t>カン</t>
    </rPh>
    <phoneticPr fontId="1"/>
  </si>
  <si>
    <t>１．ぜひ参加したい</t>
    <rPh sb="4" eb="6">
      <t>サンカ</t>
    </rPh>
    <phoneticPr fontId="1"/>
  </si>
  <si>
    <t>１．知っていた</t>
    <rPh sb="2" eb="3">
      <t>シ</t>
    </rPh>
    <phoneticPr fontId="1"/>
  </si>
  <si>
    <t>１．黄色のグッズ持参</t>
    <rPh sb="2" eb="4">
      <t>キイロ</t>
    </rPh>
    <rPh sb="8" eb="10">
      <t>ジサン</t>
    </rPh>
    <phoneticPr fontId="1"/>
  </si>
  <si>
    <t>2．若松公園</t>
    <rPh sb="2" eb="4">
      <t>ワカマツ</t>
    </rPh>
    <rPh sb="4" eb="6">
      <t>コウエン</t>
    </rPh>
    <phoneticPr fontId="1"/>
  </si>
  <si>
    <t>2．神戸市(除近畿）</t>
    <rPh sb="2" eb="4">
      <t>コウベ</t>
    </rPh>
    <rPh sb="6" eb="7">
      <t>ノゾ</t>
    </rPh>
    <rPh sb="7" eb="9">
      <t>キンキ</t>
    </rPh>
    <phoneticPr fontId="1"/>
  </si>
  <si>
    <t>２．女</t>
    <rPh sb="2" eb="3">
      <t>オンナ</t>
    </rPh>
    <phoneticPr fontId="1"/>
  </si>
  <si>
    <t>2．20-29歳</t>
    <rPh sb="7" eb="8">
      <t>サイ</t>
    </rPh>
    <phoneticPr fontId="1"/>
  </si>
  <si>
    <t>2．家族と</t>
    <rPh sb="2" eb="4">
      <t>カゾク</t>
    </rPh>
    <phoneticPr fontId="1"/>
  </si>
  <si>
    <t>２．２名</t>
    <phoneticPr fontId="1"/>
  </si>
  <si>
    <t>２．新聞記事又は新聞広告</t>
    <rPh sb="2" eb="4">
      <t>シンブン</t>
    </rPh>
    <rPh sb="4" eb="6">
      <t>キジ</t>
    </rPh>
    <rPh sb="6" eb="7">
      <t>マタ</t>
    </rPh>
    <rPh sb="8" eb="10">
      <t>シンブン</t>
    </rPh>
    <rPh sb="10" eb="12">
      <t>コウコク</t>
    </rPh>
    <phoneticPr fontId="1"/>
  </si>
  <si>
    <t>２．知人・友人が出場</t>
    <rPh sb="2" eb="4">
      <t>チジン</t>
    </rPh>
    <rPh sb="5" eb="7">
      <t>ユウジン</t>
    </rPh>
    <rPh sb="8" eb="10">
      <t>シュツジョウ</t>
    </rPh>
    <phoneticPr fontId="1"/>
  </si>
  <si>
    <t>２．バス・地下鉄</t>
    <rPh sb="5" eb="8">
      <t>チカテツ</t>
    </rPh>
    <phoneticPr fontId="1"/>
  </si>
  <si>
    <t>２．２ヵ所</t>
    <rPh sb="4" eb="5">
      <t>ショ</t>
    </rPh>
    <phoneticPr fontId="1"/>
  </si>
  <si>
    <t>２．近くで飲食</t>
    <rPh sb="2" eb="3">
      <t>チカ</t>
    </rPh>
    <rPh sb="5" eb="7">
      <t>インショク</t>
    </rPh>
    <phoneticPr fontId="1"/>
  </si>
  <si>
    <t>２．ない</t>
    <phoneticPr fontId="1"/>
  </si>
  <si>
    <t>＜実数＞</t>
    <rPh sb="1" eb="3">
      <t>ジッスウ</t>
    </rPh>
    <phoneticPr fontId="1"/>
  </si>
  <si>
    <t>２．満足</t>
    <rPh sb="2" eb="4">
      <t>マンゾク</t>
    </rPh>
    <phoneticPr fontId="1"/>
  </si>
  <si>
    <t>２．やや感じた</t>
    <rPh sb="4" eb="5">
      <t>カン</t>
    </rPh>
    <phoneticPr fontId="1"/>
  </si>
  <si>
    <t>２．機会があれば参加したい</t>
    <rPh sb="2" eb="4">
      <t>キカイ</t>
    </rPh>
    <rPh sb="8" eb="10">
      <t>サンカ</t>
    </rPh>
    <phoneticPr fontId="1"/>
  </si>
  <si>
    <t>２．今回初めて知った</t>
    <rPh sb="2" eb="4">
      <t>コンカイ</t>
    </rPh>
    <rPh sb="4" eb="5">
      <t>ハジ</t>
    </rPh>
    <rPh sb="7" eb="8">
      <t>シ</t>
    </rPh>
    <phoneticPr fontId="1"/>
  </si>
  <si>
    <t>２．黄色の服等を着用</t>
    <rPh sb="2" eb="4">
      <t>キイロ</t>
    </rPh>
    <rPh sb="5" eb="6">
      <t>フク</t>
    </rPh>
    <rPh sb="6" eb="7">
      <t>トウ</t>
    </rPh>
    <rPh sb="8" eb="10">
      <t>チャクヨウ</t>
    </rPh>
    <phoneticPr fontId="1"/>
  </si>
  <si>
    <t>3．須磨浦公園・須磨塩屋沖</t>
    <rPh sb="2" eb="5">
      <t>スマウラ</t>
    </rPh>
    <rPh sb="5" eb="7">
      <t>コウエン</t>
    </rPh>
    <rPh sb="8" eb="10">
      <t>スマ</t>
    </rPh>
    <rPh sb="10" eb="12">
      <t>シオヤ</t>
    </rPh>
    <rPh sb="12" eb="13">
      <t>オキ</t>
    </rPh>
    <phoneticPr fontId="1"/>
  </si>
  <si>
    <t>3．兵庫県(除神戸）</t>
    <rPh sb="6" eb="7">
      <t>ノゾ</t>
    </rPh>
    <rPh sb="7" eb="9">
      <t>コウベ</t>
    </rPh>
    <phoneticPr fontId="1"/>
  </si>
  <si>
    <t>3．30-39歳</t>
    <rPh sb="7" eb="8">
      <t>サイ</t>
    </rPh>
    <phoneticPr fontId="1"/>
  </si>
  <si>
    <t>3．地域の知人・</t>
    <rPh sb="2" eb="4">
      <t>チイキ</t>
    </rPh>
    <rPh sb="5" eb="7">
      <t>チジン</t>
    </rPh>
    <phoneticPr fontId="1"/>
  </si>
  <si>
    <t>３．３～５名</t>
    <phoneticPr fontId="1"/>
  </si>
  <si>
    <t>３．広報誌（兵庫県・神戸市等）</t>
    <rPh sb="2" eb="5">
      <t>コウホウシ</t>
    </rPh>
    <rPh sb="6" eb="9">
      <t>ヒョウゴケン</t>
    </rPh>
    <rPh sb="10" eb="12">
      <t>コウベ</t>
    </rPh>
    <rPh sb="12" eb="13">
      <t>シ</t>
    </rPh>
    <rPh sb="13" eb="14">
      <t>トウ</t>
    </rPh>
    <phoneticPr fontId="1"/>
  </si>
  <si>
    <t>３．ｽﾎﾟｰﾂ観戦が好き</t>
    <rPh sb="7" eb="9">
      <t>カンセン</t>
    </rPh>
    <rPh sb="10" eb="11">
      <t>ス</t>
    </rPh>
    <phoneticPr fontId="1"/>
  </si>
  <si>
    <t>３．鉄道（除く新幹線）</t>
    <rPh sb="2" eb="4">
      <t>テツドウ</t>
    </rPh>
    <rPh sb="5" eb="6">
      <t>ノゾ</t>
    </rPh>
    <rPh sb="7" eb="10">
      <t>シンカンセン</t>
    </rPh>
    <phoneticPr fontId="1"/>
  </si>
  <si>
    <t>３．３ヵ所</t>
    <rPh sb="4" eb="5">
      <t>ショ</t>
    </rPh>
    <phoneticPr fontId="1"/>
  </si>
  <si>
    <t>３．近くで買物</t>
    <rPh sb="2" eb="3">
      <t>チカ</t>
    </rPh>
    <rPh sb="5" eb="7">
      <t>カイモノ</t>
    </rPh>
    <phoneticPr fontId="1"/>
  </si>
  <si>
    <t>　１万４千</t>
    <rPh sb="2" eb="3">
      <t>マン</t>
    </rPh>
    <rPh sb="4" eb="5">
      <t>セン</t>
    </rPh>
    <phoneticPr fontId="1"/>
  </si>
  <si>
    <t>３．やや満足</t>
    <rPh sb="4" eb="6">
      <t>マンゾク</t>
    </rPh>
    <phoneticPr fontId="1"/>
  </si>
  <si>
    <t>３．どちらでもない</t>
    <phoneticPr fontId="1"/>
  </si>
  <si>
    <t>３．あまり参加したくない</t>
    <rPh sb="5" eb="7">
      <t>サンカ</t>
    </rPh>
    <phoneticPr fontId="1"/>
  </si>
  <si>
    <t>３．特に知らなかった</t>
    <rPh sb="4" eb="5">
      <t>シ</t>
    </rPh>
    <phoneticPr fontId="1"/>
  </si>
  <si>
    <t>　</t>
    <phoneticPr fontId="1"/>
  </si>
  <si>
    <t>３．コース沿道での</t>
    <rPh sb="5" eb="7">
      <t>エンドウ</t>
    </rPh>
    <phoneticPr fontId="1"/>
  </si>
  <si>
    <t>4．舞子公園</t>
    <rPh sb="2" eb="4">
      <t>マイコ</t>
    </rPh>
    <rPh sb="4" eb="6">
      <t>コウエン</t>
    </rPh>
    <phoneticPr fontId="1"/>
  </si>
  <si>
    <t>4．関西(除兵庫）</t>
    <rPh sb="2" eb="4">
      <t>カンサイ</t>
    </rPh>
    <rPh sb="5" eb="6">
      <t>ノゾ</t>
    </rPh>
    <rPh sb="6" eb="8">
      <t>ヒョウゴ</t>
    </rPh>
    <phoneticPr fontId="1"/>
  </si>
  <si>
    <t>4．40-49歳</t>
    <rPh sb="7" eb="8">
      <t>サイ</t>
    </rPh>
    <phoneticPr fontId="1"/>
  </si>
  <si>
    <t>　　友人と</t>
    <rPh sb="2" eb="4">
      <t>ユウジン</t>
    </rPh>
    <phoneticPr fontId="1"/>
  </si>
  <si>
    <t>４．６名以上</t>
    <rPh sb="4" eb="6">
      <t>イジョウ</t>
    </rPh>
    <phoneticPr fontId="1"/>
  </si>
  <si>
    <t>４．沿線応援マップ等チラシ</t>
    <rPh sb="2" eb="4">
      <t>エンセン</t>
    </rPh>
    <rPh sb="4" eb="6">
      <t>オウエン</t>
    </rPh>
    <rPh sb="9" eb="10">
      <t>トウ</t>
    </rPh>
    <phoneticPr fontId="1"/>
  </si>
  <si>
    <t>４．買物・仕事等のついで</t>
    <rPh sb="2" eb="4">
      <t>カイモノ</t>
    </rPh>
    <rPh sb="5" eb="7">
      <t>シゴト</t>
    </rPh>
    <rPh sb="7" eb="8">
      <t>トウ</t>
    </rPh>
    <phoneticPr fontId="1"/>
  </si>
  <si>
    <t>４．新幹線</t>
    <rPh sb="2" eb="5">
      <t>シンカンセン</t>
    </rPh>
    <phoneticPr fontId="1"/>
  </si>
  <si>
    <t>４．４ヵ所以上</t>
    <rPh sb="4" eb="5">
      <t>ショ</t>
    </rPh>
    <rPh sb="5" eb="7">
      <t>イジョウ</t>
    </rPh>
    <phoneticPr fontId="1"/>
  </si>
  <si>
    <t>４．知人・友人宅・</t>
    <phoneticPr fontId="1"/>
  </si>
  <si>
    <t>　　　</t>
    <phoneticPr fontId="1"/>
  </si>
  <si>
    <t>４．どちらでもない</t>
    <phoneticPr fontId="1"/>
  </si>
  <si>
    <t>４．あまり感じない</t>
    <rPh sb="5" eb="6">
      <t>カン</t>
    </rPh>
    <phoneticPr fontId="1"/>
  </si>
  <si>
    <t>４．別の大会に参加したい</t>
    <rPh sb="2" eb="3">
      <t>ベツ</t>
    </rPh>
    <rPh sb="4" eb="6">
      <t>タイカイ</t>
    </rPh>
    <rPh sb="7" eb="9">
      <t>サンカ</t>
    </rPh>
    <phoneticPr fontId="1"/>
  </si>
  <si>
    <t>　　ひまわり植栽</t>
    <rPh sb="6" eb="8">
      <t>ショクサイ</t>
    </rPh>
    <phoneticPr fontId="1"/>
  </si>
  <si>
    <t>5．西水環境センター</t>
    <rPh sb="2" eb="3">
      <t>ニシ</t>
    </rPh>
    <rPh sb="3" eb="4">
      <t>ミズ</t>
    </rPh>
    <rPh sb="4" eb="6">
      <t>カンキョウ</t>
    </rPh>
    <phoneticPr fontId="1"/>
  </si>
  <si>
    <t>5．中国・四国</t>
    <rPh sb="2" eb="4">
      <t>チュウゴク</t>
    </rPh>
    <rPh sb="5" eb="7">
      <t>シコク</t>
    </rPh>
    <phoneticPr fontId="1"/>
  </si>
  <si>
    <t>5．50-59歳</t>
    <rPh sb="7" eb="8">
      <t>サイ</t>
    </rPh>
    <phoneticPr fontId="1"/>
  </si>
  <si>
    <t>4．職場・学校の</t>
    <rPh sb="2" eb="4">
      <t>ショクバ</t>
    </rPh>
    <rPh sb="5" eb="7">
      <t>ガッコウ</t>
    </rPh>
    <phoneticPr fontId="1"/>
  </si>
  <si>
    <t>５．専門誌・ＷＥＢ（マラソン関係）</t>
    <rPh sb="2" eb="5">
      <t>センモンシ</t>
    </rPh>
    <rPh sb="14" eb="16">
      <t>カンケイ</t>
    </rPh>
    <phoneticPr fontId="1"/>
  </si>
  <si>
    <t>５．沿線イベントが楽しそう</t>
    <rPh sb="2" eb="4">
      <t>エンセン</t>
    </rPh>
    <rPh sb="9" eb="10">
      <t>タノ</t>
    </rPh>
    <phoneticPr fontId="1"/>
  </si>
  <si>
    <t>５．自家用車</t>
    <phoneticPr fontId="1"/>
  </si>
  <si>
    <t>　　事務所等訪問</t>
    <phoneticPr fontId="1"/>
  </si>
  <si>
    <t>５．やや不満足</t>
    <rPh sb="4" eb="7">
      <t>フマンゾク</t>
    </rPh>
    <rPh sb="5" eb="7">
      <t>マンゾク</t>
    </rPh>
    <phoneticPr fontId="1"/>
  </si>
  <si>
    <t>５．全く感じない</t>
    <rPh sb="2" eb="3">
      <t>マッタ</t>
    </rPh>
    <rPh sb="4" eb="5">
      <t>カン</t>
    </rPh>
    <phoneticPr fontId="1"/>
  </si>
  <si>
    <t>５．自分もﾏﾗｿﾝに参加したい</t>
    <rPh sb="2" eb="4">
      <t>ジブン</t>
    </rPh>
    <rPh sb="10" eb="12">
      <t>サンカ</t>
    </rPh>
    <phoneticPr fontId="1"/>
  </si>
  <si>
    <t>6．須磨海浜水族園</t>
    <rPh sb="2" eb="4">
      <t>スマ</t>
    </rPh>
    <rPh sb="4" eb="6">
      <t>カイヒン</t>
    </rPh>
    <rPh sb="6" eb="9">
      <t>スイゾクエン</t>
    </rPh>
    <phoneticPr fontId="1"/>
  </si>
  <si>
    <t>6．九州・沖縄</t>
    <rPh sb="2" eb="4">
      <t>キュウシュウ</t>
    </rPh>
    <rPh sb="5" eb="7">
      <t>オキナワ</t>
    </rPh>
    <phoneticPr fontId="1"/>
  </si>
  <si>
    <t>6．60-69歳</t>
    <rPh sb="7" eb="8">
      <t>サイ</t>
    </rPh>
    <phoneticPr fontId="1"/>
  </si>
  <si>
    <t>　　知人・友人と</t>
    <rPh sb="5" eb="7">
      <t>ユウジン</t>
    </rPh>
    <phoneticPr fontId="1"/>
  </si>
  <si>
    <t>６．大会ﾎｰﾑﾍﾟｰｼﾞ・ＳＮＳ等</t>
    <rPh sb="2" eb="4">
      <t>タイカイ</t>
    </rPh>
    <rPh sb="16" eb="17">
      <t>トウ</t>
    </rPh>
    <phoneticPr fontId="1"/>
  </si>
  <si>
    <t>６．盛り上がるよう</t>
    <rPh sb="2" eb="3">
      <t>モ</t>
    </rPh>
    <rPh sb="4" eb="5">
      <t>ア</t>
    </rPh>
    <phoneticPr fontId="1"/>
  </si>
  <si>
    <t>６．長距離バス</t>
    <phoneticPr fontId="1"/>
  </si>
  <si>
    <t>５．兵庫・大阪・京都</t>
    <phoneticPr fontId="1"/>
  </si>
  <si>
    <t>　　14,000</t>
    <phoneticPr fontId="1"/>
  </si>
  <si>
    <t>６．不満足</t>
    <rPh sb="2" eb="5">
      <t>フマンゾク</t>
    </rPh>
    <phoneticPr fontId="1"/>
  </si>
  <si>
    <t>６．別の競技も応援</t>
    <rPh sb="2" eb="3">
      <t>ベツ</t>
    </rPh>
    <rPh sb="4" eb="6">
      <t>キョウギ</t>
    </rPh>
    <rPh sb="7" eb="9">
      <t>オウエン</t>
    </rPh>
    <phoneticPr fontId="1"/>
  </si>
  <si>
    <t>7．ｱｸﾞﾛｶﾞｰﾃﾞﾝ</t>
    <phoneticPr fontId="1"/>
  </si>
  <si>
    <t>7．東海・北陸</t>
    <rPh sb="2" eb="4">
      <t>トウカイ</t>
    </rPh>
    <rPh sb="5" eb="7">
      <t>ホクリク</t>
    </rPh>
    <phoneticPr fontId="1"/>
  </si>
  <si>
    <t>7．70歳以上</t>
    <rPh sb="4" eb="5">
      <t>サイ</t>
    </rPh>
    <rPh sb="5" eb="7">
      <t>イジョウ</t>
    </rPh>
    <phoneticPr fontId="1"/>
  </si>
  <si>
    <t>5．ｻｰｸﾙ等の</t>
    <rPh sb="6" eb="7">
      <t>トウ</t>
    </rPh>
    <phoneticPr fontId="1"/>
  </si>
  <si>
    <t>７．その他</t>
  </si>
  <si>
    <t>７．地元で企画募集</t>
    <rPh sb="2" eb="4">
      <t>ジモト</t>
    </rPh>
    <rPh sb="5" eb="7">
      <t>キカク</t>
    </rPh>
    <rPh sb="7" eb="9">
      <t>ボシュウ</t>
    </rPh>
    <phoneticPr fontId="1"/>
  </si>
  <si>
    <t>７．その他</t>
    <rPh sb="4" eb="5">
      <t>タ</t>
    </rPh>
    <phoneticPr fontId="1"/>
  </si>
  <si>
    <t>　　　の観光地等</t>
    <phoneticPr fontId="1"/>
  </si>
  <si>
    <t>７．かなり不満足</t>
    <rPh sb="5" eb="8">
      <t>フマンゾク</t>
    </rPh>
    <phoneticPr fontId="1"/>
  </si>
  <si>
    <t>７．わからない</t>
    <phoneticPr fontId="1"/>
  </si>
  <si>
    <t>8．はまやま花・ﾉｴﾋﾞｱｽﾀｼﾞｱﾑ</t>
    <rPh sb="6" eb="7">
      <t>ハナ</t>
    </rPh>
    <phoneticPr fontId="1"/>
  </si>
  <si>
    <t>8．関東・甲信越以東</t>
    <rPh sb="2" eb="4">
      <t>カントウ</t>
    </rPh>
    <rPh sb="5" eb="8">
      <t>コウシンエツ</t>
    </rPh>
    <rPh sb="8" eb="10">
      <t>イトウ</t>
    </rPh>
    <phoneticPr fontId="1"/>
  </si>
  <si>
    <t>８．その他</t>
    <rPh sb="4" eb="5">
      <t>タ</t>
    </rPh>
    <phoneticPr fontId="1"/>
  </si>
  <si>
    <t>６．特に予定なし</t>
    <phoneticPr fontId="1"/>
  </si>
  <si>
    <t>８．その他</t>
    <phoneticPr fontId="1"/>
  </si>
  <si>
    <t>9．神戸ｶﾙﾒﾆ・こども家庭ｾﾝﾀｰ</t>
    <rPh sb="2" eb="4">
      <t>コウベ</t>
    </rPh>
    <rPh sb="12" eb="14">
      <t>カテイ</t>
    </rPh>
    <phoneticPr fontId="1"/>
  </si>
  <si>
    <t>9．その他</t>
    <rPh sb="4" eb="5">
      <t>タ</t>
    </rPh>
    <phoneticPr fontId="1"/>
  </si>
  <si>
    <t>6．その他</t>
    <rPh sb="4" eb="5">
      <t>タ</t>
    </rPh>
    <phoneticPr fontId="1"/>
  </si>
  <si>
    <t>10．神戸学院大</t>
    <rPh sb="3" eb="5">
      <t>コウベ</t>
    </rPh>
    <rPh sb="5" eb="8">
      <t>ガクインダイ</t>
    </rPh>
    <phoneticPr fontId="1"/>
  </si>
  <si>
    <t>11．ﾌｨﾆｯｼｭ地点</t>
    <rPh sb="9" eb="10">
      <t>チ</t>
    </rPh>
    <rPh sb="10" eb="11">
      <t>テン</t>
    </rPh>
    <phoneticPr fontId="1"/>
  </si>
  <si>
    <t>12．ﾌｨﾆｯｼｭﾊﾟｰｸ</t>
    <phoneticPr fontId="1"/>
  </si>
  <si>
    <t>(数字の区切りは 　「 , 」  　：　例えば、　2,3 )</t>
  </si>
  <si>
    <r>
      <rPr>
        <sz val="10"/>
        <color theme="1"/>
        <rFont val="ＭＳ Ｐゴシック"/>
        <family val="3"/>
        <charset val="128"/>
        <scheme val="minor"/>
      </rPr>
      <t>（</t>
    </r>
    <r>
      <rPr>
        <b/>
        <sz val="10"/>
        <color theme="1"/>
        <rFont val="ＭＳ Ｐゴシック"/>
        <family val="3"/>
        <charset val="128"/>
        <scheme val="minor"/>
      </rPr>
      <t>入力例　</t>
    </r>
    <r>
      <rPr>
        <sz val="10"/>
        <color theme="1"/>
        <rFont val="ＭＳ Ｐゴシック"/>
        <family val="3"/>
        <charset val="128"/>
        <scheme val="minor"/>
      </rPr>
      <t>：　１万３千円　→　</t>
    </r>
    <r>
      <rPr>
        <b/>
        <sz val="10"/>
        <color theme="1"/>
        <rFont val="ＭＳ Ｐゴシック"/>
        <family val="3"/>
        <charset val="128"/>
        <scheme val="minor"/>
      </rPr>
      <t xml:space="preserve">13,000 </t>
    </r>
    <r>
      <rPr>
        <sz val="10"/>
        <color theme="1"/>
        <rFont val="ＭＳ Ｐゴシック"/>
        <family val="3"/>
        <charset val="128"/>
        <scheme val="minor"/>
      </rPr>
      <t>)</t>
    </r>
    <rPh sb="1" eb="3">
      <t>ニュウリョク</t>
    </rPh>
    <rPh sb="3" eb="4">
      <t>レイ</t>
    </rPh>
    <rPh sb="8" eb="9">
      <t>マン</t>
    </rPh>
    <rPh sb="10" eb="11">
      <t>セン</t>
    </rPh>
    <rPh sb="11" eb="12">
      <t>エン</t>
    </rPh>
    <phoneticPr fontId="1"/>
  </si>
  <si>
    <t>コメントを入力</t>
    <rPh sb="5" eb="7">
      <t>ニュウリョク</t>
    </rPh>
    <phoneticPr fontId="1"/>
  </si>
  <si>
    <t>数字は１つ</t>
  </si>
  <si>
    <t>文字</t>
    <rPh sb="0" eb="2">
      <t>モジ</t>
    </rPh>
    <phoneticPr fontId="1"/>
  </si>
  <si>
    <t>数字はすべて</t>
    <phoneticPr fontId="1"/>
  </si>
  <si>
    <t>数字は２つまで</t>
    <rPh sb="0" eb="2">
      <t>スウジ</t>
    </rPh>
    <phoneticPr fontId="1"/>
  </si>
  <si>
    <t>数字は１つ</t>
    <phoneticPr fontId="1"/>
  </si>
  <si>
    <t>数字は2つまで</t>
    <phoneticPr fontId="1"/>
  </si>
  <si>
    <t>実数</t>
    <phoneticPr fontId="1"/>
  </si>
  <si>
    <t>実数</t>
  </si>
  <si>
    <t>数字は２つまで</t>
    <phoneticPr fontId="1"/>
  </si>
  <si>
    <t>(資料：地域経済指標研究会(2016)「平成23年市産業連関表」）</t>
    <rPh sb="1" eb="3">
      <t>シリョウ</t>
    </rPh>
    <rPh sb="4" eb="6">
      <t>チイキ</t>
    </rPh>
    <rPh sb="6" eb="8">
      <t>ケイザイ</t>
    </rPh>
    <rPh sb="8" eb="10">
      <t>シヒョウ</t>
    </rPh>
    <rPh sb="10" eb="13">
      <t>ケンキュウカイ</t>
    </rPh>
    <rPh sb="20" eb="22">
      <t>ヘイセイ</t>
    </rPh>
    <rPh sb="24" eb="25">
      <t>ネン</t>
    </rPh>
    <rPh sb="25" eb="26">
      <t>シ</t>
    </rPh>
    <rPh sb="26" eb="28">
      <t>サンギョウ</t>
    </rPh>
    <rPh sb="28" eb="31">
      <t>レンカンヒョウ</t>
    </rPh>
    <phoneticPr fontId="4"/>
  </si>
  <si>
    <t>（資料）「市観光動向調査」より研究会推計</t>
    <rPh sb="1" eb="3">
      <t>シリョウ</t>
    </rPh>
    <rPh sb="5" eb="6">
      <t>シ</t>
    </rPh>
    <rPh sb="6" eb="8">
      <t>カンコウ</t>
    </rPh>
    <rPh sb="8" eb="10">
      <t>ドウコウ</t>
    </rPh>
    <rPh sb="10" eb="12">
      <t>チョウサ</t>
    </rPh>
    <rPh sb="15" eb="18">
      <t>ケンキュウカイ</t>
    </rPh>
    <rPh sb="18" eb="20">
      <t>スイケイ</t>
    </rPh>
    <phoneticPr fontId="1"/>
  </si>
  <si>
    <t>市内観光客入込数</t>
    <rPh sb="0" eb="2">
      <t>シナイ</t>
    </rPh>
    <rPh sb="2" eb="4">
      <t>カンコウ</t>
    </rPh>
    <rPh sb="4" eb="5">
      <t>キャク</t>
    </rPh>
    <rPh sb="5" eb="7">
      <t>イリコ</t>
    </rPh>
    <rPh sb="7" eb="8">
      <t>スウ</t>
    </rPh>
    <phoneticPr fontId="1"/>
  </si>
  <si>
    <t>国平均</t>
    <rPh sb="0" eb="1">
      <t>コク</t>
    </rPh>
    <rPh sb="1" eb="3">
      <t>ヘイキン</t>
    </rPh>
    <phoneticPr fontId="4"/>
  </si>
  <si>
    <t>市推計値</t>
    <rPh sb="0" eb="1">
      <t>シ</t>
    </rPh>
    <rPh sb="1" eb="3">
      <t>スイケイ</t>
    </rPh>
    <rPh sb="3" eb="4">
      <t>アタイ</t>
    </rPh>
    <phoneticPr fontId="4"/>
  </si>
  <si>
    <t>センター内店舗</t>
    <rPh sb="4" eb="5">
      <t>インナイ</t>
    </rPh>
    <rPh sb="5" eb="7">
      <t>テンポ</t>
    </rPh>
    <phoneticPr fontId="1"/>
  </si>
  <si>
    <t>使用産業連関表</t>
    <rPh sb="0" eb="2">
      <t>シヨウ</t>
    </rPh>
    <rPh sb="2" eb="4">
      <t>サンギョウ</t>
    </rPh>
    <rPh sb="4" eb="7">
      <t>レンカンヒョウ</t>
    </rPh>
    <phoneticPr fontId="1"/>
  </si>
  <si>
    <t>市内</t>
    <phoneticPr fontId="1"/>
  </si>
  <si>
    <t>市内を除く兵庫県内</t>
    <rPh sb="1" eb="2">
      <t>ナイ</t>
    </rPh>
    <phoneticPr fontId="1"/>
  </si>
  <si>
    <t>県内を除く関西</t>
    <rPh sb="1" eb="2">
      <t>ナイ</t>
    </rPh>
    <phoneticPr fontId="1"/>
  </si>
  <si>
    <t>表　医療センター建設・運営に係る経済効果</t>
    <rPh sb="0" eb="1">
      <t>ヒョウ</t>
    </rPh>
    <rPh sb="2" eb="4">
      <t>イリョウ</t>
    </rPh>
    <rPh sb="8" eb="10">
      <t>ケンセツ</t>
    </rPh>
    <rPh sb="11" eb="13">
      <t>ウンエイ</t>
    </rPh>
    <rPh sb="14" eb="15">
      <t>カカ</t>
    </rPh>
    <rPh sb="16" eb="18">
      <t>ケイザイ</t>
    </rPh>
    <rPh sb="18" eb="20">
      <t>コウカ</t>
    </rPh>
    <phoneticPr fontId="4"/>
  </si>
  <si>
    <t>（単位：百万円）</t>
    <rPh sb="1" eb="3">
      <t>タンイ</t>
    </rPh>
    <rPh sb="4" eb="5">
      <t>ヒャク</t>
    </rPh>
    <rPh sb="5" eb="7">
      <t>マンエン</t>
    </rPh>
    <phoneticPr fontId="1"/>
  </si>
  <si>
    <t>費目別観光消費単価（一部補正）</t>
    <rPh sb="0" eb="3">
      <t>ヒモクベツ</t>
    </rPh>
    <rPh sb="3" eb="5">
      <t>カンコウ</t>
    </rPh>
    <rPh sb="5" eb="7">
      <t>ショウヒ</t>
    </rPh>
    <rPh sb="7" eb="9">
      <t>タンカ</t>
    </rPh>
    <rPh sb="10" eb="12">
      <t>イチブ</t>
    </rPh>
    <rPh sb="12" eb="14">
      <t>ホセイ</t>
    </rPh>
    <phoneticPr fontId="1"/>
  </si>
  <si>
    <t>県内項目別消費支出額</t>
    <rPh sb="0" eb="2">
      <t>ケンナイ</t>
    </rPh>
    <rPh sb="2" eb="5">
      <t>コウモクベツ</t>
    </rPh>
    <rPh sb="5" eb="7">
      <t>ショウヒ</t>
    </rPh>
    <rPh sb="7" eb="9">
      <t>シシュツ</t>
    </rPh>
    <rPh sb="9" eb="10">
      <t>ガク</t>
    </rPh>
    <phoneticPr fontId="1"/>
  </si>
  <si>
    <t>前回</t>
    <rPh sb="0" eb="2">
      <t>ゼンカイ</t>
    </rPh>
    <phoneticPr fontId="1"/>
  </si>
  <si>
    <t>表　経済波及効果の事例比較例</t>
    <rPh sb="0" eb="1">
      <t>ヒョウ</t>
    </rPh>
    <rPh sb="2" eb="4">
      <t>ケイザイ</t>
    </rPh>
    <rPh sb="4" eb="6">
      <t>ハキュウ</t>
    </rPh>
    <rPh sb="6" eb="8">
      <t>コウカ</t>
    </rPh>
    <rPh sb="9" eb="11">
      <t>ジレイ</t>
    </rPh>
    <rPh sb="11" eb="13">
      <t>ヒカク</t>
    </rPh>
    <rPh sb="13" eb="14">
      <t>レイ</t>
    </rPh>
    <phoneticPr fontId="1"/>
  </si>
  <si>
    <t>医療センター</t>
    <rPh sb="0" eb="2">
      <t>イリョウ</t>
    </rPh>
    <phoneticPr fontId="1"/>
  </si>
  <si>
    <t>交通機関利用者</t>
    <rPh sb="0" eb="2">
      <t>コウツウ</t>
    </rPh>
    <rPh sb="2" eb="4">
      <t>キカン</t>
    </rPh>
    <rPh sb="4" eb="7">
      <t>リヨウシャ</t>
    </rPh>
    <phoneticPr fontId="1"/>
  </si>
  <si>
    <t>交通機関利用</t>
    <rPh sb="0" eb="2">
      <t>コウツウ</t>
    </rPh>
    <rPh sb="2" eb="4">
      <t>キカン</t>
    </rPh>
    <rPh sb="4" eb="6">
      <t>リヨウ</t>
    </rPh>
    <phoneticPr fontId="1"/>
  </si>
  <si>
    <t>事例１</t>
    <rPh sb="0" eb="2">
      <t>ジレイ</t>
    </rPh>
    <phoneticPr fontId="1"/>
  </si>
  <si>
    <t>事例２</t>
    <rPh sb="0" eb="2">
      <t>ジレイ</t>
    </rPh>
    <phoneticPr fontId="1"/>
  </si>
  <si>
    <t>事例３</t>
    <rPh sb="0" eb="2">
      <t>ジレイ</t>
    </rPh>
    <phoneticPr fontId="1"/>
  </si>
  <si>
    <t>事例４</t>
    <rPh sb="0" eb="2">
      <t>ジレイ</t>
    </rPh>
    <phoneticPr fontId="1"/>
  </si>
  <si>
    <t>事例５</t>
    <rPh sb="0" eb="2">
      <t>ジレイ</t>
    </rPh>
    <phoneticPr fontId="1"/>
  </si>
  <si>
    <t>最終需要額データ収集・推計</t>
    <rPh sb="0" eb="2">
      <t>サイシュウ</t>
    </rPh>
    <rPh sb="2" eb="5">
      <t>ジュヨウガク</t>
    </rPh>
    <rPh sb="8" eb="10">
      <t>シュウシュウ</t>
    </rPh>
    <rPh sb="11" eb="13">
      <t>スイケイ</t>
    </rPh>
    <phoneticPr fontId="1"/>
  </si>
  <si>
    <t>神戸市(2018)</t>
    <rPh sb="0" eb="3">
      <t>コウベシ</t>
    </rPh>
    <phoneticPr fontId="1"/>
  </si>
  <si>
    <t>神戸市等(2018)</t>
    <rPh sb="0" eb="3">
      <t>コウベシ</t>
    </rPh>
    <rPh sb="3" eb="4">
      <t>トウ</t>
    </rPh>
    <phoneticPr fontId="1"/>
  </si>
  <si>
    <t>神河町(2017)</t>
    <rPh sb="0" eb="2">
      <t>カミカワ</t>
    </rPh>
    <rPh sb="2" eb="3">
      <t>マチ</t>
    </rPh>
    <phoneticPr fontId="1"/>
  </si>
  <si>
    <t>洲本市(2018)</t>
    <rPh sb="0" eb="3">
      <t>スモトシ</t>
    </rPh>
    <phoneticPr fontId="1"/>
  </si>
  <si>
    <t>姫路市(2014)</t>
    <rPh sb="0" eb="3">
      <t>ヒメジシ</t>
    </rPh>
    <phoneticPr fontId="1"/>
  </si>
  <si>
    <t>経済波及効果試算・シミュレーション</t>
    <rPh sb="0" eb="2">
      <t>ケイザイ</t>
    </rPh>
    <rPh sb="2" eb="4">
      <t>ハキュウ</t>
    </rPh>
    <rPh sb="4" eb="6">
      <t>コウカ</t>
    </rPh>
    <rPh sb="6" eb="8">
      <t>シサン</t>
    </rPh>
    <phoneticPr fontId="1"/>
  </si>
  <si>
    <t>消費額等調査票</t>
    <rPh sb="0" eb="3">
      <t>ショウヒガク</t>
    </rPh>
    <rPh sb="3" eb="4">
      <t>トウ</t>
    </rPh>
    <rPh sb="4" eb="6">
      <t>チョウサ</t>
    </rPh>
    <rPh sb="6" eb="7">
      <t>ヒョウ</t>
    </rPh>
    <phoneticPr fontId="1"/>
  </si>
  <si>
    <t>データ集計・まとめ</t>
    <rPh sb="3" eb="5">
      <t>シュウケイ</t>
    </rPh>
    <phoneticPr fontId="1"/>
  </si>
  <si>
    <t>経済波及効果推計検討</t>
    <rPh sb="0" eb="2">
      <t>ケイザイ</t>
    </rPh>
    <rPh sb="2" eb="4">
      <t>ハキュウ</t>
    </rPh>
    <rPh sb="4" eb="6">
      <t>コウカ</t>
    </rPh>
    <rPh sb="6" eb="8">
      <t>スイケイ</t>
    </rPh>
    <rPh sb="8" eb="10">
      <t>ケントウ</t>
    </rPh>
    <phoneticPr fontId="1"/>
  </si>
  <si>
    <t>平成26年度市町民経済計算</t>
    <rPh sb="0" eb="2">
      <t>ヘイセイ</t>
    </rPh>
    <rPh sb="4" eb="6">
      <t>ネンド</t>
    </rPh>
    <rPh sb="6" eb="7">
      <t>シ</t>
    </rPh>
    <rPh sb="7" eb="9">
      <t>チョウミン</t>
    </rPh>
    <rPh sb="9" eb="11">
      <t>ケイザイ</t>
    </rPh>
    <rPh sb="11" eb="13">
      <t>ケイサン</t>
    </rPh>
    <phoneticPr fontId="1"/>
  </si>
  <si>
    <t>平成26年度市町内GDP（速報）</t>
    <rPh sb="0" eb="2">
      <t>ヘイセイ</t>
    </rPh>
    <rPh sb="4" eb="6">
      <t>ネンド</t>
    </rPh>
    <rPh sb="6" eb="9">
      <t>シチョウナイ</t>
    </rPh>
    <rPh sb="13" eb="15">
      <t>ソクホウ</t>
    </rPh>
    <phoneticPr fontId="1"/>
  </si>
  <si>
    <t>消費額推計</t>
    <rPh sb="0" eb="3">
      <t>ショウヒガク</t>
    </rPh>
    <rPh sb="3" eb="5">
      <t>スイケイ</t>
    </rPh>
    <phoneticPr fontId="1"/>
  </si>
  <si>
    <t>建設・運営費推計</t>
    <rPh sb="0" eb="2">
      <t>ケンセツ</t>
    </rPh>
    <rPh sb="3" eb="5">
      <t>ウンエイ</t>
    </rPh>
    <rPh sb="5" eb="6">
      <t>ヒ</t>
    </rPh>
    <rPh sb="6" eb="8">
      <t>スイケイ</t>
    </rPh>
    <phoneticPr fontId="1"/>
  </si>
  <si>
    <t>当初需要額0</t>
    <rPh sb="0" eb="2">
      <t>トウショ</t>
    </rPh>
    <rPh sb="2" eb="4">
      <t>ジュヨウ</t>
    </rPh>
    <rPh sb="4" eb="5">
      <t>ガク</t>
    </rPh>
    <phoneticPr fontId="1"/>
  </si>
  <si>
    <t>対象項目計</t>
    <rPh sb="0" eb="2">
      <t>タイショウ</t>
    </rPh>
    <rPh sb="2" eb="4">
      <t>コウモク</t>
    </rPh>
    <rPh sb="4" eb="5">
      <t>ケイ</t>
    </rPh>
    <phoneticPr fontId="1"/>
  </si>
  <si>
    <t>表　観光消費額推計値</t>
    <rPh sb="0" eb="1">
      <t>ヒョウ</t>
    </rPh>
    <rPh sb="2" eb="4">
      <t>カンコウ</t>
    </rPh>
    <rPh sb="4" eb="6">
      <t>ショウヒ</t>
    </rPh>
    <rPh sb="6" eb="7">
      <t>ガク</t>
    </rPh>
    <rPh sb="7" eb="9">
      <t>スイケイ</t>
    </rPh>
    <rPh sb="9" eb="10">
      <t>アタイ</t>
    </rPh>
    <phoneticPr fontId="4"/>
  </si>
  <si>
    <t>土産配分比率</t>
    <rPh sb="0" eb="2">
      <t>ミヤゲ</t>
    </rPh>
    <rPh sb="2" eb="4">
      <t>ハイブン</t>
    </rPh>
    <rPh sb="4" eb="6">
      <t>ヒリツ</t>
    </rPh>
    <phoneticPr fontId="1"/>
  </si>
  <si>
    <t>ネット調査票（パソコン、スマートフォン）</t>
    <rPh sb="3" eb="5">
      <t>チョウサ</t>
    </rPh>
    <rPh sb="5" eb="6">
      <t>ヒョウ</t>
    </rPh>
    <phoneticPr fontId="1"/>
  </si>
  <si>
    <t>スポーツ大会１</t>
    <rPh sb="4" eb="6">
      <t>タイカイ</t>
    </rPh>
    <phoneticPr fontId="1"/>
  </si>
  <si>
    <t>スポーツ大会２</t>
    <rPh sb="4" eb="6">
      <t>タイカイ</t>
    </rPh>
    <phoneticPr fontId="1"/>
  </si>
  <si>
    <t>スポーツ大会３</t>
    <rPh sb="4" eb="6">
      <t>タイカイ</t>
    </rPh>
    <phoneticPr fontId="1"/>
  </si>
  <si>
    <t>主な統計</t>
    <rPh sb="0" eb="1">
      <t>オモ</t>
    </rPh>
    <rPh sb="2" eb="4">
      <t>トウケイ</t>
    </rPh>
    <phoneticPr fontId="1"/>
  </si>
  <si>
    <t>調査等計</t>
    <rPh sb="0" eb="2">
      <t>チョウサ</t>
    </rPh>
    <rPh sb="2" eb="4">
      <t>トウケイ</t>
    </rPh>
    <phoneticPr fontId="1"/>
  </si>
  <si>
    <t>経済センサス</t>
    <rPh sb="0" eb="2">
      <t>ケイザイ</t>
    </rPh>
    <phoneticPr fontId="1"/>
  </si>
  <si>
    <t>国勢調査</t>
    <rPh sb="0" eb="2">
      <t>コクセイ</t>
    </rPh>
    <rPh sb="2" eb="4">
      <t>チョウサ</t>
    </rPh>
    <phoneticPr fontId="1"/>
  </si>
  <si>
    <t>生産額</t>
    <rPh sb="0" eb="2">
      <t>セイサン</t>
    </rPh>
    <rPh sb="2" eb="3">
      <t>ガク</t>
    </rPh>
    <phoneticPr fontId="1"/>
  </si>
  <si>
    <t>従業者数</t>
    <rPh sb="0" eb="3">
      <t>ジュウギョウシャ</t>
    </rPh>
    <rPh sb="3" eb="4">
      <t>スウ</t>
    </rPh>
    <phoneticPr fontId="1"/>
  </si>
  <si>
    <t>業務統計</t>
    <rPh sb="0" eb="2">
      <t>ギョウム</t>
    </rPh>
    <rPh sb="2" eb="4">
      <t>トウケイ</t>
    </rPh>
    <phoneticPr fontId="1"/>
  </si>
  <si>
    <t>観光動態調査</t>
    <rPh sb="0" eb="2">
      <t>カンコウ</t>
    </rPh>
    <rPh sb="2" eb="4">
      <t>ドウタイ</t>
    </rPh>
    <rPh sb="4" eb="6">
      <t>チョウサ</t>
    </rPh>
    <phoneticPr fontId="1"/>
  </si>
  <si>
    <t>施設別入込数</t>
    <rPh sb="0" eb="2">
      <t>シセツ</t>
    </rPh>
    <rPh sb="2" eb="3">
      <t>ベツ</t>
    </rPh>
    <rPh sb="3" eb="5">
      <t>イリコミ</t>
    </rPh>
    <rPh sb="5" eb="6">
      <t>スウ</t>
    </rPh>
    <phoneticPr fontId="1"/>
  </si>
  <si>
    <t>入場者数</t>
    <rPh sb="0" eb="2">
      <t>ニュウジョウ</t>
    </rPh>
    <rPh sb="2" eb="3">
      <t>シャ</t>
    </rPh>
    <rPh sb="3" eb="4">
      <t>スウ</t>
    </rPh>
    <phoneticPr fontId="1"/>
  </si>
  <si>
    <t>飲食宿泊事業者</t>
    <rPh sb="0" eb="2">
      <t>インショク</t>
    </rPh>
    <rPh sb="2" eb="4">
      <t>シュクハク</t>
    </rPh>
    <rPh sb="4" eb="7">
      <t>ジギョウシャ</t>
    </rPh>
    <phoneticPr fontId="1"/>
  </si>
  <si>
    <t>事業関連業者</t>
    <rPh sb="0" eb="2">
      <t>ジギョウ</t>
    </rPh>
    <rPh sb="2" eb="4">
      <t>カンレン</t>
    </rPh>
    <rPh sb="4" eb="6">
      <t>ギョウシャ</t>
    </rPh>
    <phoneticPr fontId="1"/>
  </si>
  <si>
    <t>業種別売上額</t>
    <rPh sb="0" eb="2">
      <t>ギョウシュ</t>
    </rPh>
    <rPh sb="2" eb="3">
      <t>ベツ</t>
    </rPh>
    <rPh sb="3" eb="5">
      <t>ウリアゲ</t>
    </rPh>
    <rPh sb="5" eb="6">
      <t>ガク</t>
    </rPh>
    <phoneticPr fontId="1"/>
  </si>
  <si>
    <t>計画書・予算書</t>
    <rPh sb="0" eb="3">
      <t>ケイカクショ</t>
    </rPh>
    <rPh sb="4" eb="7">
      <t>ヨサンショ</t>
    </rPh>
    <phoneticPr fontId="1"/>
  </si>
  <si>
    <t>イベント主催者</t>
    <rPh sb="4" eb="7">
      <t>シュサイシャ</t>
    </rPh>
    <phoneticPr fontId="1"/>
  </si>
  <si>
    <t>庁内関係部局</t>
    <rPh sb="0" eb="1">
      <t>チョウ</t>
    </rPh>
    <rPh sb="1" eb="2">
      <t>ナイ</t>
    </rPh>
    <rPh sb="2" eb="4">
      <t>カンケイ</t>
    </rPh>
    <rPh sb="4" eb="6">
      <t>ブキョク</t>
    </rPh>
    <phoneticPr fontId="1"/>
  </si>
  <si>
    <t>入場者数見込</t>
    <rPh sb="0" eb="2">
      <t>ニュウジョウ</t>
    </rPh>
    <rPh sb="2" eb="3">
      <t>シャ</t>
    </rPh>
    <rPh sb="3" eb="4">
      <t>スウ</t>
    </rPh>
    <rPh sb="4" eb="6">
      <t>ミコ</t>
    </rPh>
    <phoneticPr fontId="1"/>
  </si>
  <si>
    <t>売上額見込</t>
    <rPh sb="0" eb="2">
      <t>ウリアゲ</t>
    </rPh>
    <rPh sb="2" eb="3">
      <t>ガク</t>
    </rPh>
    <rPh sb="3" eb="5">
      <t>ミコ</t>
    </rPh>
    <phoneticPr fontId="1"/>
  </si>
  <si>
    <t>アンケート・ヒアリング</t>
    <phoneticPr fontId="1"/>
  </si>
  <si>
    <t>イベント参加者</t>
    <rPh sb="4" eb="7">
      <t>サンカシャ</t>
    </rPh>
    <phoneticPr fontId="1"/>
  </si>
  <si>
    <t>観戦者等</t>
    <rPh sb="0" eb="3">
      <t>カンセンシャ</t>
    </rPh>
    <rPh sb="3" eb="4">
      <t>トウ</t>
    </rPh>
    <phoneticPr fontId="1"/>
  </si>
  <si>
    <t>消費単価</t>
    <rPh sb="0" eb="2">
      <t>ショウヒ</t>
    </rPh>
    <rPh sb="2" eb="4">
      <t>タンカ</t>
    </rPh>
    <phoneticPr fontId="1"/>
  </si>
  <si>
    <t>訪問地</t>
    <rPh sb="0" eb="3">
      <t>ホウモンチ</t>
    </rPh>
    <phoneticPr fontId="1"/>
  </si>
  <si>
    <t>宿泊地</t>
    <rPh sb="0" eb="3">
      <t>シュクハクチ</t>
    </rPh>
    <phoneticPr fontId="1"/>
  </si>
  <si>
    <t>フェイス項目</t>
    <rPh sb="4" eb="6">
      <t>コウモク</t>
    </rPh>
    <phoneticPr fontId="1"/>
  </si>
  <si>
    <t>年齢</t>
    <rPh sb="0" eb="2">
      <t>ネンレイ</t>
    </rPh>
    <phoneticPr fontId="1"/>
  </si>
  <si>
    <t>性別</t>
    <rPh sb="0" eb="2">
      <t>セイベツ</t>
    </rPh>
    <phoneticPr fontId="1"/>
  </si>
  <si>
    <t>居住地</t>
    <rPh sb="0" eb="3">
      <t>キョジュウチ</t>
    </rPh>
    <phoneticPr fontId="1"/>
  </si>
  <si>
    <t>目的手段</t>
    <rPh sb="0" eb="2">
      <t>モクテキ</t>
    </rPh>
    <rPh sb="2" eb="4">
      <t>シュダン</t>
    </rPh>
    <phoneticPr fontId="1"/>
  </si>
  <si>
    <t>参加動機</t>
    <rPh sb="0" eb="2">
      <t>サンカ</t>
    </rPh>
    <rPh sb="2" eb="4">
      <t>ドウキ</t>
    </rPh>
    <phoneticPr fontId="1"/>
  </si>
  <si>
    <t>同伴者</t>
    <rPh sb="0" eb="3">
      <t>ドウハンシャ</t>
    </rPh>
    <phoneticPr fontId="1"/>
  </si>
  <si>
    <t>利用交通機関</t>
    <rPh sb="0" eb="2">
      <t>リヨウ</t>
    </rPh>
    <rPh sb="2" eb="4">
      <t>コウツウ</t>
    </rPh>
    <rPh sb="4" eb="6">
      <t>キカン</t>
    </rPh>
    <phoneticPr fontId="1"/>
  </si>
  <si>
    <t>他の訪問地</t>
    <rPh sb="0" eb="1">
      <t>タ</t>
    </rPh>
    <rPh sb="2" eb="5">
      <t>ホウモンチ</t>
    </rPh>
    <phoneticPr fontId="1"/>
  </si>
  <si>
    <t>消費額</t>
    <rPh sb="0" eb="3">
      <t>ショウヒガク</t>
    </rPh>
    <phoneticPr fontId="1"/>
  </si>
  <si>
    <t>宿泊費</t>
    <rPh sb="0" eb="2">
      <t>シュクハク</t>
    </rPh>
    <rPh sb="2" eb="3">
      <t>ヒ</t>
    </rPh>
    <phoneticPr fontId="1"/>
  </si>
  <si>
    <t>その他(入場料等）</t>
    <rPh sb="2" eb="3">
      <t>タ</t>
    </rPh>
    <rPh sb="4" eb="7">
      <t>ニュウジョウリョウ</t>
    </rPh>
    <rPh sb="7" eb="8">
      <t>トウ</t>
    </rPh>
    <phoneticPr fontId="1"/>
  </si>
  <si>
    <t>満足度</t>
    <rPh sb="0" eb="2">
      <t>マンゾク</t>
    </rPh>
    <rPh sb="2" eb="3">
      <t>ド</t>
    </rPh>
    <phoneticPr fontId="1"/>
  </si>
  <si>
    <t>イベント全体</t>
    <rPh sb="4" eb="6">
      <t>ゼンタイ</t>
    </rPh>
    <phoneticPr fontId="1"/>
  </si>
  <si>
    <t>個別イベント</t>
    <rPh sb="0" eb="2">
      <t>コベツ</t>
    </rPh>
    <phoneticPr fontId="1"/>
  </si>
  <si>
    <t>参加者交流</t>
    <rPh sb="0" eb="3">
      <t>サンカシャ</t>
    </rPh>
    <rPh sb="3" eb="5">
      <t>コウリュウ</t>
    </rPh>
    <phoneticPr fontId="1"/>
  </si>
  <si>
    <t>スタッフ等対応</t>
    <rPh sb="4" eb="5">
      <t>トウ</t>
    </rPh>
    <rPh sb="5" eb="7">
      <t>タイオウ</t>
    </rPh>
    <phoneticPr fontId="1"/>
  </si>
  <si>
    <t>次回参加意向</t>
    <rPh sb="0" eb="2">
      <t>ジカイ</t>
    </rPh>
    <rPh sb="2" eb="4">
      <t>サンカ</t>
    </rPh>
    <rPh sb="4" eb="6">
      <t>イコウ</t>
    </rPh>
    <phoneticPr fontId="1"/>
  </si>
  <si>
    <t>企画イベント評価</t>
    <rPh sb="0" eb="2">
      <t>キカク</t>
    </rPh>
    <rPh sb="6" eb="8">
      <t>ヒョウカ</t>
    </rPh>
    <phoneticPr fontId="1"/>
  </si>
  <si>
    <t>自由記入</t>
    <rPh sb="0" eb="2">
      <t>ジユウ</t>
    </rPh>
    <rPh sb="2" eb="4">
      <t>キニュウ</t>
    </rPh>
    <phoneticPr fontId="1"/>
  </si>
  <si>
    <t>(単位：億円）</t>
    <rPh sb="1" eb="3">
      <t>タンイ</t>
    </rPh>
    <rPh sb="4" eb="6">
      <t>オクエン</t>
    </rPh>
    <phoneticPr fontId="4"/>
  </si>
  <si>
    <t>　　（図）兵庫県立尼崎総合医療センター整備(建設）の経済波及効果フローチャート</t>
    <rPh sb="3" eb="4">
      <t>ズ</t>
    </rPh>
    <rPh sb="5" eb="7">
      <t>ヒョウゴ</t>
    </rPh>
    <rPh sb="7" eb="9">
      <t>ケンリツ</t>
    </rPh>
    <rPh sb="9" eb="11">
      <t>アマガサキ</t>
    </rPh>
    <rPh sb="11" eb="13">
      <t>ソウゴウ</t>
    </rPh>
    <rPh sb="13" eb="15">
      <t>イリョウ</t>
    </rPh>
    <rPh sb="19" eb="21">
      <t>セイビ</t>
    </rPh>
    <rPh sb="22" eb="24">
      <t>ケンセツ</t>
    </rPh>
    <rPh sb="26" eb="28">
      <t>ケイザイ</t>
    </rPh>
    <rPh sb="28" eb="30">
      <t>ハキュウ</t>
    </rPh>
    <rPh sb="30" eb="32">
      <t>コウカ</t>
    </rPh>
    <phoneticPr fontId="4"/>
  </si>
  <si>
    <t>平成22年表</t>
    <rPh sb="0" eb="2">
      <t>ヘイセイ</t>
    </rPh>
    <rPh sb="4" eb="5">
      <t>ネン</t>
    </rPh>
    <rPh sb="5" eb="6">
      <t>ヒョウ</t>
    </rPh>
    <phoneticPr fontId="1"/>
  </si>
  <si>
    <t>平成2年表</t>
    <rPh sb="0" eb="2">
      <t>ヘイセイ</t>
    </rPh>
    <rPh sb="3" eb="4">
      <t>ネン</t>
    </rPh>
    <rPh sb="4" eb="5">
      <t>ヒョウ</t>
    </rPh>
    <phoneticPr fontId="1"/>
  </si>
  <si>
    <t>表　経済波及効果調査票例</t>
    <rPh sb="0" eb="1">
      <t>ヒョウ</t>
    </rPh>
    <rPh sb="2" eb="4">
      <t>ケイザイ</t>
    </rPh>
    <rPh sb="4" eb="6">
      <t>ハキュウ</t>
    </rPh>
    <rPh sb="6" eb="8">
      <t>コウカ</t>
    </rPh>
    <rPh sb="8" eb="10">
      <t>チョウサ</t>
    </rPh>
    <rPh sb="10" eb="11">
      <t>ヒョウ</t>
    </rPh>
    <rPh sb="11" eb="12">
      <t>レイ</t>
    </rPh>
    <phoneticPr fontId="1"/>
  </si>
  <si>
    <t>表　最終需要推計データ例</t>
    <rPh sb="0" eb="1">
      <t>ヒョウ</t>
    </rPh>
    <rPh sb="2" eb="4">
      <t>サイシュウ</t>
    </rPh>
    <rPh sb="4" eb="6">
      <t>ジュヨウ</t>
    </rPh>
    <rPh sb="6" eb="8">
      <t>スイケイ</t>
    </rPh>
    <rPh sb="11" eb="12">
      <t>レイ</t>
    </rPh>
    <phoneticPr fontId="1"/>
  </si>
  <si>
    <t>スポーツ観光消費(WEB調査）</t>
    <rPh sb="4" eb="6">
      <t>カンコウ</t>
    </rPh>
    <rPh sb="6" eb="8">
      <t>ショウヒ</t>
    </rPh>
    <rPh sb="12" eb="14">
      <t>チョウサ</t>
    </rPh>
    <phoneticPr fontId="1"/>
  </si>
  <si>
    <t>経済波及効果推計フロー</t>
    <rPh sb="0" eb="2">
      <t>ケイザイ</t>
    </rPh>
    <rPh sb="2" eb="4">
      <t>ハキュウ</t>
    </rPh>
    <rPh sb="4" eb="6">
      <t>コウカ</t>
    </rPh>
    <rPh sb="6" eb="8">
      <t>スイケイ</t>
    </rPh>
    <phoneticPr fontId="1"/>
  </si>
  <si>
    <t>調査事例１</t>
    <rPh sb="0" eb="2">
      <t>チョウサ</t>
    </rPh>
    <rPh sb="2" eb="4">
      <t>ジレイ</t>
    </rPh>
    <phoneticPr fontId="1"/>
  </si>
  <si>
    <t>調査事例２</t>
    <rPh sb="0" eb="2">
      <t>チョウサ</t>
    </rPh>
    <rPh sb="2" eb="4">
      <t>ジレイ</t>
    </rPh>
    <phoneticPr fontId="1"/>
  </si>
  <si>
    <t>調査事例３</t>
    <rPh sb="0" eb="2">
      <t>チョウサ</t>
    </rPh>
    <rPh sb="2" eb="4">
      <t>ジレイ</t>
    </rPh>
    <phoneticPr fontId="1"/>
  </si>
  <si>
    <t>調査事例４</t>
    <rPh sb="0" eb="2">
      <t>チョウサ</t>
    </rPh>
    <rPh sb="2" eb="4">
      <t>ジレイ</t>
    </rPh>
    <phoneticPr fontId="1"/>
  </si>
  <si>
    <t>調査事例５</t>
    <rPh sb="0" eb="2">
      <t>チョウサ</t>
    </rPh>
    <rPh sb="2" eb="4">
      <t>ジレイ</t>
    </rPh>
    <phoneticPr fontId="1"/>
  </si>
  <si>
    <t>推計フロー図</t>
    <rPh sb="0" eb="2">
      <t>スイケイ</t>
    </rPh>
    <rPh sb="5" eb="6">
      <t>ズ</t>
    </rPh>
    <phoneticPr fontId="1"/>
  </si>
  <si>
    <t>推計ワークシート例</t>
    <rPh sb="0" eb="2">
      <t>スイケイ</t>
    </rPh>
    <rPh sb="8" eb="9">
      <t>レイ</t>
    </rPh>
    <phoneticPr fontId="1"/>
  </si>
  <si>
    <t>経済波及効果まとめ例</t>
    <rPh sb="0" eb="2">
      <t>ケイザイ</t>
    </rPh>
    <rPh sb="2" eb="4">
      <t>ハキュウ</t>
    </rPh>
    <rPh sb="4" eb="6">
      <t>コウカ</t>
    </rPh>
    <rPh sb="9" eb="10">
      <t>レイ</t>
    </rPh>
    <phoneticPr fontId="1"/>
  </si>
  <si>
    <t>その他参考資料</t>
    <rPh sb="2" eb="3">
      <t>タ</t>
    </rPh>
    <rPh sb="3" eb="5">
      <t>サンコウ</t>
    </rPh>
    <rPh sb="5" eb="7">
      <t>シリョウ</t>
    </rPh>
    <phoneticPr fontId="1"/>
  </si>
  <si>
    <t>調査事例1_2</t>
    <rPh sb="0" eb="2">
      <t>チョウサ</t>
    </rPh>
    <rPh sb="2" eb="4">
      <t>ジレイ</t>
    </rPh>
    <phoneticPr fontId="1"/>
  </si>
  <si>
    <t>データ集計票例</t>
    <rPh sb="3" eb="5">
      <t>シュウケイ</t>
    </rPh>
    <rPh sb="5" eb="6">
      <t>ヒョウ</t>
    </rPh>
    <rPh sb="6" eb="7">
      <t>レイ</t>
    </rPh>
    <phoneticPr fontId="1"/>
  </si>
  <si>
    <t>最終需要額推計事例概要 目次</t>
    <rPh sb="0" eb="2">
      <t>サイシュウ</t>
    </rPh>
    <rPh sb="2" eb="5">
      <t>ジュヨウガク</t>
    </rPh>
    <rPh sb="5" eb="7">
      <t>スイケイ</t>
    </rPh>
    <rPh sb="7" eb="9">
      <t>ジレイ</t>
    </rPh>
    <rPh sb="9" eb="11">
      <t>ガイヨウ</t>
    </rPh>
    <rPh sb="12" eb="14">
      <t>モクジ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</si>
</sst>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.0;[Red]\-#,##0.0"/>
    <numFmt numFmtId="177" formatCode="#,##0.000;[Red]\-#,##0.000"/>
    <numFmt numFmtId="178" formatCode="0.0%"/>
    <numFmt numFmtId="179" formatCode="#,##0;&quot;▲ &quot;#,##0"/>
    <numFmt numFmtId="180" formatCode="#,##0_ ;[Red]\-#,##0\ "/>
    <numFmt numFmtId="181" formatCode="#,##0.000_ ;[Red]\-#,##0.000\ "/>
    <numFmt numFmtId="182" formatCode="0.0"/>
  </numFmts>
  <fonts count="3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Osaka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.5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3"/>
      <name val="ＭＳ Ｐゴシック"/>
      <family val="3"/>
      <charset val="128"/>
    </font>
    <font>
      <b/>
      <sz val="12"/>
      <name val="ＭＳ Ｐ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9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38" fontId="8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</cellStyleXfs>
  <cellXfs count="975">
    <xf numFmtId="0" fontId="0" fillId="0" borderId="0" xfId="0">
      <alignment vertical="center"/>
    </xf>
    <xf numFmtId="0" fontId="2" fillId="0" borderId="0" xfId="1" applyAlignment="1">
      <alignment vertical="center"/>
    </xf>
    <xf numFmtId="0" fontId="2" fillId="0" borderId="0" xfId="0" applyFont="1" applyAlignment="1"/>
    <xf numFmtId="0" fontId="2" fillId="0" borderId="0" xfId="0" applyFont="1">
      <alignment vertical="center"/>
    </xf>
    <xf numFmtId="0" fontId="7" fillId="0" borderId="0" xfId="0" applyFont="1">
      <alignment vertical="center"/>
    </xf>
    <xf numFmtId="49" fontId="2" fillId="0" borderId="0" xfId="2" applyNumberFormat="1" applyAlignment="1">
      <alignment horizontal="center" vertical="center"/>
    </xf>
    <xf numFmtId="0" fontId="2" fillId="0" borderId="0" xfId="2" applyAlignment="1">
      <alignment horizontal="left" vertical="center"/>
    </xf>
    <xf numFmtId="0" fontId="2" fillId="0" borderId="0" xfId="2" applyAlignment="1">
      <alignment vertical="center"/>
    </xf>
    <xf numFmtId="0" fontId="2" fillId="0" borderId="0" xfId="2" applyAlignment="1">
      <alignment horizontal="center" vertical="center"/>
    </xf>
    <xf numFmtId="49" fontId="5" fillId="0" borderId="0" xfId="2" applyNumberFormat="1" applyFont="1" applyAlignment="1">
      <alignment horizontal="center" vertical="center"/>
    </xf>
    <xf numFmtId="0" fontId="10" fillId="0" borderId="0" xfId="0" applyFont="1">
      <alignment vertical="center"/>
    </xf>
    <xf numFmtId="0" fontId="0" fillId="0" borderId="8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0" xfId="0" applyBorder="1">
      <alignment vertical="center"/>
    </xf>
    <xf numFmtId="0" fontId="0" fillId="0" borderId="40" xfId="0" applyBorder="1">
      <alignment vertical="center"/>
    </xf>
    <xf numFmtId="0" fontId="0" fillId="0" borderId="33" xfId="0" applyBorder="1">
      <alignment vertical="center"/>
    </xf>
    <xf numFmtId="0" fontId="0" fillId="0" borderId="41" xfId="0" applyBorder="1">
      <alignment vertical="center"/>
    </xf>
    <xf numFmtId="38" fontId="0" fillId="0" borderId="0" xfId="5" applyFont="1">
      <alignment vertical="center"/>
    </xf>
    <xf numFmtId="38" fontId="0" fillId="0" borderId="46" xfId="5" applyFont="1" applyBorder="1">
      <alignment vertical="center"/>
    </xf>
    <xf numFmtId="0" fontId="0" fillId="0" borderId="43" xfId="0" applyBorder="1">
      <alignment vertical="center"/>
    </xf>
    <xf numFmtId="0" fontId="0" fillId="0" borderId="39" xfId="0" applyBorder="1">
      <alignment vertical="center"/>
    </xf>
    <xf numFmtId="0" fontId="0" fillId="0" borderId="37" xfId="0" applyBorder="1">
      <alignment vertical="center"/>
    </xf>
    <xf numFmtId="38" fontId="0" fillId="0" borderId="38" xfId="5" applyFont="1" applyBorder="1">
      <alignment vertical="center"/>
    </xf>
    <xf numFmtId="38" fontId="0" fillId="0" borderId="37" xfId="5" applyFont="1" applyBorder="1">
      <alignment vertical="center"/>
    </xf>
    <xf numFmtId="38" fontId="0" fillId="0" borderId="0" xfId="5" applyFont="1" applyBorder="1">
      <alignment vertical="center"/>
    </xf>
    <xf numFmtId="38" fontId="0" fillId="0" borderId="36" xfId="5" applyFont="1" applyBorder="1">
      <alignment vertical="center"/>
    </xf>
    <xf numFmtId="0" fontId="0" fillId="0" borderId="35" xfId="0" applyBorder="1">
      <alignment vertical="center"/>
    </xf>
    <xf numFmtId="0" fontId="0" fillId="0" borderId="42" xfId="0" applyBorder="1">
      <alignment vertical="center"/>
    </xf>
    <xf numFmtId="0" fontId="0" fillId="0" borderId="46" xfId="0" applyBorder="1">
      <alignment vertical="center"/>
    </xf>
    <xf numFmtId="38" fontId="0" fillId="0" borderId="6" xfId="5" applyFont="1" applyBorder="1">
      <alignment vertical="center"/>
    </xf>
    <xf numFmtId="38" fontId="0" fillId="0" borderId="20" xfId="5" applyFont="1" applyBorder="1">
      <alignment vertical="center"/>
    </xf>
    <xf numFmtId="176" fontId="0" fillId="0" borderId="0" xfId="5" applyNumberFormat="1" applyFont="1" applyBorder="1">
      <alignment vertical="center"/>
    </xf>
    <xf numFmtId="38" fontId="0" fillId="0" borderId="35" xfId="5" applyFont="1" applyBorder="1">
      <alignment vertical="center"/>
    </xf>
    <xf numFmtId="0" fontId="0" fillId="2" borderId="0" xfId="0" applyFill="1" applyAlignment="1">
      <alignment horizontal="right" vertical="center"/>
    </xf>
    <xf numFmtId="0" fontId="10" fillId="2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20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0" fillId="2" borderId="37" xfId="0" applyFill="1" applyBorder="1">
      <alignment vertical="center"/>
    </xf>
    <xf numFmtId="0" fontId="0" fillId="0" borderId="39" xfId="0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38" fontId="0" fillId="2" borderId="38" xfId="5" applyFont="1" applyFill="1" applyBorder="1">
      <alignment vertical="center"/>
    </xf>
    <xf numFmtId="0" fontId="0" fillId="2" borderId="0" xfId="0" applyFill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38" fontId="0" fillId="2" borderId="20" xfId="5" applyFont="1" applyFill="1" applyBorder="1">
      <alignment vertical="center"/>
    </xf>
    <xf numFmtId="0" fontId="0" fillId="0" borderId="36" xfId="0" applyBorder="1">
      <alignment vertical="center"/>
    </xf>
    <xf numFmtId="0" fontId="0" fillId="0" borderId="3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38" fontId="0" fillId="4" borderId="20" xfId="5" applyFont="1" applyFill="1" applyBorder="1">
      <alignment vertical="center"/>
    </xf>
    <xf numFmtId="38" fontId="0" fillId="0" borderId="0" xfId="0" applyNumberFormat="1">
      <alignment vertical="center"/>
    </xf>
    <xf numFmtId="0" fontId="0" fillId="2" borderId="46" xfId="0" applyFill="1" applyBorder="1" applyAlignment="1">
      <alignment horizontal="center" vertical="center"/>
    </xf>
    <xf numFmtId="176" fontId="0" fillId="2" borderId="0" xfId="5" applyNumberFormat="1" applyFont="1" applyFill="1" applyBorder="1">
      <alignment vertical="center"/>
    </xf>
    <xf numFmtId="176" fontId="0" fillId="2" borderId="33" xfId="5" applyNumberFormat="1" applyFont="1" applyFill="1" applyBorder="1">
      <alignment vertical="center"/>
    </xf>
    <xf numFmtId="176" fontId="0" fillId="2" borderId="46" xfId="5" applyNumberFormat="1" applyFont="1" applyFill="1" applyBorder="1">
      <alignment vertical="center"/>
    </xf>
    <xf numFmtId="176" fontId="0" fillId="0" borderId="33" xfId="5" applyNumberFormat="1" applyFont="1" applyBorder="1">
      <alignment vertical="center"/>
    </xf>
    <xf numFmtId="176" fontId="0" fillId="2" borderId="41" xfId="5" applyNumberFormat="1" applyFont="1" applyFill="1" applyBorder="1">
      <alignment vertical="center"/>
    </xf>
    <xf numFmtId="0" fontId="0" fillId="0" borderId="38" xfId="0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4" borderId="46" xfId="0" applyFill="1" applyBorder="1" applyAlignment="1">
      <alignment horizontal="center" vertical="center"/>
    </xf>
    <xf numFmtId="176" fontId="0" fillId="4" borderId="0" xfId="5" applyNumberFormat="1" applyFont="1" applyFill="1" applyBorder="1">
      <alignment vertical="center"/>
    </xf>
    <xf numFmtId="176" fontId="0" fillId="4" borderId="33" xfId="5" applyNumberFormat="1" applyFont="1" applyFill="1" applyBorder="1">
      <alignment vertical="center"/>
    </xf>
    <xf numFmtId="176" fontId="0" fillId="4" borderId="46" xfId="5" applyNumberFormat="1" applyFont="1" applyFill="1" applyBorder="1">
      <alignment vertical="center"/>
    </xf>
    <xf numFmtId="176" fontId="0" fillId="4" borderId="41" xfId="5" applyNumberFormat="1" applyFont="1" applyFill="1" applyBorder="1">
      <alignment vertical="center"/>
    </xf>
    <xf numFmtId="0" fontId="0" fillId="4" borderId="0" xfId="0" applyFill="1">
      <alignment vertical="center"/>
    </xf>
    <xf numFmtId="0" fontId="0" fillId="0" borderId="36" xfId="0" applyBorder="1" applyAlignment="1">
      <alignment horizontal="center" vertical="center"/>
    </xf>
    <xf numFmtId="0" fontId="0" fillId="2" borderId="42" xfId="0" applyFill="1" applyBorder="1" applyAlignment="1">
      <alignment horizontal="center" vertical="center"/>
    </xf>
    <xf numFmtId="38" fontId="0" fillId="4" borderId="36" xfId="5" applyFont="1" applyFill="1" applyBorder="1">
      <alignment vertical="center"/>
    </xf>
    <xf numFmtId="0" fontId="11" fillId="0" borderId="0" xfId="0" applyFont="1" applyAlignment="1">
      <alignment horizontal="left" vertical="center"/>
    </xf>
    <xf numFmtId="38" fontId="0" fillId="2" borderId="0" xfId="5" applyFont="1" applyFill="1" applyBorder="1">
      <alignment vertical="center"/>
    </xf>
    <xf numFmtId="0" fontId="0" fillId="0" borderId="0" xfId="0" applyAlignment="1">
      <alignment horizontal="right" vertical="center"/>
    </xf>
    <xf numFmtId="176" fontId="0" fillId="2" borderId="6" xfId="5" applyNumberFormat="1" applyFont="1" applyFill="1" applyBorder="1">
      <alignment vertical="center"/>
    </xf>
    <xf numFmtId="176" fontId="0" fillId="2" borderId="8" xfId="5" applyNumberFormat="1" applyFont="1" applyFill="1" applyBorder="1">
      <alignment vertical="center"/>
    </xf>
    <xf numFmtId="176" fontId="0" fillId="2" borderId="20" xfId="5" applyNumberFormat="1" applyFont="1" applyFill="1" applyBorder="1">
      <alignment vertical="center"/>
    </xf>
    <xf numFmtId="176" fontId="0" fillId="2" borderId="7" xfId="5" applyNumberFormat="1" applyFont="1" applyFill="1" applyBorder="1">
      <alignment vertical="center"/>
    </xf>
    <xf numFmtId="0" fontId="11" fillId="2" borderId="42" xfId="0" applyFont="1" applyFill="1" applyBorder="1" applyAlignment="1">
      <alignment horizontal="center" vertical="center" wrapText="1"/>
    </xf>
    <xf numFmtId="176" fontId="11" fillId="2" borderId="0" xfId="5" applyNumberFormat="1" applyFont="1" applyFill="1" applyBorder="1" applyAlignment="1">
      <alignment horizontal="center" vertical="center"/>
    </xf>
    <xf numFmtId="38" fontId="0" fillId="0" borderId="46" xfId="0" applyNumberFormat="1" applyBorder="1">
      <alignment vertical="center"/>
    </xf>
    <xf numFmtId="176" fontId="0" fillId="0" borderId="46" xfId="5" applyNumberFormat="1" applyFont="1" applyBorder="1">
      <alignment vertical="center"/>
    </xf>
    <xf numFmtId="38" fontId="0" fillId="2" borderId="46" xfId="0" applyNumberFormat="1" applyFill="1" applyBorder="1">
      <alignment vertical="center"/>
    </xf>
    <xf numFmtId="38" fontId="0" fillId="2" borderId="0" xfId="0" applyNumberFormat="1" applyFill="1">
      <alignment vertical="center"/>
    </xf>
    <xf numFmtId="38" fontId="13" fillId="2" borderId="0" xfId="5" applyFont="1" applyFill="1" applyBorder="1">
      <alignment vertical="center"/>
    </xf>
    <xf numFmtId="0" fontId="0" fillId="2" borderId="36" xfId="0" applyFill="1" applyBorder="1">
      <alignment vertical="center"/>
    </xf>
    <xf numFmtId="0" fontId="0" fillId="2" borderId="7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38" fontId="0" fillId="0" borderId="20" xfId="0" applyNumberFormat="1" applyBorder="1">
      <alignment vertical="center"/>
    </xf>
    <xf numFmtId="176" fontId="0" fillId="0" borderId="8" xfId="5" applyNumberFormat="1" applyFont="1" applyBorder="1">
      <alignment vertical="center"/>
    </xf>
    <xf numFmtId="176" fontId="0" fillId="0" borderId="7" xfId="5" applyNumberFormat="1" applyFont="1" applyBorder="1">
      <alignment vertical="center"/>
    </xf>
    <xf numFmtId="38" fontId="0" fillId="4" borderId="46" xfId="0" applyNumberFormat="1" applyFill="1" applyBorder="1">
      <alignment vertical="center"/>
    </xf>
    <xf numFmtId="40" fontId="0" fillId="4" borderId="0" xfId="5" applyNumberFormat="1" applyFont="1" applyFill="1" applyBorder="1">
      <alignment vertical="center"/>
    </xf>
    <xf numFmtId="40" fontId="0" fillId="0" borderId="0" xfId="5" applyNumberFormat="1" applyFont="1" applyBorder="1">
      <alignment vertical="center"/>
    </xf>
    <xf numFmtId="0" fontId="7" fillId="2" borderId="0" xfId="0" applyFont="1" applyFill="1" applyAlignment="1"/>
    <xf numFmtId="176" fontId="0" fillId="0" borderId="8" xfId="0" applyNumberFormat="1" applyBorder="1">
      <alignment vertical="center"/>
    </xf>
    <xf numFmtId="176" fontId="0" fillId="0" borderId="7" xfId="0" applyNumberFormat="1" applyBorder="1">
      <alignment vertical="center"/>
    </xf>
    <xf numFmtId="38" fontId="0" fillId="0" borderId="6" xfId="0" applyNumberFormat="1" applyBorder="1">
      <alignment vertical="center"/>
    </xf>
    <xf numFmtId="40" fontId="0" fillId="0" borderId="6" xfId="5" applyNumberFormat="1" applyFont="1" applyBorder="1">
      <alignment vertical="center"/>
    </xf>
    <xf numFmtId="14" fontId="0" fillId="2" borderId="0" xfId="0" applyNumberFormat="1" applyFill="1">
      <alignment vertical="center"/>
    </xf>
    <xf numFmtId="0" fontId="0" fillId="2" borderId="14" xfId="0" applyFill="1" applyBorder="1">
      <alignment vertical="center"/>
    </xf>
    <xf numFmtId="0" fontId="0" fillId="2" borderId="15" xfId="0" applyFill="1" applyBorder="1">
      <alignment vertical="center"/>
    </xf>
    <xf numFmtId="0" fontId="0" fillId="2" borderId="16" xfId="0" applyFill="1" applyBorder="1">
      <alignment vertical="center"/>
    </xf>
    <xf numFmtId="0" fontId="0" fillId="2" borderId="47" xfId="0" applyFill="1" applyBorder="1">
      <alignment vertical="center"/>
    </xf>
    <xf numFmtId="0" fontId="0" fillId="2" borderId="48" xfId="0" applyFill="1" applyBorder="1">
      <alignment vertical="center"/>
    </xf>
    <xf numFmtId="0" fontId="0" fillId="2" borderId="49" xfId="0" applyFill="1" applyBorder="1">
      <alignment vertical="center"/>
    </xf>
    <xf numFmtId="0" fontId="0" fillId="2" borderId="44" xfId="0" applyFill="1" applyBorder="1">
      <alignment vertical="center"/>
    </xf>
    <xf numFmtId="0" fontId="0" fillId="2" borderId="45" xfId="0" applyFill="1" applyBorder="1">
      <alignment vertical="center"/>
    </xf>
    <xf numFmtId="0" fontId="0" fillId="2" borderId="51" xfId="0" applyFill="1" applyBorder="1">
      <alignment vertical="center"/>
    </xf>
    <xf numFmtId="0" fontId="0" fillId="2" borderId="41" xfId="0" applyFill="1" applyBorder="1">
      <alignment vertical="center"/>
    </xf>
    <xf numFmtId="0" fontId="0" fillId="2" borderId="46" xfId="0" applyFill="1" applyBorder="1">
      <alignment vertical="center"/>
    </xf>
    <xf numFmtId="0" fontId="0" fillId="2" borderId="52" xfId="0" applyFill="1" applyBorder="1" applyAlignment="1">
      <alignment horizontal="center" vertical="center"/>
    </xf>
    <xf numFmtId="0" fontId="0" fillId="2" borderId="17" xfId="0" applyFill="1" applyBorder="1">
      <alignment vertical="center"/>
    </xf>
    <xf numFmtId="0" fontId="0" fillId="2" borderId="18" xfId="0" applyFill="1" applyBorder="1">
      <alignment vertical="center"/>
    </xf>
    <xf numFmtId="0" fontId="0" fillId="2" borderId="19" xfId="0" applyFill="1" applyBorder="1">
      <alignment vertical="center"/>
    </xf>
    <xf numFmtId="0" fontId="0" fillId="2" borderId="53" xfId="0" applyFill="1" applyBorder="1">
      <alignment vertical="center"/>
    </xf>
    <xf numFmtId="0" fontId="0" fillId="2" borderId="54" xfId="0" applyFill="1" applyBorder="1">
      <alignment vertical="center"/>
    </xf>
    <xf numFmtId="0" fontId="0" fillId="2" borderId="55" xfId="0" applyFill="1" applyBorder="1">
      <alignment vertical="center"/>
    </xf>
    <xf numFmtId="57" fontId="11" fillId="2" borderId="55" xfId="0" applyNumberFormat="1" applyFont="1" applyFill="1" applyBorder="1" applyAlignment="1">
      <alignment horizontal="center" vertical="center"/>
    </xf>
    <xf numFmtId="0" fontId="12" fillId="2" borderId="18" xfId="0" applyFont="1" applyFill="1" applyBorder="1" applyAlignment="1">
      <alignment horizontal="center" vertical="center"/>
    </xf>
    <xf numFmtId="0" fontId="0" fillId="2" borderId="52" xfId="0" applyFill="1" applyBorder="1">
      <alignment vertical="center"/>
    </xf>
    <xf numFmtId="38" fontId="0" fillId="2" borderId="51" xfId="5" applyFont="1" applyFill="1" applyBorder="1">
      <alignment vertical="center"/>
    </xf>
    <xf numFmtId="38" fontId="0" fillId="2" borderId="41" xfId="5" applyFont="1" applyFill="1" applyBorder="1">
      <alignment vertical="center"/>
    </xf>
    <xf numFmtId="38" fontId="0" fillId="2" borderId="46" xfId="5" applyFont="1" applyFill="1" applyBorder="1">
      <alignment vertical="center"/>
    </xf>
    <xf numFmtId="0" fontId="0" fillId="2" borderId="57" xfId="0" applyFill="1" applyBorder="1">
      <alignment vertical="center"/>
    </xf>
    <xf numFmtId="0" fontId="0" fillId="2" borderId="40" xfId="0" applyFill="1" applyBorder="1">
      <alignment vertical="center"/>
    </xf>
    <xf numFmtId="0" fontId="0" fillId="2" borderId="9" xfId="0" applyFill="1" applyBorder="1">
      <alignment vertical="center"/>
    </xf>
    <xf numFmtId="38" fontId="0" fillId="2" borderId="58" xfId="5" applyFont="1" applyFill="1" applyBorder="1">
      <alignment vertical="center"/>
    </xf>
    <xf numFmtId="38" fontId="0" fillId="2" borderId="6" xfId="5" applyFont="1" applyFill="1" applyBorder="1">
      <alignment vertical="center"/>
    </xf>
    <xf numFmtId="38" fontId="0" fillId="2" borderId="40" xfId="5" applyFont="1" applyFill="1" applyBorder="1">
      <alignment vertical="center"/>
    </xf>
    <xf numFmtId="0" fontId="0" fillId="2" borderId="5" xfId="0" applyFill="1" applyBorder="1">
      <alignment vertical="center"/>
    </xf>
    <xf numFmtId="0" fontId="0" fillId="2" borderId="7" xfId="0" applyFill="1" applyBorder="1">
      <alignment vertical="center"/>
    </xf>
    <xf numFmtId="38" fontId="0" fillId="2" borderId="60" xfId="5" applyFont="1" applyFill="1" applyBorder="1">
      <alignment vertical="center"/>
    </xf>
    <xf numFmtId="0" fontId="0" fillId="2" borderId="61" xfId="0" applyFill="1" applyBorder="1">
      <alignment vertical="center"/>
    </xf>
    <xf numFmtId="38" fontId="0" fillId="2" borderId="7" xfId="5" applyFont="1" applyFill="1" applyBorder="1">
      <alignment vertical="center"/>
    </xf>
    <xf numFmtId="0" fontId="0" fillId="2" borderId="63" xfId="0" applyFill="1" applyBorder="1">
      <alignment vertical="center"/>
    </xf>
    <xf numFmtId="38" fontId="0" fillId="2" borderId="64" xfId="5" applyFont="1" applyFill="1" applyBorder="1">
      <alignment vertical="center"/>
    </xf>
    <xf numFmtId="38" fontId="0" fillId="2" borderId="43" xfId="5" applyFont="1" applyFill="1" applyBorder="1">
      <alignment vertical="center"/>
    </xf>
    <xf numFmtId="38" fontId="0" fillId="2" borderId="36" xfId="5" applyFont="1" applyFill="1" applyBorder="1">
      <alignment vertical="center"/>
    </xf>
    <xf numFmtId="0" fontId="0" fillId="2" borderId="65" xfId="0" applyFill="1" applyBorder="1">
      <alignment vertical="center"/>
    </xf>
    <xf numFmtId="0" fontId="0" fillId="2" borderId="43" xfId="0" applyFill="1" applyBorder="1">
      <alignment vertical="center"/>
    </xf>
    <xf numFmtId="0" fontId="0" fillId="2" borderId="66" xfId="0" applyFill="1" applyBorder="1">
      <alignment vertical="center"/>
    </xf>
    <xf numFmtId="38" fontId="0" fillId="2" borderId="35" xfId="5" applyFont="1" applyFill="1" applyBorder="1">
      <alignment vertical="center"/>
    </xf>
    <xf numFmtId="0" fontId="0" fillId="2" borderId="6" xfId="0" applyFill="1" applyBorder="1">
      <alignment vertical="center"/>
    </xf>
    <xf numFmtId="0" fontId="0" fillId="2" borderId="62" xfId="0" applyFill="1" applyBorder="1">
      <alignment vertical="center"/>
    </xf>
    <xf numFmtId="0" fontId="0" fillId="2" borderId="59" xfId="0" applyFill="1" applyBorder="1">
      <alignment vertical="center"/>
    </xf>
    <xf numFmtId="0" fontId="0" fillId="2" borderId="20" xfId="0" applyFill="1" applyBorder="1">
      <alignment vertical="center"/>
    </xf>
    <xf numFmtId="38" fontId="0" fillId="2" borderId="58" xfId="0" applyNumberFormat="1" applyFill="1" applyBorder="1">
      <alignment vertical="center"/>
    </xf>
    <xf numFmtId="38" fontId="0" fillId="2" borderId="38" xfId="0" applyNumberFormat="1" applyFill="1" applyBorder="1">
      <alignment vertical="center"/>
    </xf>
    <xf numFmtId="38" fontId="0" fillId="2" borderId="37" xfId="0" applyNumberFormat="1" applyFill="1" applyBorder="1">
      <alignment vertical="center"/>
    </xf>
    <xf numFmtId="0" fontId="0" fillId="2" borderId="2" xfId="0" applyFill="1" applyBorder="1">
      <alignment vertical="center"/>
    </xf>
    <xf numFmtId="0" fontId="0" fillId="2" borderId="4" xfId="0" applyFill="1" applyBorder="1">
      <alignment vertical="center"/>
    </xf>
    <xf numFmtId="38" fontId="0" fillId="2" borderId="67" xfId="0" applyNumberFormat="1" applyFill="1" applyBorder="1">
      <alignment vertical="center"/>
    </xf>
    <xf numFmtId="38" fontId="0" fillId="2" borderId="68" xfId="0" applyNumberFormat="1" applyFill="1" applyBorder="1">
      <alignment vertical="center"/>
    </xf>
    <xf numFmtId="38" fontId="0" fillId="2" borderId="3" xfId="0" applyNumberFormat="1" applyFill="1" applyBorder="1">
      <alignment vertical="center"/>
    </xf>
    <xf numFmtId="0" fontId="0" fillId="2" borderId="39" xfId="0" applyFill="1" applyBorder="1">
      <alignment vertical="center"/>
    </xf>
    <xf numFmtId="0" fontId="0" fillId="5" borderId="0" xfId="0" applyFill="1">
      <alignment vertical="center"/>
    </xf>
    <xf numFmtId="14" fontId="0" fillId="3" borderId="0" xfId="0" applyNumberFormat="1" applyFill="1">
      <alignment vertical="center"/>
    </xf>
    <xf numFmtId="0" fontId="0" fillId="0" borderId="38" xfId="0" applyBorder="1">
      <alignment vertical="center"/>
    </xf>
    <xf numFmtId="57" fontId="0" fillId="3" borderId="36" xfId="0" applyNumberFormat="1" applyFill="1" applyBorder="1">
      <alignment vertical="center"/>
    </xf>
    <xf numFmtId="38" fontId="0" fillId="6" borderId="37" xfId="5" applyFont="1" applyFill="1" applyBorder="1">
      <alignment vertical="center"/>
    </xf>
    <xf numFmtId="38" fontId="0" fillId="0" borderId="41" xfId="5" applyFont="1" applyBorder="1">
      <alignment vertical="center"/>
    </xf>
    <xf numFmtId="38" fontId="0" fillId="6" borderId="0" xfId="5" applyFont="1" applyFill="1" applyBorder="1">
      <alignment vertical="center"/>
    </xf>
    <xf numFmtId="0" fontId="0" fillId="5" borderId="46" xfId="0" applyFill="1" applyBorder="1">
      <alignment vertical="center"/>
    </xf>
    <xf numFmtId="0" fontId="0" fillId="5" borderId="36" xfId="0" applyFill="1" applyBorder="1">
      <alignment vertical="center"/>
    </xf>
    <xf numFmtId="38" fontId="0" fillId="6" borderId="35" xfId="5" applyFont="1" applyFill="1" applyBorder="1">
      <alignment vertical="center"/>
    </xf>
    <xf numFmtId="0" fontId="0" fillId="6" borderId="0" xfId="0" applyFill="1">
      <alignment vertical="center"/>
    </xf>
    <xf numFmtId="38" fontId="0" fillId="6" borderId="6" xfId="5" applyFont="1" applyFill="1" applyBorder="1">
      <alignment vertical="center"/>
    </xf>
    <xf numFmtId="0" fontId="0" fillId="6" borderId="6" xfId="0" applyFill="1" applyBorder="1">
      <alignment vertical="center"/>
    </xf>
    <xf numFmtId="38" fontId="0" fillId="3" borderId="6" xfId="0" applyNumberFormat="1" applyFill="1" applyBorder="1">
      <alignment vertical="center"/>
    </xf>
    <xf numFmtId="38" fontId="0" fillId="3" borderId="20" xfId="0" applyNumberFormat="1" applyFill="1" applyBorder="1">
      <alignment vertical="center"/>
    </xf>
    <xf numFmtId="38" fontId="0" fillId="3" borderId="46" xfId="5" applyFont="1" applyFill="1" applyBorder="1">
      <alignment vertical="center"/>
    </xf>
    <xf numFmtId="0" fontId="0" fillId="0" borderId="40" xfId="0" applyBorder="1" applyAlignment="1">
      <alignment horizontal="left" vertical="center"/>
    </xf>
    <xf numFmtId="38" fontId="0" fillId="0" borderId="37" xfId="0" applyNumberFormat="1" applyBorder="1">
      <alignment vertical="center"/>
    </xf>
    <xf numFmtId="38" fontId="0" fillId="0" borderId="38" xfId="0" applyNumberFormat="1" applyBorder="1">
      <alignment vertical="center"/>
    </xf>
    <xf numFmtId="0" fontId="0" fillId="2" borderId="18" xfId="0" applyFill="1" applyBorder="1" applyAlignment="1">
      <alignment horizontal="center" vertical="center"/>
    </xf>
    <xf numFmtId="0" fontId="0" fillId="2" borderId="77" xfId="0" applyFill="1" applyBorder="1">
      <alignment vertical="center"/>
    </xf>
    <xf numFmtId="0" fontId="0" fillId="2" borderId="79" xfId="0" applyFill="1" applyBorder="1">
      <alignment vertical="center"/>
    </xf>
    <xf numFmtId="0" fontId="0" fillId="2" borderId="80" xfId="0" applyFill="1" applyBorder="1">
      <alignment vertical="center"/>
    </xf>
    <xf numFmtId="0" fontId="0" fillId="2" borderId="81" xfId="0" applyFill="1" applyBorder="1">
      <alignment vertical="center"/>
    </xf>
    <xf numFmtId="176" fontId="12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>
      <alignment vertical="center"/>
    </xf>
    <xf numFmtId="0" fontId="15" fillId="2" borderId="0" xfId="0" applyFont="1" applyFill="1" applyAlignment="1">
      <alignment horizontal="right" vertical="center"/>
    </xf>
    <xf numFmtId="0" fontId="0" fillId="2" borderId="8" xfId="0" applyFill="1" applyBorder="1">
      <alignment vertical="center"/>
    </xf>
    <xf numFmtId="177" fontId="0" fillId="2" borderId="33" xfId="5" applyNumberFormat="1" applyFont="1" applyFill="1" applyBorder="1">
      <alignment vertical="center"/>
    </xf>
    <xf numFmtId="177" fontId="0" fillId="2" borderId="0" xfId="5" applyNumberFormat="1" applyFont="1" applyFill="1" applyBorder="1">
      <alignment vertical="center"/>
    </xf>
    <xf numFmtId="0" fontId="0" fillId="2" borderId="20" xfId="0" applyFill="1" applyBorder="1" applyAlignment="1">
      <alignment horizontal="center" vertical="center" wrapText="1"/>
    </xf>
    <xf numFmtId="0" fontId="0" fillId="2" borderId="33" xfId="0" applyFill="1" applyBorder="1">
      <alignment vertical="center"/>
    </xf>
    <xf numFmtId="0" fontId="0" fillId="2" borderId="42" xfId="0" applyFill="1" applyBorder="1">
      <alignment vertical="center"/>
    </xf>
    <xf numFmtId="0" fontId="11" fillId="2" borderId="20" xfId="0" applyFont="1" applyFill="1" applyBorder="1" applyAlignment="1">
      <alignment horizontal="center" vertical="center"/>
    </xf>
    <xf numFmtId="0" fontId="0" fillId="2" borderId="38" xfId="0" applyFill="1" applyBorder="1">
      <alignment vertical="center"/>
    </xf>
    <xf numFmtId="176" fontId="0" fillId="2" borderId="38" xfId="5" applyNumberFormat="1" applyFont="1" applyFill="1" applyBorder="1">
      <alignment vertical="center"/>
    </xf>
    <xf numFmtId="176" fontId="0" fillId="2" borderId="36" xfId="5" applyNumberFormat="1" applyFont="1" applyFill="1" applyBorder="1">
      <alignment vertical="center"/>
    </xf>
    <xf numFmtId="176" fontId="0" fillId="2" borderId="0" xfId="0" applyNumberFormat="1" applyFill="1">
      <alignment vertical="center"/>
    </xf>
    <xf numFmtId="176" fontId="0" fillId="2" borderId="39" xfId="0" applyNumberFormat="1" applyFill="1" applyBorder="1">
      <alignment vertical="center"/>
    </xf>
    <xf numFmtId="176" fontId="0" fillId="2" borderId="38" xfId="0" applyNumberFormat="1" applyFill="1" applyBorder="1">
      <alignment vertical="center"/>
    </xf>
    <xf numFmtId="176" fontId="0" fillId="2" borderId="37" xfId="0" applyNumberFormat="1" applyFill="1" applyBorder="1">
      <alignment vertical="center"/>
    </xf>
    <xf numFmtId="176" fontId="0" fillId="2" borderId="33" xfId="0" applyNumberFormat="1" applyFill="1" applyBorder="1">
      <alignment vertical="center"/>
    </xf>
    <xf numFmtId="176" fontId="0" fillId="2" borderId="46" xfId="0" applyNumberFormat="1" applyFill="1" applyBorder="1">
      <alignment vertical="center"/>
    </xf>
    <xf numFmtId="177" fontId="0" fillId="0" borderId="0" xfId="5" applyNumberFormat="1" applyFont="1" applyBorder="1">
      <alignment vertical="center"/>
    </xf>
    <xf numFmtId="176" fontId="0" fillId="2" borderId="8" xfId="0" applyNumberFormat="1" applyFill="1" applyBorder="1">
      <alignment vertical="center"/>
    </xf>
    <xf numFmtId="176" fontId="0" fillId="2" borderId="20" xfId="0" applyNumberFormat="1" applyFill="1" applyBorder="1">
      <alignment vertical="center"/>
    </xf>
    <xf numFmtId="176" fontId="0" fillId="2" borderId="6" xfId="0" applyNumberFormat="1" applyFill="1" applyBorder="1">
      <alignment vertical="center"/>
    </xf>
    <xf numFmtId="0" fontId="9" fillId="2" borderId="0" xfId="0" applyFont="1" applyFill="1">
      <alignment vertical="center"/>
    </xf>
    <xf numFmtId="0" fontId="16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6" fillId="2" borderId="0" xfId="0" applyFont="1" applyFill="1" applyAlignment="1">
      <alignment horizontal="right" vertical="center"/>
    </xf>
    <xf numFmtId="0" fontId="6" fillId="0" borderId="0" xfId="0" applyFont="1">
      <alignment vertical="center"/>
    </xf>
    <xf numFmtId="0" fontId="6" fillId="2" borderId="20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39" xfId="0" applyFont="1" applyFill="1" applyBorder="1" applyAlignment="1">
      <alignment horizontal="center" vertical="center"/>
    </xf>
    <xf numFmtId="176" fontId="6" fillId="2" borderId="38" xfId="5" applyNumberFormat="1" applyFont="1" applyFill="1" applyBorder="1" applyAlignment="1">
      <alignment horizontal="right" vertical="center"/>
    </xf>
    <xf numFmtId="176" fontId="6" fillId="2" borderId="38" xfId="5" applyNumberFormat="1" applyFont="1" applyFill="1" applyBorder="1">
      <alignment vertical="center"/>
    </xf>
    <xf numFmtId="176" fontId="6" fillId="2" borderId="40" xfId="5" applyNumberFormat="1" applyFont="1" applyFill="1" applyBorder="1">
      <alignment vertical="center"/>
    </xf>
    <xf numFmtId="0" fontId="6" fillId="2" borderId="40" xfId="0" applyFont="1" applyFill="1" applyBorder="1" applyAlignment="1">
      <alignment horizontal="right" vertical="center"/>
    </xf>
    <xf numFmtId="0" fontId="6" fillId="2" borderId="33" xfId="0" applyFont="1" applyFill="1" applyBorder="1" applyAlignment="1">
      <alignment horizontal="center" vertical="center"/>
    </xf>
    <xf numFmtId="176" fontId="6" fillId="2" borderId="46" xfId="5" applyNumberFormat="1" applyFont="1" applyFill="1" applyBorder="1" applyAlignment="1">
      <alignment horizontal="right" vertical="center"/>
    </xf>
    <xf numFmtId="176" fontId="6" fillId="2" borderId="46" xfId="5" applyNumberFormat="1" applyFont="1" applyFill="1" applyBorder="1">
      <alignment vertical="center"/>
    </xf>
    <xf numFmtId="176" fontId="6" fillId="2" borderId="41" xfId="5" applyNumberFormat="1" applyFont="1" applyFill="1" applyBorder="1">
      <alignment vertical="center"/>
    </xf>
    <xf numFmtId="0" fontId="6" fillId="2" borderId="41" xfId="0" applyFont="1" applyFill="1" applyBorder="1" applyAlignment="1">
      <alignment horizontal="right" vertical="center"/>
    </xf>
    <xf numFmtId="176" fontId="6" fillId="2" borderId="37" xfId="5" applyNumberFormat="1" applyFont="1" applyFill="1" applyBorder="1">
      <alignment vertical="center"/>
    </xf>
    <xf numFmtId="3" fontId="6" fillId="2" borderId="38" xfId="0" applyNumberFormat="1" applyFont="1" applyFill="1" applyBorder="1" applyAlignment="1">
      <alignment horizontal="right" vertical="center"/>
    </xf>
    <xf numFmtId="176" fontId="6" fillId="2" borderId="0" xfId="5" applyNumberFormat="1" applyFont="1" applyFill="1" applyBorder="1">
      <alignment vertical="center"/>
    </xf>
    <xf numFmtId="3" fontId="6" fillId="2" borderId="46" xfId="0" applyNumberFormat="1" applyFont="1" applyFill="1" applyBorder="1" applyAlignment="1">
      <alignment horizontal="right" vertical="center"/>
    </xf>
    <xf numFmtId="176" fontId="6" fillId="2" borderId="36" xfId="5" applyNumberFormat="1" applyFont="1" applyFill="1" applyBorder="1" applyAlignment="1">
      <alignment horizontal="right" vertical="center"/>
    </xf>
    <xf numFmtId="176" fontId="6" fillId="2" borderId="36" xfId="5" applyNumberFormat="1" applyFont="1" applyFill="1" applyBorder="1">
      <alignment vertical="center"/>
    </xf>
    <xf numFmtId="176" fontId="6" fillId="2" borderId="35" xfId="5" applyNumberFormat="1" applyFont="1" applyFill="1" applyBorder="1">
      <alignment vertical="center"/>
    </xf>
    <xf numFmtId="38" fontId="6" fillId="2" borderId="46" xfId="0" applyNumberFormat="1" applyFont="1" applyFill="1" applyBorder="1" applyAlignment="1">
      <alignment horizontal="right" vertical="center"/>
    </xf>
    <xf numFmtId="0" fontId="6" fillId="2" borderId="42" xfId="0" applyFont="1" applyFill="1" applyBorder="1">
      <alignment vertical="center"/>
    </xf>
    <xf numFmtId="176" fontId="6" fillId="2" borderId="33" xfId="5" applyNumberFormat="1" applyFont="1" applyFill="1" applyBorder="1">
      <alignment vertical="center"/>
    </xf>
    <xf numFmtId="0" fontId="5" fillId="0" borderId="0" xfId="0" applyFont="1" applyAlignment="1"/>
    <xf numFmtId="0" fontId="5" fillId="2" borderId="0" xfId="0" applyFont="1" applyFill="1" applyAlignment="1"/>
    <xf numFmtId="0" fontId="2" fillId="2" borderId="0" xfId="0" applyFont="1" applyFill="1" applyAlignment="1"/>
    <xf numFmtId="0" fontId="2" fillId="2" borderId="14" xfId="0" applyFont="1" applyFill="1" applyBorder="1" applyAlignment="1">
      <alignment horizontal="center"/>
    </xf>
    <xf numFmtId="0" fontId="2" fillId="2" borderId="16" xfId="0" applyFont="1" applyFill="1" applyBorder="1" applyAlignment="1"/>
    <xf numFmtId="0" fontId="2" fillId="2" borderId="47" xfId="0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4" borderId="50" xfId="0" applyFont="1" applyFill="1" applyBorder="1" applyAlignment="1">
      <alignment horizontal="center"/>
    </xf>
    <xf numFmtId="0" fontId="2" fillId="0" borderId="47" xfId="0" applyFont="1" applyBorder="1" applyAlignment="1">
      <alignment horizontal="center"/>
    </xf>
    <xf numFmtId="0" fontId="2" fillId="0" borderId="49" xfId="0" applyFont="1" applyBorder="1" applyAlignment="1">
      <alignment horizontal="center"/>
    </xf>
    <xf numFmtId="0" fontId="2" fillId="0" borderId="78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2" fillId="2" borderId="78" xfId="0" applyFont="1" applyFill="1" applyBorder="1" applyAlignment="1">
      <alignment horizontal="center"/>
    </xf>
    <xf numFmtId="0" fontId="2" fillId="0" borderId="17" xfId="0" applyFont="1" applyBorder="1" applyAlignment="1"/>
    <xf numFmtId="0" fontId="2" fillId="0" borderId="19" xfId="0" applyFont="1" applyBorder="1" applyAlignment="1"/>
    <xf numFmtId="0" fontId="2" fillId="0" borderId="53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4" borderId="56" xfId="0" applyFont="1" applyFill="1" applyBorder="1" applyAlignment="1">
      <alignment horizontal="center"/>
    </xf>
    <xf numFmtId="0" fontId="6" fillId="0" borderId="79" xfId="0" applyFont="1" applyBorder="1" applyAlignment="1">
      <alignment horizontal="center" vertical="center"/>
    </xf>
    <xf numFmtId="0" fontId="6" fillId="0" borderId="53" xfId="0" applyFont="1" applyBorder="1">
      <alignment vertical="center"/>
    </xf>
    <xf numFmtId="0" fontId="6" fillId="0" borderId="19" xfId="0" applyFont="1" applyBorder="1">
      <alignment vertical="center"/>
    </xf>
    <xf numFmtId="0" fontId="2" fillId="2" borderId="19" xfId="0" applyFont="1" applyFill="1" applyBorder="1" applyAlignment="1">
      <alignment horizontal="center"/>
    </xf>
    <xf numFmtId="0" fontId="17" fillId="2" borderId="19" xfId="0" applyFont="1" applyFill="1" applyBorder="1" applyAlignment="1">
      <alignment horizontal="center" vertical="center"/>
    </xf>
    <xf numFmtId="0" fontId="6" fillId="2" borderId="79" xfId="0" applyFont="1" applyFill="1" applyBorder="1" applyAlignment="1">
      <alignment horizontal="center" vertical="center"/>
    </xf>
    <xf numFmtId="0" fontId="2" fillId="0" borderId="51" xfId="0" applyFont="1" applyBorder="1" applyAlignment="1"/>
    <xf numFmtId="0" fontId="2" fillId="0" borderId="45" xfId="0" applyFont="1" applyBorder="1" applyAlignment="1"/>
    <xf numFmtId="38" fontId="2" fillId="0" borderId="52" xfId="5" applyFont="1" applyBorder="1" applyAlignment="1"/>
    <xf numFmtId="38" fontId="2" fillId="0" borderId="45" xfId="5" applyFont="1" applyBorder="1" applyAlignment="1"/>
    <xf numFmtId="38" fontId="6" fillId="0" borderId="77" xfId="5" applyFont="1" applyBorder="1">
      <alignment vertical="center"/>
    </xf>
    <xf numFmtId="176" fontId="6" fillId="0" borderId="51" xfId="5" applyNumberFormat="1" applyFont="1" applyBorder="1">
      <alignment vertical="center"/>
    </xf>
    <xf numFmtId="0" fontId="6" fillId="0" borderId="45" xfId="0" applyFont="1" applyBorder="1">
      <alignment vertical="center"/>
    </xf>
    <xf numFmtId="0" fontId="2" fillId="2" borderId="51" xfId="0" applyFont="1" applyFill="1" applyBorder="1" applyAlignment="1"/>
    <xf numFmtId="176" fontId="2" fillId="2" borderId="45" xfId="5" applyNumberFormat="1" applyFont="1" applyFill="1" applyBorder="1" applyAlignment="1"/>
    <xf numFmtId="176" fontId="6" fillId="2" borderId="77" xfId="5" applyNumberFormat="1" applyFont="1" applyFill="1" applyBorder="1">
      <alignment vertical="center"/>
    </xf>
    <xf numFmtId="0" fontId="2" fillId="2" borderId="45" xfId="0" applyFont="1" applyFill="1" applyBorder="1" applyAlignment="1"/>
    <xf numFmtId="38" fontId="2" fillId="2" borderId="51" xfId="5" applyFont="1" applyFill="1" applyBorder="1" applyAlignment="1"/>
    <xf numFmtId="38" fontId="2" fillId="2" borderId="52" xfId="5" applyFont="1" applyFill="1" applyBorder="1" applyAlignment="1"/>
    <xf numFmtId="38" fontId="2" fillId="2" borderId="45" xfId="5" applyFont="1" applyFill="1" applyBorder="1" applyAlignment="1"/>
    <xf numFmtId="0" fontId="2" fillId="2" borderId="59" xfId="0" applyFont="1" applyFill="1" applyBorder="1" applyAlignment="1"/>
    <xf numFmtId="176" fontId="2" fillId="2" borderId="9" xfId="5" applyNumberFormat="1" applyFont="1" applyFill="1" applyBorder="1" applyAlignment="1"/>
    <xf numFmtId="176" fontId="6" fillId="2" borderId="81" xfId="5" applyNumberFormat="1" applyFont="1" applyFill="1" applyBorder="1">
      <alignment vertical="center"/>
    </xf>
    <xf numFmtId="0" fontId="2" fillId="0" borderId="58" xfId="0" applyFont="1" applyBorder="1" applyAlignment="1"/>
    <xf numFmtId="0" fontId="2" fillId="0" borderId="61" xfId="0" applyFont="1" applyBorder="1" applyAlignment="1"/>
    <xf numFmtId="38" fontId="2" fillId="0" borderId="58" xfId="5" applyFont="1" applyBorder="1" applyAlignment="1"/>
    <xf numFmtId="38" fontId="2" fillId="0" borderId="37" xfId="5" applyFont="1" applyBorder="1" applyAlignment="1"/>
    <xf numFmtId="38" fontId="2" fillId="0" borderId="62" xfId="5" applyFont="1" applyBorder="1" applyAlignment="1"/>
    <xf numFmtId="38" fontId="6" fillId="0" borderId="81" xfId="5" applyFont="1" applyBorder="1">
      <alignment vertical="center"/>
    </xf>
    <xf numFmtId="0" fontId="6" fillId="0" borderId="61" xfId="0" applyFont="1" applyBorder="1">
      <alignment vertical="center"/>
    </xf>
    <xf numFmtId="0" fontId="2" fillId="2" borderId="58" xfId="0" applyFont="1" applyFill="1" applyBorder="1" applyAlignment="1"/>
    <xf numFmtId="0" fontId="2" fillId="0" borderId="62" xfId="0" applyFont="1" applyBorder="1" applyAlignment="1"/>
    <xf numFmtId="38" fontId="2" fillId="0" borderId="38" xfId="5" applyFont="1" applyBorder="1" applyAlignment="1"/>
    <xf numFmtId="176" fontId="2" fillId="2" borderId="66" xfId="5" applyNumberFormat="1" applyFont="1" applyFill="1" applyBorder="1" applyAlignment="1"/>
    <xf numFmtId="176" fontId="6" fillId="2" borderId="80" xfId="5" applyNumberFormat="1" applyFont="1" applyFill="1" applyBorder="1">
      <alignment vertical="center"/>
    </xf>
    <xf numFmtId="0" fontId="2" fillId="0" borderId="64" xfId="0" applyFont="1" applyBorder="1" applyAlignment="1"/>
    <xf numFmtId="0" fontId="2" fillId="0" borderId="63" xfId="0" applyFont="1" applyBorder="1" applyAlignment="1"/>
    <xf numFmtId="38" fontId="2" fillId="0" borderId="64" xfId="5" applyFont="1" applyBorder="1" applyAlignment="1"/>
    <xf numFmtId="38" fontId="2" fillId="0" borderId="35" xfId="5" applyFont="1" applyBorder="1" applyAlignment="1"/>
    <xf numFmtId="38" fontId="2" fillId="0" borderId="63" xfId="5" applyFont="1" applyBorder="1" applyAlignment="1"/>
    <xf numFmtId="38" fontId="2" fillId="0" borderId="36" xfId="5" applyFont="1" applyBorder="1" applyAlignment="1"/>
    <xf numFmtId="0" fontId="6" fillId="0" borderId="66" xfId="0" applyFont="1" applyBorder="1">
      <alignment vertical="center"/>
    </xf>
    <xf numFmtId="0" fontId="2" fillId="2" borderId="64" xfId="0" applyFont="1" applyFill="1" applyBorder="1" applyAlignment="1"/>
    <xf numFmtId="0" fontId="2" fillId="0" borderId="60" xfId="0" applyFont="1" applyBorder="1" applyAlignment="1"/>
    <xf numFmtId="0" fontId="2" fillId="0" borderId="9" xfId="0" applyFont="1" applyBorder="1" applyAlignment="1"/>
    <xf numFmtId="38" fontId="2" fillId="0" borderId="60" xfId="5" applyFont="1" applyBorder="1" applyAlignment="1"/>
    <xf numFmtId="38" fontId="2" fillId="0" borderId="59" xfId="5" applyFont="1" applyBorder="1" applyAlignment="1"/>
    <xf numFmtId="38" fontId="2" fillId="0" borderId="9" xfId="5" applyFont="1" applyBorder="1" applyAlignment="1"/>
    <xf numFmtId="176" fontId="6" fillId="0" borderId="60" xfId="5" applyNumberFormat="1" applyFont="1" applyBorder="1">
      <alignment vertical="center"/>
    </xf>
    <xf numFmtId="0" fontId="6" fillId="0" borderId="9" xfId="0" applyFont="1" applyBorder="1">
      <alignment vertical="center"/>
    </xf>
    <xf numFmtId="38" fontId="2" fillId="0" borderId="51" xfId="5" applyFont="1" applyBorder="1" applyAlignment="1"/>
    <xf numFmtId="176" fontId="2" fillId="2" borderId="61" xfId="5" applyNumberFormat="1" applyFont="1" applyFill="1" applyBorder="1" applyAlignment="1"/>
    <xf numFmtId="176" fontId="6" fillId="2" borderId="83" xfId="5" applyNumberFormat="1" applyFont="1" applyFill="1" applyBorder="1">
      <alignment vertical="center"/>
    </xf>
    <xf numFmtId="0" fontId="2" fillId="0" borderId="72" xfId="0" applyFont="1" applyBorder="1" applyAlignment="1"/>
    <xf numFmtId="0" fontId="2" fillId="0" borderId="87" xfId="0" applyFont="1" applyBorder="1" applyAlignment="1"/>
    <xf numFmtId="38" fontId="2" fillId="0" borderId="72" xfId="5" applyFont="1" applyBorder="1" applyAlignment="1"/>
    <xf numFmtId="38" fontId="2" fillId="0" borderId="74" xfId="5" applyFont="1" applyBorder="1" applyAlignment="1"/>
    <xf numFmtId="38" fontId="2" fillId="0" borderId="75" xfId="5" applyFont="1" applyBorder="1" applyAlignment="1"/>
    <xf numFmtId="38" fontId="2" fillId="0" borderId="73" xfId="5" applyFont="1" applyBorder="1" applyAlignment="1"/>
    <xf numFmtId="38" fontId="2" fillId="0" borderId="87" xfId="5" applyFont="1" applyBorder="1" applyAlignment="1"/>
    <xf numFmtId="38" fontId="6" fillId="0" borderId="76" xfId="5" applyFont="1" applyBorder="1">
      <alignment vertical="center"/>
    </xf>
    <xf numFmtId="176" fontId="6" fillId="0" borderId="72" xfId="5" applyNumberFormat="1" applyFont="1" applyBorder="1">
      <alignment vertical="center"/>
    </xf>
    <xf numFmtId="0" fontId="6" fillId="0" borderId="87" xfId="0" applyFont="1" applyBorder="1">
      <alignment vertical="center"/>
    </xf>
    <xf numFmtId="176" fontId="2" fillId="2" borderId="87" xfId="5" applyNumberFormat="1" applyFont="1" applyFill="1" applyBorder="1" applyAlignment="1"/>
    <xf numFmtId="176" fontId="6" fillId="2" borderId="76" xfId="5" applyNumberFormat="1" applyFont="1" applyFill="1" applyBorder="1">
      <alignment vertical="center"/>
    </xf>
    <xf numFmtId="0" fontId="2" fillId="0" borderId="53" xfId="0" applyFont="1" applyBorder="1" applyAlignment="1"/>
    <xf numFmtId="38" fontId="2" fillId="0" borderId="53" xfId="5" applyFont="1" applyBorder="1" applyAlignment="1"/>
    <xf numFmtId="38" fontId="2" fillId="0" borderId="18" xfId="5" applyFont="1" applyBorder="1" applyAlignment="1"/>
    <xf numFmtId="38" fontId="2" fillId="0" borderId="56" xfId="5" applyFont="1" applyBorder="1" applyAlignment="1"/>
    <xf numFmtId="38" fontId="2" fillId="0" borderId="55" xfId="5" applyFont="1" applyBorder="1" applyAlignment="1"/>
    <xf numFmtId="38" fontId="6" fillId="0" borderId="82" xfId="5" applyFont="1" applyBorder="1">
      <alignment vertical="center"/>
    </xf>
    <xf numFmtId="176" fontId="6" fillId="0" borderId="53" xfId="5" applyNumberFormat="1" applyFont="1" applyBorder="1">
      <alignment vertical="center"/>
    </xf>
    <xf numFmtId="176" fontId="2" fillId="2" borderId="4" xfId="5" applyNumberFormat="1" applyFont="1" applyFill="1" applyBorder="1" applyAlignment="1"/>
    <xf numFmtId="176" fontId="6" fillId="4" borderId="88" xfId="5" applyNumberFormat="1" applyFont="1" applyFill="1" applyBorder="1">
      <alignment vertical="center"/>
    </xf>
    <xf numFmtId="176" fontId="2" fillId="2" borderId="19" xfId="5" applyNumberFormat="1" applyFont="1" applyFill="1" applyBorder="1" applyAlignment="1"/>
    <xf numFmtId="176" fontId="6" fillId="4" borderId="79" xfId="5" applyNumberFormat="1" applyFont="1" applyFill="1" applyBorder="1">
      <alignment vertical="center"/>
    </xf>
    <xf numFmtId="38" fontId="2" fillId="0" borderId="0" xfId="5" applyFont="1" applyBorder="1" applyAlignment="1"/>
    <xf numFmtId="38" fontId="6" fillId="0" borderId="0" xfId="5" applyFont="1" applyBorder="1">
      <alignment vertical="center"/>
    </xf>
    <xf numFmtId="176" fontId="6" fillId="0" borderId="0" xfId="5" applyNumberFormat="1" applyFont="1" applyBorder="1">
      <alignment vertical="center"/>
    </xf>
    <xf numFmtId="0" fontId="2" fillId="2" borderId="0" xfId="0" applyFont="1" applyFill="1" applyAlignment="1">
      <alignment horizontal="center"/>
    </xf>
    <xf numFmtId="176" fontId="2" fillId="2" borderId="0" xfId="5" applyNumberFormat="1" applyFont="1" applyFill="1" applyBorder="1" applyAlignment="1"/>
    <xf numFmtId="176" fontId="2" fillId="0" borderId="0" xfId="5" applyNumberFormat="1" applyFont="1" applyBorder="1" applyAlignment="1"/>
    <xf numFmtId="38" fontId="6" fillId="0" borderId="0" xfId="5" applyFont="1">
      <alignment vertical="center"/>
    </xf>
    <xf numFmtId="0" fontId="2" fillId="2" borderId="35" xfId="0" applyFont="1" applyFill="1" applyBorder="1" applyAlignment="1"/>
    <xf numFmtId="38" fontId="0" fillId="2" borderId="20" xfId="0" applyNumberForma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38" fontId="2" fillId="0" borderId="0" xfId="0" applyNumberFormat="1" applyFont="1" applyAlignment="1"/>
    <xf numFmtId="38" fontId="6" fillId="0" borderId="0" xfId="0" applyNumberFormat="1" applyFont="1">
      <alignment vertical="center"/>
    </xf>
    <xf numFmtId="38" fontId="6" fillId="0" borderId="38" xfId="5" applyFont="1" applyBorder="1">
      <alignment vertical="center"/>
    </xf>
    <xf numFmtId="38" fontId="6" fillId="0" borderId="36" xfId="5" applyFont="1" applyBorder="1">
      <alignment vertical="center"/>
    </xf>
    <xf numFmtId="0" fontId="6" fillId="0" borderId="20" xfId="0" applyFont="1" applyBorder="1">
      <alignment vertical="center"/>
    </xf>
    <xf numFmtId="38" fontId="6" fillId="2" borderId="0" xfId="5" applyFont="1" applyFill="1" applyBorder="1">
      <alignment vertical="center"/>
    </xf>
    <xf numFmtId="176" fontId="0" fillId="0" borderId="0" xfId="0" applyNumberFormat="1">
      <alignment vertical="center"/>
    </xf>
    <xf numFmtId="0" fontId="12" fillId="2" borderId="38" xfId="0" applyFont="1" applyFill="1" applyBorder="1" applyAlignment="1">
      <alignment horizontal="center" vertical="center" wrapText="1"/>
    </xf>
    <xf numFmtId="0" fontId="0" fillId="4" borderId="36" xfId="0" applyFill="1" applyBorder="1">
      <alignment vertical="center"/>
    </xf>
    <xf numFmtId="0" fontId="11" fillId="2" borderId="38" xfId="0" applyFont="1" applyFill="1" applyBorder="1" applyAlignment="1">
      <alignment horizontal="center" vertical="center" wrapText="1"/>
    </xf>
    <xf numFmtId="0" fontId="12" fillId="2" borderId="37" xfId="0" applyFont="1" applyFill="1" applyBorder="1" applyAlignment="1">
      <alignment horizontal="center" vertical="center" wrapText="1"/>
    </xf>
    <xf numFmtId="0" fontId="11" fillId="2" borderId="39" xfId="0" applyFont="1" applyFill="1" applyBorder="1" applyAlignment="1">
      <alignment horizontal="center" vertical="center"/>
    </xf>
    <xf numFmtId="0" fontId="11" fillId="2" borderId="38" xfId="0" applyFont="1" applyFill="1" applyBorder="1" applyAlignment="1">
      <alignment horizontal="center" vertical="center"/>
    </xf>
    <xf numFmtId="0" fontId="12" fillId="2" borderId="37" xfId="0" applyFont="1" applyFill="1" applyBorder="1" applyAlignment="1">
      <alignment horizontal="center" vertical="center"/>
    </xf>
    <xf numFmtId="0" fontId="12" fillId="2" borderId="37" xfId="0" applyFont="1" applyFill="1" applyBorder="1" applyAlignment="1">
      <alignment vertical="center" wrapText="1"/>
    </xf>
    <xf numFmtId="0" fontId="11" fillId="2" borderId="38" xfId="0" applyFont="1" applyFill="1" applyBorder="1" applyAlignment="1">
      <alignment vertical="center" wrapText="1"/>
    </xf>
    <xf numFmtId="38" fontId="0" fillId="2" borderId="39" xfId="5" applyFont="1" applyFill="1" applyBorder="1">
      <alignment vertical="center"/>
    </xf>
    <xf numFmtId="38" fontId="0" fillId="2" borderId="37" xfId="5" applyFont="1" applyFill="1" applyBorder="1">
      <alignment vertical="center"/>
    </xf>
    <xf numFmtId="40" fontId="0" fillId="2" borderId="39" xfId="5" applyNumberFormat="1" applyFont="1" applyFill="1" applyBorder="1">
      <alignment vertical="center"/>
    </xf>
    <xf numFmtId="40" fontId="0" fillId="2" borderId="38" xfId="5" applyNumberFormat="1" applyFont="1" applyFill="1" applyBorder="1">
      <alignment vertical="center"/>
    </xf>
    <xf numFmtId="40" fontId="0" fillId="2" borderId="37" xfId="5" applyNumberFormat="1" applyFont="1" applyFill="1" applyBorder="1">
      <alignment vertical="center"/>
    </xf>
    <xf numFmtId="38" fontId="0" fillId="2" borderId="33" xfId="5" applyFont="1" applyFill="1" applyBorder="1">
      <alignment vertical="center"/>
    </xf>
    <xf numFmtId="40" fontId="0" fillId="2" borderId="33" xfId="5" applyNumberFormat="1" applyFont="1" applyFill="1" applyBorder="1">
      <alignment vertical="center"/>
    </xf>
    <xf numFmtId="40" fontId="0" fillId="2" borderId="46" xfId="5" applyNumberFormat="1" applyFont="1" applyFill="1" applyBorder="1">
      <alignment vertical="center"/>
    </xf>
    <xf numFmtId="40" fontId="0" fillId="2" borderId="0" xfId="5" applyNumberFormat="1" applyFont="1" applyFill="1" applyBorder="1">
      <alignment vertical="center"/>
    </xf>
    <xf numFmtId="38" fontId="0" fillId="2" borderId="42" xfId="5" applyFont="1" applyFill="1" applyBorder="1">
      <alignment vertical="center"/>
    </xf>
    <xf numFmtId="40" fontId="0" fillId="2" borderId="42" xfId="5" applyNumberFormat="1" applyFont="1" applyFill="1" applyBorder="1">
      <alignment vertical="center"/>
    </xf>
    <xf numFmtId="40" fontId="0" fillId="2" borderId="36" xfId="5" applyNumberFormat="1" applyFont="1" applyFill="1" applyBorder="1">
      <alignment vertical="center"/>
    </xf>
    <xf numFmtId="40" fontId="0" fillId="2" borderId="35" xfId="5" applyNumberFormat="1" applyFont="1" applyFill="1" applyBorder="1">
      <alignment vertical="center"/>
    </xf>
    <xf numFmtId="0" fontId="2" fillId="0" borderId="14" xfId="0" applyFont="1" applyBorder="1" applyAlignment="1">
      <alignment horizontal="center"/>
    </xf>
    <xf numFmtId="0" fontId="2" fillId="2" borderId="48" xfId="0" applyFont="1" applyFill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6" fillId="0" borderId="55" xfId="0" applyFont="1" applyBorder="1">
      <alignment vertical="center"/>
    </xf>
    <xf numFmtId="0" fontId="17" fillId="2" borderId="53" xfId="0" applyFont="1" applyFill="1" applyBorder="1" applyAlignment="1">
      <alignment horizontal="center" vertical="center"/>
    </xf>
    <xf numFmtId="0" fontId="7" fillId="2" borderId="54" xfId="0" applyFont="1" applyFill="1" applyBorder="1" applyAlignment="1">
      <alignment horizontal="center"/>
    </xf>
    <xf numFmtId="38" fontId="2" fillId="0" borderId="33" xfId="5" applyFont="1" applyBorder="1" applyAlignment="1"/>
    <xf numFmtId="38" fontId="6" fillId="0" borderId="44" xfId="5" applyFont="1" applyBorder="1">
      <alignment vertical="center"/>
    </xf>
    <xf numFmtId="38" fontId="6" fillId="0" borderId="46" xfId="5" applyFont="1" applyBorder="1">
      <alignment vertical="center"/>
    </xf>
    <xf numFmtId="176" fontId="2" fillId="2" borderId="51" xfId="5" applyNumberFormat="1" applyFont="1" applyFill="1" applyBorder="1" applyAlignment="1"/>
    <xf numFmtId="176" fontId="2" fillId="2" borderId="41" xfId="5" applyNumberFormat="1" applyFont="1" applyFill="1" applyBorder="1" applyAlignment="1"/>
    <xf numFmtId="38" fontId="2" fillId="2" borderId="0" xfId="5" applyFont="1" applyFill="1" applyBorder="1" applyAlignment="1"/>
    <xf numFmtId="38" fontId="2" fillId="2" borderId="41" xfId="5" applyFont="1" applyFill="1" applyBorder="1" applyAlignment="1"/>
    <xf numFmtId="38" fontId="2" fillId="2" borderId="33" xfId="5" applyFont="1" applyFill="1" applyBorder="1" applyAlignment="1"/>
    <xf numFmtId="176" fontId="2" fillId="2" borderId="60" xfId="5" applyNumberFormat="1" applyFont="1" applyFill="1" applyBorder="1" applyAlignment="1"/>
    <xf numFmtId="176" fontId="2" fillId="2" borderId="7" xfId="5" applyNumberFormat="1" applyFont="1" applyFill="1" applyBorder="1" applyAlignment="1"/>
    <xf numFmtId="38" fontId="6" fillId="0" borderId="65" xfId="5" applyFont="1" applyBorder="1">
      <alignment vertical="center"/>
    </xf>
    <xf numFmtId="38" fontId="6" fillId="2" borderId="36" xfId="5" applyFont="1" applyFill="1" applyBorder="1">
      <alignment vertical="center"/>
    </xf>
    <xf numFmtId="38" fontId="2" fillId="0" borderId="40" xfId="5" applyFont="1" applyBorder="1" applyAlignment="1"/>
    <xf numFmtId="38" fontId="2" fillId="0" borderId="39" xfId="5" applyFont="1" applyBorder="1" applyAlignment="1"/>
    <xf numFmtId="0" fontId="2" fillId="2" borderId="61" xfId="0" applyFont="1" applyFill="1" applyBorder="1" applyAlignment="1"/>
    <xf numFmtId="176" fontId="2" fillId="2" borderId="58" xfId="5" applyNumberFormat="1" applyFont="1" applyFill="1" applyBorder="1" applyAlignment="1"/>
    <xf numFmtId="176" fontId="2" fillId="2" borderId="40" xfId="5" applyNumberFormat="1" applyFont="1" applyFill="1" applyBorder="1" applyAlignment="1"/>
    <xf numFmtId="0" fontId="2" fillId="2" borderId="63" xfId="0" applyFont="1" applyFill="1" applyBorder="1" applyAlignment="1"/>
    <xf numFmtId="176" fontId="2" fillId="2" borderId="64" xfId="5" applyNumberFormat="1" applyFont="1" applyFill="1" applyBorder="1" applyAlignment="1"/>
    <xf numFmtId="176" fontId="2" fillId="2" borderId="43" xfId="5" applyNumberFormat="1" applyFont="1" applyFill="1" applyBorder="1" applyAlignment="1"/>
    <xf numFmtId="38" fontId="2" fillId="0" borderId="42" xfId="5" applyFont="1" applyBorder="1" applyAlignment="1"/>
    <xf numFmtId="38" fontId="2" fillId="0" borderId="8" xfId="5" applyFont="1" applyBorder="1" applyAlignment="1"/>
    <xf numFmtId="38" fontId="6" fillId="0" borderId="20" xfId="5" applyFont="1" applyBorder="1">
      <alignment vertical="center"/>
    </xf>
    <xf numFmtId="176" fontId="6" fillId="0" borderId="58" xfId="5" applyNumberFormat="1" applyFont="1" applyBorder="1">
      <alignment vertical="center"/>
    </xf>
    <xf numFmtId="38" fontId="2" fillId="0" borderId="84" xfId="5" applyFont="1" applyBorder="1" applyAlignment="1"/>
    <xf numFmtId="38" fontId="2" fillId="0" borderId="85" xfId="5" applyFont="1" applyBorder="1" applyAlignment="1"/>
    <xf numFmtId="176" fontId="2" fillId="2" borderId="72" xfId="5" applyNumberFormat="1" applyFont="1" applyFill="1" applyBorder="1" applyAlignment="1"/>
    <xf numFmtId="176" fontId="2" fillId="2" borderId="84" xfId="5" applyNumberFormat="1" applyFont="1" applyFill="1" applyBorder="1" applyAlignment="1"/>
    <xf numFmtId="0" fontId="2" fillId="0" borderId="66" xfId="0" applyFont="1" applyBorder="1" applyAlignment="1"/>
    <xf numFmtId="38" fontId="2" fillId="0" borderId="43" xfId="5" applyFont="1" applyBorder="1" applyAlignment="1"/>
    <xf numFmtId="176" fontId="6" fillId="0" borderId="64" xfId="5" applyNumberFormat="1" applyFont="1" applyBorder="1">
      <alignment vertical="center"/>
    </xf>
    <xf numFmtId="176" fontId="2" fillId="2" borderId="67" xfId="5" applyNumberFormat="1" applyFont="1" applyFill="1" applyBorder="1" applyAlignment="1"/>
    <xf numFmtId="176" fontId="2" fillId="2" borderId="3" xfId="5" applyNumberFormat="1" applyFont="1" applyFill="1" applyBorder="1" applyAlignment="1"/>
    <xf numFmtId="38" fontId="2" fillId="0" borderId="54" xfId="5" applyFont="1" applyBorder="1" applyAlignment="1"/>
    <xf numFmtId="38" fontId="2" fillId="0" borderId="90" xfId="5" applyFont="1" applyBorder="1" applyAlignment="1"/>
    <xf numFmtId="38" fontId="2" fillId="0" borderId="13" xfId="5" applyFont="1" applyBorder="1" applyAlignment="1"/>
    <xf numFmtId="176" fontId="2" fillId="2" borderId="53" xfId="5" applyNumberFormat="1" applyFont="1" applyFill="1" applyBorder="1" applyAlignment="1"/>
    <xf numFmtId="176" fontId="2" fillId="2" borderId="54" xfId="5" applyNumberFormat="1" applyFont="1" applyFill="1" applyBorder="1" applyAlignment="1"/>
    <xf numFmtId="0" fontId="6" fillId="0" borderId="6" xfId="0" applyFont="1" applyBorder="1">
      <alignment vertical="center"/>
    </xf>
    <xf numFmtId="0" fontId="6" fillId="0" borderId="38" xfId="0" applyFont="1" applyBorder="1">
      <alignment vertical="center"/>
    </xf>
    <xf numFmtId="38" fontId="6" fillId="0" borderId="37" xfId="5" applyFont="1" applyBorder="1">
      <alignment vertical="center"/>
    </xf>
    <xf numFmtId="176" fontId="6" fillId="0" borderId="0" xfId="5" applyNumberFormat="1" applyFont="1">
      <alignment vertical="center"/>
    </xf>
    <xf numFmtId="0" fontId="6" fillId="0" borderId="36" xfId="0" applyFont="1" applyBorder="1">
      <alignment vertical="center"/>
    </xf>
    <xf numFmtId="38" fontId="6" fillId="0" borderId="35" xfId="5" applyFont="1" applyBorder="1">
      <alignment vertical="center"/>
    </xf>
    <xf numFmtId="40" fontId="6" fillId="0" borderId="36" xfId="5" applyNumberFormat="1" applyFont="1" applyBorder="1">
      <alignment vertical="center"/>
    </xf>
    <xf numFmtId="38" fontId="6" fillId="0" borderId="6" xfId="5" applyFont="1" applyBorder="1">
      <alignment vertical="center"/>
    </xf>
    <xf numFmtId="38" fontId="6" fillId="2" borderId="0" xfId="0" applyNumberFormat="1" applyFont="1" applyFill="1">
      <alignment vertical="center"/>
    </xf>
    <xf numFmtId="0" fontId="0" fillId="2" borderId="14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0" fillId="2" borderId="78" xfId="0" applyFill="1" applyBorder="1" applyAlignment="1">
      <alignment horizontal="center" vertical="center"/>
    </xf>
    <xf numFmtId="0" fontId="0" fillId="2" borderId="71" xfId="0" applyFill="1" applyBorder="1" applyAlignment="1">
      <alignment horizontal="center" vertical="center"/>
    </xf>
    <xf numFmtId="58" fontId="0" fillId="2" borderId="0" xfId="0" applyNumberFormat="1" applyFill="1" applyAlignment="1">
      <alignment horizontal="center" vertical="center"/>
    </xf>
    <xf numFmtId="0" fontId="0" fillId="2" borderId="59" xfId="0" applyFill="1" applyBorder="1" applyAlignment="1">
      <alignment horizontal="center" vertical="center"/>
    </xf>
    <xf numFmtId="0" fontId="0" fillId="2" borderId="62" xfId="0" applyFill="1" applyBorder="1" applyAlignment="1">
      <alignment horizontal="center" vertical="center"/>
    </xf>
    <xf numFmtId="176" fontId="0" fillId="2" borderId="37" xfId="5" applyNumberFormat="1" applyFont="1" applyFill="1" applyBorder="1">
      <alignment vertical="center"/>
    </xf>
    <xf numFmtId="0" fontId="0" fillId="2" borderId="83" xfId="0" applyFill="1" applyBorder="1">
      <alignment vertical="center"/>
    </xf>
    <xf numFmtId="0" fontId="0" fillId="2" borderId="63" xfId="0" applyFill="1" applyBorder="1" applyAlignment="1">
      <alignment horizontal="center" vertical="center"/>
    </xf>
    <xf numFmtId="176" fontId="0" fillId="2" borderId="35" xfId="5" applyNumberFormat="1" applyFont="1" applyFill="1" applyBorder="1">
      <alignment vertical="center"/>
    </xf>
    <xf numFmtId="0" fontId="0" fillId="2" borderId="83" xfId="0" applyFill="1" applyBorder="1" applyAlignment="1">
      <alignment horizontal="center" vertical="center"/>
    </xf>
    <xf numFmtId="0" fontId="0" fillId="2" borderId="80" xfId="0" applyFill="1" applyBorder="1" applyAlignment="1">
      <alignment horizontal="center" vertical="center"/>
    </xf>
    <xf numFmtId="0" fontId="0" fillId="2" borderId="35" xfId="0" applyFill="1" applyBorder="1">
      <alignment vertical="center"/>
    </xf>
    <xf numFmtId="0" fontId="10" fillId="2" borderId="44" xfId="0" applyFont="1" applyFill="1" applyBorder="1">
      <alignment vertical="center"/>
    </xf>
    <xf numFmtId="0" fontId="0" fillId="2" borderId="9" xfId="0" applyFill="1" applyBorder="1" applyAlignment="1">
      <alignment horizontal="center" vertical="center"/>
    </xf>
    <xf numFmtId="176" fontId="0" fillId="2" borderId="37" xfId="5" applyNumberFormat="1" applyFont="1" applyFill="1" applyBorder="1" applyAlignment="1">
      <alignment horizontal="center" vertical="center"/>
    </xf>
    <xf numFmtId="176" fontId="0" fillId="2" borderId="0" xfId="5" applyNumberFormat="1" applyFont="1" applyFill="1" applyBorder="1" applyAlignment="1">
      <alignment horizontal="center" vertical="center"/>
    </xf>
    <xf numFmtId="176" fontId="0" fillId="2" borderId="35" xfId="5" applyNumberFormat="1" applyFont="1" applyFill="1" applyBorder="1" applyAlignment="1">
      <alignment horizontal="center" vertical="center"/>
    </xf>
    <xf numFmtId="0" fontId="0" fillId="2" borderId="10" xfId="0" applyFill="1" applyBorder="1">
      <alignment vertical="center"/>
    </xf>
    <xf numFmtId="0" fontId="0" fillId="2" borderId="11" xfId="0" applyFill="1" applyBorder="1">
      <alignment vertical="center"/>
    </xf>
    <xf numFmtId="0" fontId="0" fillId="2" borderId="13" xfId="0" applyFill="1" applyBorder="1" applyAlignment="1">
      <alignment horizontal="center" vertical="center"/>
    </xf>
    <xf numFmtId="176" fontId="0" fillId="2" borderId="11" xfId="5" applyNumberFormat="1" applyFont="1" applyFill="1" applyBorder="1" applyAlignment="1">
      <alignment horizontal="center" vertical="center"/>
    </xf>
    <xf numFmtId="0" fontId="0" fillId="2" borderId="82" xfId="0" applyFill="1" applyBorder="1">
      <alignment vertical="center"/>
    </xf>
    <xf numFmtId="0" fontId="2" fillId="2" borderId="0" xfId="3" applyFill="1" applyAlignment="1">
      <alignment horizontal="left" vertical="center"/>
    </xf>
    <xf numFmtId="0" fontId="2" fillId="2" borderId="0" xfId="0" applyFont="1" applyFill="1" applyAlignment="1">
      <alignment wrapText="1"/>
    </xf>
    <xf numFmtId="0" fontId="2" fillId="2" borderId="0" xfId="3" applyFill="1" applyAlignment="1">
      <alignment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horizontal="left" vertical="center"/>
    </xf>
    <xf numFmtId="49" fontId="5" fillId="2" borderId="0" xfId="2" applyNumberFormat="1" applyFont="1" applyFill="1" applyAlignment="1">
      <alignment horizontal="left" vertical="center"/>
    </xf>
    <xf numFmtId="0" fontId="2" fillId="2" borderId="0" xfId="1" applyFill="1" applyAlignment="1">
      <alignment vertical="center"/>
    </xf>
    <xf numFmtId="0" fontId="2" fillId="2" borderId="0" xfId="1" applyFill="1" applyAlignment="1">
      <alignment horizontal="left" vertical="center"/>
    </xf>
    <xf numFmtId="49" fontId="2" fillId="2" borderId="0" xfId="2" applyNumberFormat="1" applyFill="1" applyAlignment="1">
      <alignment horizontal="center" vertical="center"/>
    </xf>
    <xf numFmtId="0" fontId="2" fillId="2" borderId="0" xfId="2" applyFill="1" applyAlignment="1">
      <alignment horizontal="right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textRotation="255"/>
    </xf>
    <xf numFmtId="0" fontId="2" fillId="2" borderId="0" xfId="0" quotePrefix="1" applyFont="1" applyFill="1" applyAlignment="1">
      <alignment horizontal="center" vertical="center"/>
    </xf>
    <xf numFmtId="49" fontId="5" fillId="2" borderId="0" xfId="1" applyNumberFormat="1" applyFont="1" applyFill="1" applyAlignment="1">
      <alignment horizontal="center" vertical="center"/>
    </xf>
    <xf numFmtId="49" fontId="2" fillId="2" borderId="0" xfId="1" applyNumberFormat="1" applyFill="1" applyAlignment="1">
      <alignment horizontal="center" vertical="center"/>
    </xf>
    <xf numFmtId="0" fontId="2" fillId="2" borderId="0" xfId="1" quotePrefix="1" applyFill="1" applyAlignment="1">
      <alignment horizontal="center" vertical="center"/>
    </xf>
    <xf numFmtId="0" fontId="2" fillId="2" borderId="0" xfId="1" applyFill="1" applyAlignment="1">
      <alignment horizontal="center" vertical="center"/>
    </xf>
    <xf numFmtId="49" fontId="7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>
      <alignment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25" xfId="0" applyFont="1" applyFill="1" applyBorder="1" applyAlignment="1">
      <alignment horizontal="center" vertical="top" textRotation="255" wrapText="1"/>
    </xf>
    <xf numFmtId="0" fontId="7" fillId="2" borderId="26" xfId="0" applyFont="1" applyFill="1" applyBorder="1" applyAlignment="1">
      <alignment horizontal="center" vertical="top" textRotation="255" wrapText="1"/>
    </xf>
    <xf numFmtId="0" fontId="7" fillId="2" borderId="27" xfId="0" applyFont="1" applyFill="1" applyBorder="1" applyAlignment="1">
      <alignment horizontal="center" vertical="top" textRotation="255" wrapText="1"/>
    </xf>
    <xf numFmtId="0" fontId="7" fillId="2" borderId="28" xfId="0" applyFont="1" applyFill="1" applyBorder="1" applyAlignment="1">
      <alignment horizontal="center" vertical="top" textRotation="255" wrapText="1"/>
    </xf>
    <xf numFmtId="0" fontId="7" fillId="2" borderId="0" xfId="0" applyFont="1" applyFill="1" applyAlignment="1">
      <alignment horizontal="center" vertical="top" textRotation="255" wrapText="1"/>
    </xf>
    <xf numFmtId="49" fontId="7" fillId="2" borderId="8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left" vertical="center"/>
    </xf>
    <xf numFmtId="0" fontId="7" fillId="2" borderId="6" xfId="0" applyFont="1" applyFill="1" applyBorder="1" applyAlignment="1">
      <alignment vertical="center" wrapText="1"/>
    </xf>
    <xf numFmtId="0" fontId="7" fillId="2" borderId="29" xfId="4" applyFont="1" applyFill="1" applyBorder="1" applyAlignment="1">
      <alignment horizontal="center" vertical="center"/>
    </xf>
    <xf numFmtId="0" fontId="7" fillId="2" borderId="30" xfId="4" applyFont="1" applyFill="1" applyBorder="1" applyAlignment="1">
      <alignment horizontal="center" vertical="center"/>
    </xf>
    <xf numFmtId="0" fontId="7" fillId="2" borderId="31" xfId="4" applyFont="1" applyFill="1" applyBorder="1" applyAlignment="1">
      <alignment horizontal="center" vertical="center"/>
    </xf>
    <xf numFmtId="0" fontId="7" fillId="2" borderId="32" xfId="4" applyFont="1" applyFill="1" applyBorder="1" applyAlignment="1">
      <alignment horizontal="center" vertical="center"/>
    </xf>
    <xf numFmtId="0" fontId="7" fillId="2" borderId="0" xfId="4" applyFont="1" applyFill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top" textRotation="255" wrapText="1"/>
    </xf>
    <xf numFmtId="0" fontId="19" fillId="2" borderId="6" xfId="0" applyFont="1" applyFill="1" applyBorder="1">
      <alignment vertical="center"/>
    </xf>
    <xf numFmtId="0" fontId="7" fillId="2" borderId="33" xfId="4" applyFont="1" applyFill="1" applyBorder="1" applyAlignment="1">
      <alignment horizontal="center" vertical="center"/>
    </xf>
    <xf numFmtId="0" fontId="7" fillId="2" borderId="34" xfId="4" applyFont="1" applyFill="1" applyBorder="1" applyAlignment="1">
      <alignment horizontal="center" vertical="center"/>
    </xf>
    <xf numFmtId="0" fontId="2" fillId="2" borderId="35" xfId="1" applyFill="1" applyBorder="1" applyAlignment="1">
      <alignment vertical="center"/>
    </xf>
    <xf numFmtId="0" fontId="2" fillId="2" borderId="20" xfId="0" applyFont="1" applyFill="1" applyBorder="1" applyAlignment="1"/>
    <xf numFmtId="0" fontId="2" fillId="2" borderId="36" xfId="0" applyFont="1" applyFill="1" applyBorder="1" applyAlignment="1">
      <alignment wrapText="1"/>
    </xf>
    <xf numFmtId="0" fontId="2" fillId="2" borderId="37" xfId="0" applyFont="1" applyFill="1" applyBorder="1" applyAlignment="1"/>
    <xf numFmtId="0" fontId="2" fillId="2" borderId="37" xfId="0" applyFont="1" applyFill="1" applyBorder="1" applyAlignment="1">
      <alignment wrapText="1"/>
    </xf>
    <xf numFmtId="0" fontId="2" fillId="2" borderId="35" xfId="0" applyFont="1" applyFill="1" applyBorder="1" applyAlignment="1">
      <alignment wrapText="1"/>
    </xf>
    <xf numFmtId="0" fontId="7" fillId="2" borderId="38" xfId="0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top" textRotation="255" wrapText="1"/>
    </xf>
    <xf numFmtId="0" fontId="7" fillId="2" borderId="20" xfId="4" applyFont="1" applyFill="1" applyBorder="1" applyAlignment="1">
      <alignment horizontal="center" vertical="center"/>
    </xf>
    <xf numFmtId="0" fontId="7" fillId="2" borderId="6" xfId="4" applyFont="1" applyFill="1" applyBorder="1" applyAlignment="1">
      <alignment horizontal="center" vertical="center"/>
    </xf>
    <xf numFmtId="49" fontId="2" fillId="2" borderId="39" xfId="2" applyNumberFormat="1" applyFill="1" applyBorder="1" applyAlignment="1">
      <alignment horizontal="center" vertical="center"/>
    </xf>
    <xf numFmtId="0" fontId="2" fillId="2" borderId="37" xfId="1" applyFill="1" applyBorder="1" applyAlignment="1">
      <alignment horizontal="left" vertical="center"/>
    </xf>
    <xf numFmtId="0" fontId="2" fillId="2" borderId="37" xfId="1" applyFill="1" applyBorder="1" applyAlignment="1">
      <alignment vertical="center"/>
    </xf>
    <xf numFmtId="0" fontId="2" fillId="2" borderId="40" xfId="1" applyFill="1" applyBorder="1" applyAlignment="1">
      <alignment vertical="center"/>
    </xf>
    <xf numFmtId="49" fontId="2" fillId="2" borderId="33" xfId="2" applyNumberFormat="1" applyFill="1" applyBorder="1" applyAlignment="1">
      <alignment horizontal="center" vertical="center"/>
    </xf>
    <xf numFmtId="0" fontId="2" fillId="2" borderId="0" xfId="2" applyFill="1" applyAlignment="1">
      <alignment horizontal="left" vertical="center"/>
    </xf>
    <xf numFmtId="0" fontId="2" fillId="2" borderId="0" xfId="2" applyFill="1" applyAlignment="1">
      <alignment vertical="center"/>
    </xf>
    <xf numFmtId="0" fontId="2" fillId="2" borderId="41" xfId="2" applyFill="1" applyBorder="1" applyAlignment="1">
      <alignment vertical="center"/>
    </xf>
    <xf numFmtId="0" fontId="2" fillId="2" borderId="0" xfId="2" applyFill="1" applyAlignment="1">
      <alignment horizontal="center" vertical="center"/>
    </xf>
    <xf numFmtId="49" fontId="2" fillId="2" borderId="42" xfId="2" applyNumberFormat="1" applyFill="1" applyBorder="1" applyAlignment="1">
      <alignment horizontal="center" vertical="center"/>
    </xf>
    <xf numFmtId="0" fontId="2" fillId="2" borderId="35" xfId="2" applyFill="1" applyBorder="1" applyAlignment="1">
      <alignment horizontal="left" vertical="center"/>
    </xf>
    <xf numFmtId="0" fontId="2" fillId="2" borderId="35" xfId="2" applyFill="1" applyBorder="1" applyAlignment="1">
      <alignment vertical="center"/>
    </xf>
    <xf numFmtId="0" fontId="2" fillId="2" borderId="43" xfId="2" applyFill="1" applyBorder="1" applyAlignment="1">
      <alignment horizontal="center" vertical="center"/>
    </xf>
    <xf numFmtId="49" fontId="5" fillId="2" borderId="8" xfId="1" applyNumberFormat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left" vertical="center"/>
    </xf>
    <xf numFmtId="0" fontId="5" fillId="2" borderId="6" xfId="1" applyFont="1" applyFill="1" applyBorder="1" applyAlignment="1">
      <alignment horizontal="left" vertical="center"/>
    </xf>
    <xf numFmtId="0" fontId="5" fillId="2" borderId="6" xfId="1" applyFont="1" applyFill="1" applyBorder="1" applyAlignment="1">
      <alignment vertical="center"/>
    </xf>
    <xf numFmtId="0" fontId="5" fillId="2" borderId="7" xfId="1" applyFont="1" applyFill="1" applyBorder="1" applyAlignment="1">
      <alignment vertical="center"/>
    </xf>
    <xf numFmtId="0" fontId="14" fillId="2" borderId="37" xfId="0" applyFont="1" applyFill="1" applyBorder="1" applyAlignment="1">
      <alignment horizontal="center" vertical="center"/>
    </xf>
    <xf numFmtId="0" fontId="2" fillId="2" borderId="0" xfId="1" applyFill="1" applyAlignment="1">
      <alignment horizontal="left" vertical="center" wrapText="1"/>
    </xf>
    <xf numFmtId="0" fontId="5" fillId="2" borderId="0" xfId="0" applyFont="1" applyFill="1">
      <alignment vertical="center"/>
    </xf>
    <xf numFmtId="0" fontId="5" fillId="2" borderId="14" xfId="0" applyFont="1" applyFill="1" applyBorder="1">
      <alignment vertical="center"/>
    </xf>
    <xf numFmtId="0" fontId="0" fillId="2" borderId="69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91" xfId="0" applyFill="1" applyBorder="1" applyAlignment="1">
      <alignment horizontal="center" vertical="center" wrapText="1"/>
    </xf>
    <xf numFmtId="176" fontId="0" fillId="2" borderId="39" xfId="5" applyNumberFormat="1" applyFont="1" applyFill="1" applyBorder="1">
      <alignment vertical="center"/>
    </xf>
    <xf numFmtId="176" fontId="0" fillId="2" borderId="40" xfId="5" applyNumberFormat="1" applyFont="1" applyFill="1" applyBorder="1">
      <alignment vertical="center"/>
    </xf>
    <xf numFmtId="38" fontId="0" fillId="2" borderId="60" xfId="5" applyFont="1" applyFill="1" applyBorder="1" applyAlignment="1">
      <alignment horizontal="right" vertical="center"/>
    </xf>
    <xf numFmtId="179" fontId="2" fillId="2" borderId="8" xfId="5" applyNumberFormat="1" applyFont="1" applyFill="1" applyBorder="1" applyAlignment="1"/>
    <xf numFmtId="179" fontId="2" fillId="2" borderId="59" xfId="5" applyNumberFormat="1" applyFont="1" applyFill="1" applyBorder="1" applyAlignment="1"/>
    <xf numFmtId="179" fontId="2" fillId="2" borderId="40" xfId="5" applyNumberFormat="1" applyFont="1" applyFill="1" applyBorder="1" applyAlignment="1"/>
    <xf numFmtId="179" fontId="2" fillId="2" borderId="37" xfId="5" applyNumberFormat="1" applyFont="1" applyFill="1" applyBorder="1" applyAlignment="1"/>
    <xf numFmtId="176" fontId="0" fillId="2" borderId="44" xfId="5" applyNumberFormat="1" applyFont="1" applyFill="1" applyBorder="1">
      <alignment vertical="center"/>
    </xf>
    <xf numFmtId="176" fontId="0" fillId="2" borderId="39" xfId="5" applyNumberFormat="1" applyFont="1" applyFill="1" applyBorder="1" applyAlignment="1">
      <alignment horizontal="right" vertical="center"/>
    </xf>
    <xf numFmtId="176" fontId="0" fillId="2" borderId="62" xfId="5" applyNumberFormat="1" applyFont="1" applyFill="1" applyBorder="1" applyAlignment="1">
      <alignment horizontal="right" vertical="center"/>
    </xf>
    <xf numFmtId="176" fontId="0" fillId="2" borderId="40" xfId="5" applyNumberFormat="1" applyFont="1" applyFill="1" applyBorder="1" applyAlignment="1">
      <alignment horizontal="right" vertical="center"/>
    </xf>
    <xf numFmtId="0" fontId="0" fillId="0" borderId="0" xfId="0" applyAlignment="1"/>
    <xf numFmtId="0" fontId="0" fillId="9" borderId="0" xfId="0" applyFill="1" applyAlignment="1"/>
    <xf numFmtId="0" fontId="20" fillId="10" borderId="0" xfId="0" applyFont="1" applyFill="1" applyAlignment="1"/>
    <xf numFmtId="0" fontId="0" fillId="0" borderId="39" xfId="0" applyBorder="1" applyAlignment="1"/>
    <xf numFmtId="0" fontId="7" fillId="0" borderId="39" xfId="0" applyFont="1" applyBorder="1" applyAlignment="1"/>
    <xf numFmtId="0" fontId="2" fillId="0" borderId="40" xfId="0" applyFont="1" applyBorder="1" applyAlignment="1"/>
    <xf numFmtId="0" fontId="7" fillId="0" borderId="33" xfId="0" applyFont="1" applyBorder="1" applyAlignment="1"/>
    <xf numFmtId="0" fontId="2" fillId="0" borderId="33" xfId="0" applyFont="1" applyBorder="1" applyAlignment="1"/>
    <xf numFmtId="177" fontId="2" fillId="0" borderId="38" xfId="5" applyNumberFormat="1" applyFont="1" applyBorder="1" applyAlignment="1"/>
    <xf numFmtId="177" fontId="0" fillId="0" borderId="40" xfId="5" applyNumberFormat="1" applyFont="1" applyBorder="1" applyAlignment="1"/>
    <xf numFmtId="177" fontId="2" fillId="0" borderId="46" xfId="5" applyNumberFormat="1" applyFont="1" applyBorder="1" applyAlignment="1"/>
    <xf numFmtId="177" fontId="2" fillId="0" borderId="41" xfId="5" applyNumberFormat="1" applyFont="1" applyBorder="1" applyAlignment="1"/>
    <xf numFmtId="177" fontId="0" fillId="0" borderId="46" xfId="5" applyNumberFormat="1" applyFont="1" applyBorder="1" applyAlignment="1"/>
    <xf numFmtId="177" fontId="0" fillId="0" borderId="41" xfId="5" applyNumberFormat="1" applyFont="1" applyBorder="1" applyAlignment="1"/>
    <xf numFmtId="0" fontId="0" fillId="0" borderId="46" xfId="0" applyBorder="1" applyAlignment="1"/>
    <xf numFmtId="0" fontId="0" fillId="0" borderId="41" xfId="0" applyBorder="1" applyAlignment="1"/>
    <xf numFmtId="0" fontId="7" fillId="2" borderId="33" xfId="0" applyFont="1" applyFill="1" applyBorder="1" applyAlignment="1"/>
    <xf numFmtId="0" fontId="0" fillId="2" borderId="46" xfId="0" applyFill="1" applyBorder="1" applyAlignment="1"/>
    <xf numFmtId="0" fontId="0" fillId="2" borderId="41" xfId="0" applyFill="1" applyBorder="1" applyAlignment="1"/>
    <xf numFmtId="0" fontId="7" fillId="2" borderId="42" xfId="0" applyFont="1" applyFill="1" applyBorder="1" applyAlignment="1"/>
    <xf numFmtId="177" fontId="0" fillId="0" borderId="36" xfId="5" applyNumberFormat="1" applyFont="1" applyBorder="1" applyAlignment="1"/>
    <xf numFmtId="177" fontId="0" fillId="0" borderId="43" xfId="5" applyNumberFormat="1" applyFont="1" applyBorder="1" applyAlignment="1"/>
    <xf numFmtId="0" fontId="20" fillId="0" borderId="0" xfId="0" applyFont="1" applyAlignment="1"/>
    <xf numFmtId="181" fontId="2" fillId="8" borderId="20" xfId="5" applyNumberFormat="1" applyFont="1" applyFill="1" applyBorder="1" applyAlignment="1"/>
    <xf numFmtId="0" fontId="7" fillId="9" borderId="0" xfId="0" applyFont="1" applyFill="1" applyAlignment="1"/>
    <xf numFmtId="0" fontId="7" fillId="0" borderId="0" xfId="0" applyFont="1" applyAlignment="1">
      <alignment horizontal="left"/>
    </xf>
    <xf numFmtId="0" fontId="2" fillId="0" borderId="38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0" fillId="0" borderId="76" xfId="0" applyBorder="1">
      <alignment vertical="center"/>
    </xf>
    <xf numFmtId="0" fontId="11" fillId="0" borderId="84" xfId="0" applyFont="1" applyBorder="1">
      <alignment vertical="center"/>
    </xf>
    <xf numFmtId="0" fontId="12" fillId="0" borderId="73" xfId="0" applyFont="1" applyBorder="1">
      <alignment vertical="center"/>
    </xf>
    <xf numFmtId="0" fontId="12" fillId="4" borderId="84" xfId="0" applyFont="1" applyFill="1" applyBorder="1" applyAlignment="1">
      <alignment horizontal="center" vertical="center"/>
    </xf>
    <xf numFmtId="0" fontId="12" fillId="4" borderId="73" xfId="0" applyFont="1" applyFill="1" applyBorder="1" applyAlignment="1">
      <alignment horizontal="center" vertical="center"/>
    </xf>
    <xf numFmtId="0" fontId="12" fillId="0" borderId="73" xfId="0" applyFont="1" applyBorder="1" applyAlignment="1">
      <alignment vertical="center" wrapText="1"/>
    </xf>
    <xf numFmtId="0" fontId="12" fillId="4" borderId="73" xfId="0" applyFont="1" applyFill="1" applyBorder="1">
      <alignment vertical="center"/>
    </xf>
    <xf numFmtId="0" fontId="12" fillId="4" borderId="73" xfId="0" applyFont="1" applyFill="1" applyBorder="1" applyAlignment="1">
      <alignment vertical="center" wrapText="1"/>
    </xf>
    <xf numFmtId="0" fontId="12" fillId="4" borderId="75" xfId="0" applyFont="1" applyFill="1" applyBorder="1" applyAlignment="1">
      <alignment horizontal="center" vertical="center"/>
    </xf>
    <xf numFmtId="0" fontId="0" fillId="0" borderId="77" xfId="0" applyBorder="1">
      <alignment vertical="center"/>
    </xf>
    <xf numFmtId="0" fontId="24" fillId="0" borderId="41" xfId="0" applyFont="1" applyBorder="1">
      <alignment vertical="center"/>
    </xf>
    <xf numFmtId="0" fontId="24" fillId="0" borderId="46" xfId="0" applyFont="1" applyBorder="1">
      <alignment vertical="center"/>
    </xf>
    <xf numFmtId="0" fontId="11" fillId="0" borderId="46" xfId="0" applyFont="1" applyBorder="1">
      <alignment vertical="center"/>
    </xf>
    <xf numFmtId="0" fontId="15" fillId="0" borderId="46" xfId="0" applyFont="1" applyBorder="1">
      <alignment vertical="center"/>
    </xf>
    <xf numFmtId="0" fontId="0" fillId="0" borderId="52" xfId="0" applyBorder="1">
      <alignment vertical="center"/>
    </xf>
    <xf numFmtId="0" fontId="25" fillId="0" borderId="41" xfId="0" applyFont="1" applyBorder="1">
      <alignment vertical="center"/>
    </xf>
    <xf numFmtId="0" fontId="25" fillId="0" borderId="46" xfId="0" applyFont="1" applyBorder="1">
      <alignment vertical="center"/>
    </xf>
    <xf numFmtId="0" fontId="12" fillId="0" borderId="46" xfId="0" applyFont="1" applyBorder="1">
      <alignment vertical="center"/>
    </xf>
    <xf numFmtId="0" fontId="15" fillId="0" borderId="46" xfId="0" applyFont="1" applyBorder="1" applyAlignment="1">
      <alignment horizontal="center" vertical="center"/>
    </xf>
    <xf numFmtId="0" fontId="18" fillId="0" borderId="46" xfId="0" quotePrefix="1" applyFont="1" applyBorder="1" applyAlignment="1">
      <alignment horizontal="center" vertical="center"/>
    </xf>
    <xf numFmtId="0" fontId="25" fillId="4" borderId="46" xfId="0" applyFont="1" applyFill="1" applyBorder="1">
      <alignment vertical="center"/>
    </xf>
    <xf numFmtId="0" fontId="0" fillId="0" borderId="80" xfId="0" applyBorder="1">
      <alignment vertical="center"/>
    </xf>
    <xf numFmtId="0" fontId="25" fillId="0" borderId="43" xfId="0" applyFont="1" applyBorder="1">
      <alignment vertical="center"/>
    </xf>
    <xf numFmtId="0" fontId="25" fillId="0" borderId="36" xfId="0" applyFont="1" applyBorder="1">
      <alignment vertical="center"/>
    </xf>
    <xf numFmtId="0" fontId="0" fillId="0" borderId="63" xfId="0" applyBorder="1">
      <alignment vertical="center"/>
    </xf>
    <xf numFmtId="0" fontId="0" fillId="0" borderId="83" xfId="0" applyBorder="1">
      <alignment vertical="center"/>
    </xf>
    <xf numFmtId="0" fontId="0" fillId="0" borderId="62" xfId="0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24" fillId="0" borderId="36" xfId="0" applyFont="1" applyBorder="1" applyAlignment="1">
      <alignment horizontal="center" vertical="center"/>
    </xf>
    <xf numFmtId="0" fontId="24" fillId="4" borderId="43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0" fillId="4" borderId="36" xfId="0" applyFill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0" fillId="4" borderId="63" xfId="0" applyFill="1" applyBorder="1" applyAlignment="1">
      <alignment horizontal="center" vertical="center"/>
    </xf>
    <xf numFmtId="38" fontId="0" fillId="0" borderId="46" xfId="5" applyFont="1" applyBorder="1" applyAlignment="1">
      <alignment horizontal="center" vertical="center"/>
    </xf>
    <xf numFmtId="0" fontId="0" fillId="0" borderId="79" xfId="0" applyBorder="1">
      <alignment vertical="center"/>
    </xf>
    <xf numFmtId="0" fontId="0" fillId="0" borderId="54" xfId="0" applyBorder="1">
      <alignment vertical="center"/>
    </xf>
    <xf numFmtId="0" fontId="0" fillId="0" borderId="55" xfId="0" applyBorder="1">
      <alignment vertical="center"/>
    </xf>
    <xf numFmtId="38" fontId="0" fillId="0" borderId="55" xfId="5" applyFont="1" applyBorder="1">
      <alignment vertical="center"/>
    </xf>
    <xf numFmtId="0" fontId="0" fillId="0" borderId="56" xfId="0" applyBorder="1">
      <alignment vertical="center"/>
    </xf>
    <xf numFmtId="0" fontId="0" fillId="2" borderId="6" xfId="0" applyFill="1" applyBorder="1" applyAlignment="1">
      <alignment horizontal="center" vertical="center" wrapText="1"/>
    </xf>
    <xf numFmtId="0" fontId="0" fillId="2" borderId="38" xfId="0" applyFill="1" applyBorder="1" applyAlignment="1">
      <alignment horizontal="center" vertical="center"/>
    </xf>
    <xf numFmtId="0" fontId="6" fillId="2" borderId="42" xfId="0" applyFont="1" applyFill="1" applyBorder="1" applyAlignment="1">
      <alignment horizontal="center" vertical="center"/>
    </xf>
    <xf numFmtId="176" fontId="0" fillId="3" borderId="46" xfId="5" applyNumberFormat="1" applyFont="1" applyFill="1" applyBorder="1" applyAlignment="1"/>
    <xf numFmtId="176" fontId="0" fillId="3" borderId="36" xfId="5" applyNumberFormat="1" applyFont="1" applyFill="1" applyBorder="1" applyAlignment="1"/>
    <xf numFmtId="176" fontId="2" fillId="7" borderId="0" xfId="5" applyNumberFormat="1" applyFont="1" applyFill="1" applyBorder="1" applyAlignment="1"/>
    <xf numFmtId="176" fontId="2" fillId="7" borderId="46" xfId="5" applyNumberFormat="1" applyFont="1" applyFill="1" applyBorder="1" applyAlignment="1"/>
    <xf numFmtId="38" fontId="2" fillId="7" borderId="0" xfId="5" applyFont="1" applyFill="1" applyBorder="1" applyAlignment="1"/>
    <xf numFmtId="38" fontId="2" fillId="7" borderId="46" xfId="5" applyFont="1" applyFill="1" applyBorder="1" applyAlignment="1"/>
    <xf numFmtId="0" fontId="0" fillId="2" borderId="38" xfId="0" applyFill="1" applyBorder="1" applyAlignment="1">
      <alignment vertical="center" wrapText="1"/>
    </xf>
    <xf numFmtId="0" fontId="11" fillId="2" borderId="39" xfId="0" applyFont="1" applyFill="1" applyBorder="1" applyAlignment="1">
      <alignment horizontal="center" vertical="center" wrapText="1"/>
    </xf>
    <xf numFmtId="0" fontId="0" fillId="2" borderId="40" xfId="0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vertical="center" wrapText="1"/>
    </xf>
    <xf numFmtId="0" fontId="11" fillId="2" borderId="20" xfId="0" applyFont="1" applyFill="1" applyBorder="1" applyAlignment="1">
      <alignment vertical="center" wrapText="1"/>
    </xf>
    <xf numFmtId="38" fontId="0" fillId="2" borderId="0" xfId="5" applyFont="1" applyFill="1">
      <alignment vertical="center"/>
    </xf>
    <xf numFmtId="176" fontId="0" fillId="2" borderId="43" xfId="5" applyNumberFormat="1" applyFont="1" applyFill="1" applyBorder="1">
      <alignment vertical="center"/>
    </xf>
    <xf numFmtId="176" fontId="0" fillId="2" borderId="0" xfId="5" applyNumberFormat="1" applyFont="1" applyFill="1">
      <alignment vertical="center"/>
    </xf>
    <xf numFmtId="0" fontId="11" fillId="2" borderId="0" xfId="0" applyFont="1" applyFill="1">
      <alignment vertical="center"/>
    </xf>
    <xf numFmtId="176" fontId="11" fillId="2" borderId="8" xfId="5" applyNumberFormat="1" applyFont="1" applyFill="1" applyBorder="1" applyAlignment="1">
      <alignment horizontal="center" vertical="center"/>
    </xf>
    <xf numFmtId="176" fontId="12" fillId="2" borderId="20" xfId="0" applyNumberFormat="1" applyFont="1" applyFill="1" applyBorder="1" applyAlignment="1">
      <alignment horizontal="center" vertical="center"/>
    </xf>
    <xf numFmtId="0" fontId="12" fillId="2" borderId="20" xfId="0" applyFont="1" applyFill="1" applyBorder="1">
      <alignment vertical="center"/>
    </xf>
    <xf numFmtId="177" fontId="0" fillId="2" borderId="46" xfId="5" applyNumberFormat="1" applyFont="1" applyFill="1" applyBorder="1">
      <alignment vertical="center"/>
    </xf>
    <xf numFmtId="176" fontId="13" fillId="2" borderId="0" xfId="5" applyNumberFormat="1" applyFont="1" applyFill="1" applyBorder="1">
      <alignment vertical="center"/>
    </xf>
    <xf numFmtId="176" fontId="13" fillId="2" borderId="46" xfId="5" applyNumberFormat="1" applyFont="1" applyFill="1" applyBorder="1">
      <alignment vertical="center"/>
    </xf>
    <xf numFmtId="38" fontId="0" fillId="2" borderId="20" xfId="0" applyNumberFormat="1" applyFill="1" applyBorder="1">
      <alignment vertical="center"/>
    </xf>
    <xf numFmtId="38" fontId="0" fillId="2" borderId="6" xfId="0" applyNumberFormat="1" applyFill="1" applyBorder="1">
      <alignment vertical="center"/>
    </xf>
    <xf numFmtId="177" fontId="0" fillId="2" borderId="8" xfId="5" applyNumberFormat="1" applyFont="1" applyFill="1" applyBorder="1">
      <alignment vertical="center"/>
    </xf>
    <xf numFmtId="177" fontId="0" fillId="2" borderId="20" xfId="5" applyNumberFormat="1" applyFont="1" applyFill="1" applyBorder="1">
      <alignment vertical="center"/>
    </xf>
    <xf numFmtId="38" fontId="0" fillId="2" borderId="39" xfId="0" applyNumberFormat="1" applyFill="1" applyBorder="1">
      <alignment vertical="center"/>
    </xf>
    <xf numFmtId="176" fontId="0" fillId="2" borderId="42" xfId="5" applyNumberFormat="1" applyFont="1" applyFill="1" applyBorder="1">
      <alignment vertical="center"/>
    </xf>
    <xf numFmtId="177" fontId="0" fillId="2" borderId="38" xfId="5" applyNumberFormat="1" applyFont="1" applyFill="1" applyBorder="1">
      <alignment vertical="center"/>
    </xf>
    <xf numFmtId="177" fontId="0" fillId="2" borderId="41" xfId="5" applyNumberFormat="1" applyFont="1" applyFill="1" applyBorder="1">
      <alignment vertical="center"/>
    </xf>
    <xf numFmtId="38" fontId="0" fillId="2" borderId="8" xfId="5" applyFont="1" applyFill="1" applyBorder="1">
      <alignment vertical="center"/>
    </xf>
    <xf numFmtId="177" fontId="0" fillId="2" borderId="36" xfId="5" applyNumberFormat="1" applyFont="1" applyFill="1" applyBorder="1">
      <alignment vertical="center"/>
    </xf>
    <xf numFmtId="0" fontId="10" fillId="2" borderId="35" xfId="0" applyFont="1" applyFill="1" applyBorder="1">
      <alignment vertical="center"/>
    </xf>
    <xf numFmtId="177" fontId="0" fillId="2" borderId="7" xfId="5" applyNumberFormat="1" applyFont="1" applyFill="1" applyBorder="1">
      <alignment vertical="center"/>
    </xf>
    <xf numFmtId="0" fontId="2" fillId="2" borderId="15" xfId="0" applyFont="1" applyFill="1" applyBorder="1" applyAlignment="1">
      <alignment horizontal="center"/>
    </xf>
    <xf numFmtId="0" fontId="2" fillId="2" borderId="50" xfId="0" applyFont="1" applyFill="1" applyBorder="1" applyAlignment="1">
      <alignment horizontal="center"/>
    </xf>
    <xf numFmtId="0" fontId="2" fillId="2" borderId="49" xfId="0" applyFont="1" applyFill="1" applyBorder="1" applyAlignment="1">
      <alignment horizontal="center"/>
    </xf>
    <xf numFmtId="0" fontId="2" fillId="2" borderId="17" xfId="0" applyFont="1" applyFill="1" applyBorder="1" applyAlignment="1"/>
    <xf numFmtId="0" fontId="2" fillId="2" borderId="19" xfId="0" applyFont="1" applyFill="1" applyBorder="1" applyAlignment="1"/>
    <xf numFmtId="0" fontId="2" fillId="2" borderId="53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56" xfId="0" applyFont="1" applyFill="1" applyBorder="1" applyAlignment="1">
      <alignment horizontal="center"/>
    </xf>
    <xf numFmtId="0" fontId="2" fillId="2" borderId="55" xfId="0" applyFont="1" applyFill="1" applyBorder="1" applyAlignment="1">
      <alignment horizontal="center"/>
    </xf>
    <xf numFmtId="0" fontId="6" fillId="2" borderId="19" xfId="0" applyFont="1" applyFill="1" applyBorder="1" applyAlignment="1">
      <alignment horizontal="center" vertical="center"/>
    </xf>
    <xf numFmtId="0" fontId="6" fillId="2" borderId="53" xfId="0" applyFont="1" applyFill="1" applyBorder="1">
      <alignment vertical="center"/>
    </xf>
    <xf numFmtId="0" fontId="6" fillId="2" borderId="19" xfId="0" applyFont="1" applyFill="1" applyBorder="1">
      <alignment vertical="center"/>
    </xf>
    <xf numFmtId="38" fontId="2" fillId="2" borderId="46" xfId="5" applyFont="1" applyFill="1" applyBorder="1" applyAlignment="1"/>
    <xf numFmtId="38" fontId="6" fillId="2" borderId="77" xfId="5" applyFont="1" applyFill="1" applyBorder="1">
      <alignment vertical="center"/>
    </xf>
    <xf numFmtId="176" fontId="6" fillId="2" borderId="51" xfId="5" applyNumberFormat="1" applyFont="1" applyFill="1" applyBorder="1">
      <alignment vertical="center"/>
    </xf>
    <xf numFmtId="0" fontId="6" fillId="2" borderId="45" xfId="0" applyFont="1" applyFill="1" applyBorder="1">
      <alignment vertical="center"/>
    </xf>
    <xf numFmtId="38" fontId="2" fillId="2" borderId="58" xfId="5" applyFont="1" applyFill="1" applyBorder="1" applyAlignment="1"/>
    <xf numFmtId="38" fontId="2" fillId="2" borderId="37" xfId="5" applyFont="1" applyFill="1" applyBorder="1" applyAlignment="1"/>
    <xf numFmtId="38" fontId="2" fillId="2" borderId="62" xfId="5" applyFont="1" applyFill="1" applyBorder="1" applyAlignment="1"/>
    <xf numFmtId="38" fontId="2" fillId="2" borderId="38" xfId="5" applyFont="1" applyFill="1" applyBorder="1" applyAlignment="1"/>
    <xf numFmtId="38" fontId="2" fillId="2" borderId="61" xfId="5" applyFont="1" applyFill="1" applyBorder="1" applyAlignment="1"/>
    <xf numFmtId="38" fontId="6" fillId="2" borderId="81" xfId="5" applyFont="1" applyFill="1" applyBorder="1">
      <alignment vertical="center"/>
    </xf>
    <xf numFmtId="40" fontId="6" fillId="2" borderId="60" xfId="5" applyNumberFormat="1" applyFont="1" applyFill="1" applyBorder="1">
      <alignment vertical="center"/>
    </xf>
    <xf numFmtId="0" fontId="6" fillId="2" borderId="61" xfId="0" applyFont="1" applyFill="1" applyBorder="1">
      <alignment vertical="center"/>
    </xf>
    <xf numFmtId="0" fontId="2" fillId="2" borderId="62" xfId="0" applyFont="1" applyFill="1" applyBorder="1" applyAlignment="1"/>
    <xf numFmtId="40" fontId="6" fillId="2" borderId="51" xfId="5" applyNumberFormat="1" applyFont="1" applyFill="1" applyBorder="1">
      <alignment vertical="center"/>
    </xf>
    <xf numFmtId="38" fontId="2" fillId="2" borderId="64" xfId="5" applyFont="1" applyFill="1" applyBorder="1" applyAlignment="1"/>
    <xf numFmtId="38" fontId="2" fillId="2" borderId="35" xfId="5" applyFont="1" applyFill="1" applyBorder="1" applyAlignment="1"/>
    <xf numFmtId="38" fontId="2" fillId="2" borderId="63" xfId="5" applyFont="1" applyFill="1" applyBorder="1" applyAlignment="1"/>
    <xf numFmtId="38" fontId="2" fillId="2" borderId="36" xfId="5" applyFont="1" applyFill="1" applyBorder="1" applyAlignment="1"/>
    <xf numFmtId="38" fontId="2" fillId="2" borderId="66" xfId="5" applyFont="1" applyFill="1" applyBorder="1" applyAlignment="1"/>
    <xf numFmtId="40" fontId="6" fillId="2" borderId="64" xfId="5" applyNumberFormat="1" applyFont="1" applyFill="1" applyBorder="1">
      <alignment vertical="center"/>
    </xf>
    <xf numFmtId="0" fontId="6" fillId="2" borderId="66" xfId="0" applyFont="1" applyFill="1" applyBorder="1">
      <alignment vertical="center"/>
    </xf>
    <xf numFmtId="0" fontId="2" fillId="2" borderId="60" xfId="0" applyFont="1" applyFill="1" applyBorder="1" applyAlignment="1"/>
    <xf numFmtId="0" fontId="2" fillId="2" borderId="9" xfId="0" applyFont="1" applyFill="1" applyBorder="1" applyAlignment="1"/>
    <xf numFmtId="38" fontId="2" fillId="2" borderId="60" xfId="5" applyFont="1" applyFill="1" applyBorder="1" applyAlignment="1"/>
    <xf numFmtId="38" fontId="2" fillId="2" borderId="6" xfId="5" applyFont="1" applyFill="1" applyBorder="1" applyAlignment="1"/>
    <xf numFmtId="38" fontId="2" fillId="2" borderId="59" xfId="5" applyFont="1" applyFill="1" applyBorder="1" applyAlignment="1"/>
    <xf numFmtId="38" fontId="2" fillId="2" borderId="20" xfId="5" applyFont="1" applyFill="1" applyBorder="1" applyAlignment="1"/>
    <xf numFmtId="38" fontId="2" fillId="2" borderId="9" xfId="5" applyFont="1" applyFill="1" applyBorder="1" applyAlignment="1"/>
    <xf numFmtId="176" fontId="6" fillId="2" borderId="60" xfId="5" applyNumberFormat="1" applyFont="1" applyFill="1" applyBorder="1">
      <alignment vertical="center"/>
    </xf>
    <xf numFmtId="0" fontId="6" fillId="2" borderId="9" xfId="0" applyFont="1" applyFill="1" applyBorder="1">
      <alignment vertical="center"/>
    </xf>
    <xf numFmtId="0" fontId="2" fillId="2" borderId="72" xfId="0" applyFont="1" applyFill="1" applyBorder="1" applyAlignment="1"/>
    <xf numFmtId="0" fontId="2" fillId="2" borderId="87" xfId="0" applyFont="1" applyFill="1" applyBorder="1" applyAlignment="1"/>
    <xf numFmtId="38" fontId="2" fillId="2" borderId="72" xfId="5" applyFont="1" applyFill="1" applyBorder="1" applyAlignment="1"/>
    <xf numFmtId="38" fontId="2" fillId="2" borderId="74" xfId="5" applyFont="1" applyFill="1" applyBorder="1" applyAlignment="1"/>
    <xf numFmtId="38" fontId="2" fillId="2" borderId="75" xfId="5" applyFont="1" applyFill="1" applyBorder="1" applyAlignment="1"/>
    <xf numFmtId="38" fontId="2" fillId="2" borderId="73" xfId="5" applyFont="1" applyFill="1" applyBorder="1" applyAlignment="1"/>
    <xf numFmtId="38" fontId="2" fillId="2" borderId="87" xfId="5" applyFont="1" applyFill="1" applyBorder="1" applyAlignment="1"/>
    <xf numFmtId="38" fontId="6" fillId="2" borderId="76" xfId="5" applyFont="1" applyFill="1" applyBorder="1">
      <alignment vertical="center"/>
    </xf>
    <xf numFmtId="176" fontId="6" fillId="2" borderId="72" xfId="5" applyNumberFormat="1" applyFont="1" applyFill="1" applyBorder="1">
      <alignment vertical="center"/>
    </xf>
    <xf numFmtId="0" fontId="6" fillId="2" borderId="87" xfId="0" applyFont="1" applyFill="1" applyBorder="1">
      <alignment vertical="center"/>
    </xf>
    <xf numFmtId="0" fontId="2" fillId="2" borderId="53" xfId="0" applyFont="1" applyFill="1" applyBorder="1" applyAlignment="1"/>
    <xf numFmtId="38" fontId="2" fillId="2" borderId="53" xfId="5" applyFont="1" applyFill="1" applyBorder="1" applyAlignment="1"/>
    <xf numFmtId="38" fontId="2" fillId="2" borderId="18" xfId="5" applyFont="1" applyFill="1" applyBorder="1" applyAlignment="1"/>
    <xf numFmtId="38" fontId="2" fillId="2" borderId="56" xfId="5" applyFont="1" applyFill="1" applyBorder="1" applyAlignment="1"/>
    <xf numFmtId="38" fontId="2" fillId="2" borderId="55" xfId="5" applyFont="1" applyFill="1" applyBorder="1" applyAlignment="1"/>
    <xf numFmtId="38" fontId="2" fillId="2" borderId="19" xfId="5" applyFont="1" applyFill="1" applyBorder="1" applyAlignment="1"/>
    <xf numFmtId="38" fontId="6" fillId="2" borderId="82" xfId="5" applyFont="1" applyFill="1" applyBorder="1">
      <alignment vertical="center"/>
    </xf>
    <xf numFmtId="176" fontId="6" fillId="2" borderId="53" xfId="5" applyNumberFormat="1" applyFont="1" applyFill="1" applyBorder="1">
      <alignment vertical="center"/>
    </xf>
    <xf numFmtId="176" fontId="6" fillId="2" borderId="88" xfId="5" applyNumberFormat="1" applyFont="1" applyFill="1" applyBorder="1">
      <alignment vertical="center"/>
    </xf>
    <xf numFmtId="176" fontId="6" fillId="2" borderId="79" xfId="5" applyNumberFormat="1" applyFont="1" applyFill="1" applyBorder="1">
      <alignment vertical="center"/>
    </xf>
    <xf numFmtId="38" fontId="2" fillId="2" borderId="0" xfId="5" applyFont="1" applyFill="1" applyBorder="1" applyAlignment="1">
      <alignment horizontal="right"/>
    </xf>
    <xf numFmtId="38" fontId="6" fillId="2" borderId="0" xfId="5" applyFont="1" applyFill="1">
      <alignment vertical="center"/>
    </xf>
    <xf numFmtId="38" fontId="2" fillId="2" borderId="0" xfId="0" applyNumberFormat="1" applyFont="1" applyFill="1" applyAlignment="1"/>
    <xf numFmtId="3" fontId="6" fillId="2" borderId="20" xfId="0" applyNumberFormat="1" applyFont="1" applyFill="1" applyBorder="1">
      <alignment vertical="center"/>
    </xf>
    <xf numFmtId="0" fontId="15" fillId="2" borderId="20" xfId="0" applyFont="1" applyFill="1" applyBorder="1" applyAlignment="1">
      <alignment horizontal="center" vertical="center"/>
    </xf>
    <xf numFmtId="0" fontId="6" fillId="2" borderId="37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176" fontId="6" fillId="2" borderId="20" xfId="5" applyNumberFormat="1" applyFont="1" applyFill="1" applyBorder="1">
      <alignment vertical="center"/>
    </xf>
    <xf numFmtId="0" fontId="6" fillId="2" borderId="43" xfId="0" applyFont="1" applyFill="1" applyBorder="1" applyAlignment="1">
      <alignment horizontal="right" vertical="center"/>
    </xf>
    <xf numFmtId="0" fontId="6" fillId="2" borderId="39" xfId="0" applyFont="1" applyFill="1" applyBorder="1">
      <alignment vertical="center"/>
    </xf>
    <xf numFmtId="38" fontId="6" fillId="2" borderId="38" xfId="5" applyFont="1" applyFill="1" applyBorder="1">
      <alignment vertical="center"/>
    </xf>
    <xf numFmtId="40" fontId="6" fillId="2" borderId="37" xfId="5" applyNumberFormat="1" applyFont="1" applyFill="1" applyBorder="1">
      <alignment vertical="center"/>
    </xf>
    <xf numFmtId="40" fontId="6" fillId="2" borderId="35" xfId="5" applyNumberFormat="1" applyFont="1" applyFill="1" applyBorder="1">
      <alignment vertical="center"/>
    </xf>
    <xf numFmtId="0" fontId="6" fillId="2" borderId="20" xfId="0" applyFont="1" applyFill="1" applyBorder="1">
      <alignment vertical="center"/>
    </xf>
    <xf numFmtId="38" fontId="6" fillId="2" borderId="35" xfId="5" applyFont="1" applyFill="1" applyBorder="1">
      <alignment vertical="center"/>
    </xf>
    <xf numFmtId="40" fontId="0" fillId="2" borderId="0" xfId="5" applyNumberFormat="1" applyFont="1" applyFill="1">
      <alignment vertical="center"/>
    </xf>
    <xf numFmtId="0" fontId="18" fillId="2" borderId="6" xfId="0" applyFont="1" applyFill="1" applyBorder="1" applyAlignment="1">
      <alignment horizontal="center" vertical="center"/>
    </xf>
    <xf numFmtId="3" fontId="0" fillId="2" borderId="0" xfId="5" applyNumberFormat="1" applyFont="1" applyFill="1">
      <alignment vertical="center"/>
    </xf>
    <xf numFmtId="0" fontId="0" fillId="2" borderId="0" xfId="0" applyFill="1" applyAlignment="1">
      <alignment vertical="center" wrapText="1"/>
    </xf>
    <xf numFmtId="3" fontId="0" fillId="2" borderId="6" xfId="5" applyNumberFormat="1" applyFont="1" applyFill="1" applyBorder="1">
      <alignment vertical="center"/>
    </xf>
    <xf numFmtId="178" fontId="0" fillId="2" borderId="20" xfId="0" applyNumberFormat="1" applyFill="1" applyBorder="1">
      <alignment vertical="center"/>
    </xf>
    <xf numFmtId="0" fontId="0" fillId="2" borderId="0" xfId="0" applyFill="1" applyAlignment="1">
      <alignment horizontal="center" vertical="center" wrapText="1"/>
    </xf>
    <xf numFmtId="176" fontId="0" fillId="2" borderId="65" xfId="5" applyNumberFormat="1" applyFont="1" applyFill="1" applyBorder="1">
      <alignment vertical="center"/>
    </xf>
    <xf numFmtId="176" fontId="0" fillId="2" borderId="63" xfId="5" applyNumberFormat="1" applyFont="1" applyFill="1" applyBorder="1">
      <alignment vertical="center"/>
    </xf>
    <xf numFmtId="0" fontId="5" fillId="2" borderId="0" xfId="1" applyFont="1" applyFill="1" applyAlignment="1">
      <alignment vertical="center"/>
    </xf>
    <xf numFmtId="38" fontId="2" fillId="4" borderId="51" xfId="5" applyFont="1" applyFill="1" applyBorder="1" applyAlignment="1"/>
    <xf numFmtId="0" fontId="2" fillId="4" borderId="89" xfId="0" applyFont="1" applyFill="1" applyBorder="1" applyAlignment="1">
      <alignment horizontal="center"/>
    </xf>
    <xf numFmtId="0" fontId="2" fillId="4" borderId="90" xfId="0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/>
    </xf>
    <xf numFmtId="0" fontId="6" fillId="4" borderId="56" xfId="0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6" fillId="4" borderId="20" xfId="0" applyFont="1" applyFill="1" applyBorder="1">
      <alignment vertical="center"/>
    </xf>
    <xf numFmtId="40" fontId="6" fillId="4" borderId="38" xfId="5" applyNumberFormat="1" applyFont="1" applyFill="1" applyBorder="1">
      <alignment vertical="center"/>
    </xf>
    <xf numFmtId="176" fontId="6" fillId="4" borderId="0" xfId="5" applyNumberFormat="1" applyFont="1" applyFill="1">
      <alignment vertical="center"/>
    </xf>
    <xf numFmtId="0" fontId="6" fillId="4" borderId="0" xfId="0" applyFont="1" applyFill="1">
      <alignment vertical="center"/>
    </xf>
    <xf numFmtId="176" fontId="6" fillId="0" borderId="40" xfId="5" applyNumberFormat="1" applyFont="1" applyBorder="1">
      <alignment vertical="center"/>
    </xf>
    <xf numFmtId="176" fontId="6" fillId="0" borderId="41" xfId="5" applyNumberFormat="1" applyFont="1" applyBorder="1">
      <alignment vertical="center"/>
    </xf>
    <xf numFmtId="176" fontId="6" fillId="0" borderId="7" xfId="5" applyNumberFormat="1" applyFont="1" applyBorder="1">
      <alignment vertical="center"/>
    </xf>
    <xf numFmtId="0" fontId="6" fillId="0" borderId="46" xfId="0" applyFont="1" applyBorder="1">
      <alignment vertical="center"/>
    </xf>
    <xf numFmtId="0" fontId="6" fillId="0" borderId="2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38" fontId="0" fillId="4" borderId="8" xfId="5" applyFont="1" applyFill="1" applyBorder="1">
      <alignment vertical="center"/>
    </xf>
    <xf numFmtId="0" fontId="0" fillId="4" borderId="20" xfId="0" applyFill="1" applyBorder="1" applyAlignment="1">
      <alignment horizontal="center" vertical="center"/>
    </xf>
    <xf numFmtId="0" fontId="11" fillId="4" borderId="36" xfId="0" applyFont="1" applyFill="1" applyBorder="1" applyAlignment="1">
      <alignment horizontal="center" vertical="center" wrapText="1"/>
    </xf>
    <xf numFmtId="176" fontId="0" fillId="4" borderId="6" xfId="5" applyNumberFormat="1" applyFont="1" applyFill="1" applyBorder="1">
      <alignment vertical="center"/>
    </xf>
    <xf numFmtId="176" fontId="0" fillId="0" borderId="6" xfId="5" applyNumberFormat="1" applyFont="1" applyBorder="1">
      <alignment vertical="center"/>
    </xf>
    <xf numFmtId="0" fontId="12" fillId="2" borderId="20" xfId="0" applyFont="1" applyFill="1" applyBorder="1" applyAlignment="1">
      <alignment horizontal="center" vertical="center" wrapText="1"/>
    </xf>
    <xf numFmtId="176" fontId="0" fillId="0" borderId="20" xfId="5" applyNumberFormat="1" applyFont="1" applyBorder="1">
      <alignment vertical="center"/>
    </xf>
    <xf numFmtId="176" fontId="0" fillId="0" borderId="20" xfId="0" applyNumberFormat="1" applyBorder="1">
      <alignment vertical="center"/>
    </xf>
    <xf numFmtId="0" fontId="2" fillId="2" borderId="39" xfId="0" applyFont="1" applyFill="1" applyBorder="1" applyAlignment="1"/>
    <xf numFmtId="0" fontId="2" fillId="2" borderId="33" xfId="0" applyFont="1" applyFill="1" applyBorder="1" applyAlignment="1"/>
    <xf numFmtId="0" fontId="2" fillId="2" borderId="42" xfId="0" applyFont="1" applyFill="1" applyBorder="1" applyAlignment="1"/>
    <xf numFmtId="0" fontId="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38" fontId="6" fillId="3" borderId="37" xfId="5" applyFont="1" applyFill="1" applyBorder="1">
      <alignment vertical="center"/>
    </xf>
    <xf numFmtId="38" fontId="6" fillId="3" borderId="0" xfId="5" applyFont="1" applyFill="1" applyBorder="1">
      <alignment vertical="center"/>
    </xf>
    <xf numFmtId="182" fontId="6" fillId="3" borderId="0" xfId="0" applyNumberFormat="1" applyFont="1" applyFill="1">
      <alignment vertical="center"/>
    </xf>
    <xf numFmtId="176" fontId="6" fillId="3" borderId="0" xfId="5" applyNumberFormat="1" applyFont="1" applyFill="1">
      <alignment vertical="center"/>
    </xf>
    <xf numFmtId="38" fontId="2" fillId="3" borderId="0" xfId="5" applyFont="1" applyFill="1" applyBorder="1" applyAlignment="1"/>
    <xf numFmtId="38" fontId="2" fillId="3" borderId="6" xfId="5" applyFont="1" applyFill="1" applyBorder="1" applyAlignment="1"/>
    <xf numFmtId="38" fontId="2" fillId="3" borderId="41" xfId="5" applyFont="1" applyFill="1" applyBorder="1" applyAlignment="1"/>
    <xf numFmtId="38" fontId="2" fillId="3" borderId="7" xfId="5" applyFont="1" applyFill="1" applyBorder="1" applyAlignment="1"/>
    <xf numFmtId="38" fontId="6" fillId="3" borderId="46" xfId="5" applyFont="1" applyFill="1" applyBorder="1">
      <alignment vertical="center"/>
    </xf>
    <xf numFmtId="38" fontId="6" fillId="3" borderId="20" xfId="5" applyFont="1" applyFill="1" applyBorder="1">
      <alignment vertical="center"/>
    </xf>
    <xf numFmtId="38" fontId="6" fillId="3" borderId="38" xfId="5" applyFont="1" applyFill="1" applyBorder="1">
      <alignment vertical="center"/>
    </xf>
    <xf numFmtId="40" fontId="6" fillId="3" borderId="60" xfId="5" applyNumberFormat="1" applyFont="1" applyFill="1" applyBorder="1">
      <alignment vertical="center"/>
    </xf>
    <xf numFmtId="40" fontId="6" fillId="3" borderId="51" xfId="5" applyNumberFormat="1" applyFont="1" applyFill="1" applyBorder="1">
      <alignment vertical="center"/>
    </xf>
    <xf numFmtId="40" fontId="6" fillId="3" borderId="64" xfId="5" applyNumberFormat="1" applyFont="1" applyFill="1" applyBorder="1">
      <alignment vertical="center"/>
    </xf>
    <xf numFmtId="0" fontId="0" fillId="4" borderId="50" xfId="0" applyFill="1" applyBorder="1">
      <alignment vertical="center"/>
    </xf>
    <xf numFmtId="0" fontId="0" fillId="4" borderId="52" xfId="0" applyFill="1" applyBorder="1" applyAlignment="1">
      <alignment horizontal="center" vertical="center"/>
    </xf>
    <xf numFmtId="0" fontId="0" fillId="4" borderId="56" xfId="0" applyFill="1" applyBorder="1">
      <alignment vertical="center"/>
    </xf>
    <xf numFmtId="38" fontId="0" fillId="4" borderId="52" xfId="5" applyFont="1" applyFill="1" applyBorder="1">
      <alignment vertical="center"/>
    </xf>
    <xf numFmtId="38" fontId="0" fillId="4" borderId="59" xfId="5" applyFont="1" applyFill="1" applyBorder="1">
      <alignment vertical="center"/>
    </xf>
    <xf numFmtId="38" fontId="0" fillId="4" borderId="62" xfId="5" applyFont="1" applyFill="1" applyBorder="1">
      <alignment vertical="center"/>
    </xf>
    <xf numFmtId="38" fontId="0" fillId="4" borderId="63" xfId="5" applyFont="1" applyFill="1" applyBorder="1">
      <alignment vertical="center"/>
    </xf>
    <xf numFmtId="38" fontId="0" fillId="4" borderId="50" xfId="5" applyFont="1" applyFill="1" applyBorder="1">
      <alignment vertical="center"/>
    </xf>
    <xf numFmtId="38" fontId="0" fillId="4" borderId="71" xfId="5" applyFont="1" applyFill="1" applyBorder="1">
      <alignment vertical="center"/>
    </xf>
    <xf numFmtId="0" fontId="0" fillId="4" borderId="4" xfId="0" applyFill="1" applyBorder="1" applyAlignment="1">
      <alignment horizontal="center" vertical="center" wrapText="1"/>
    </xf>
    <xf numFmtId="0" fontId="0" fillId="4" borderId="19" xfId="0" applyFill="1" applyBorder="1" applyAlignment="1">
      <alignment horizontal="center" vertical="center"/>
    </xf>
    <xf numFmtId="58" fontId="0" fillId="4" borderId="45" xfId="0" applyNumberFormat="1" applyFill="1" applyBorder="1" applyAlignment="1">
      <alignment horizontal="center" vertical="center"/>
    </xf>
    <xf numFmtId="38" fontId="0" fillId="4" borderId="9" xfId="5" applyFont="1" applyFill="1" applyBorder="1">
      <alignment vertical="center"/>
    </xf>
    <xf numFmtId="0" fontId="0" fillId="4" borderId="9" xfId="0" applyFill="1" applyBorder="1">
      <alignment vertical="center"/>
    </xf>
    <xf numFmtId="176" fontId="0" fillId="4" borderId="61" xfId="5" applyNumberFormat="1" applyFont="1" applyFill="1" applyBorder="1">
      <alignment vertical="center"/>
    </xf>
    <xf numFmtId="176" fontId="0" fillId="4" borderId="66" xfId="5" applyNumberFormat="1" applyFont="1" applyFill="1" applyBorder="1">
      <alignment vertical="center"/>
    </xf>
    <xf numFmtId="38" fontId="0" fillId="4" borderId="66" xfId="0" applyNumberFormat="1" applyFill="1" applyBorder="1">
      <alignment vertical="center"/>
    </xf>
    <xf numFmtId="0" fontId="0" fillId="4" borderId="9" xfId="0" applyFill="1" applyBorder="1" applyAlignment="1">
      <alignment horizontal="center" vertical="center"/>
    </xf>
    <xf numFmtId="176" fontId="0" fillId="4" borderId="45" xfId="5" applyNumberFormat="1" applyFont="1" applyFill="1" applyBorder="1">
      <alignment vertical="center"/>
    </xf>
    <xf numFmtId="40" fontId="0" fillId="4" borderId="66" xfId="5" applyNumberFormat="1" applyFont="1" applyFill="1" applyBorder="1">
      <alignment vertical="center"/>
    </xf>
    <xf numFmtId="0" fontId="0" fillId="4" borderId="45" xfId="0" applyFill="1" applyBorder="1" applyAlignment="1">
      <alignment horizontal="center" vertical="center"/>
    </xf>
    <xf numFmtId="40" fontId="0" fillId="4" borderId="45" xfId="5" applyNumberFormat="1" applyFont="1" applyFill="1" applyBorder="1">
      <alignment vertical="center"/>
    </xf>
    <xf numFmtId="176" fontId="0" fillId="4" borderId="13" xfId="5" applyNumberFormat="1" applyFont="1" applyFill="1" applyBorder="1" applyAlignment="1">
      <alignment horizontal="center" vertical="center"/>
    </xf>
    <xf numFmtId="38" fontId="0" fillId="3" borderId="33" xfId="5" applyFont="1" applyFill="1" applyBorder="1">
      <alignment vertical="center"/>
    </xf>
    <xf numFmtId="38" fontId="0" fillId="3" borderId="46" xfId="0" applyNumberFormat="1" applyFill="1" applyBorder="1">
      <alignment vertical="center"/>
    </xf>
    <xf numFmtId="38" fontId="0" fillId="3" borderId="0" xfId="0" applyNumberFormat="1" applyFill="1">
      <alignment vertical="center"/>
    </xf>
    <xf numFmtId="38" fontId="0" fillId="3" borderId="8" xfId="0" applyNumberFormat="1" applyFill="1" applyBorder="1">
      <alignment vertical="center"/>
    </xf>
    <xf numFmtId="38" fontId="0" fillId="3" borderId="33" xfId="0" applyNumberFormat="1" applyFill="1" applyBorder="1">
      <alignment vertical="center"/>
    </xf>
    <xf numFmtId="0" fontId="14" fillId="2" borderId="38" xfId="0" applyFont="1" applyFill="1" applyBorder="1" applyAlignment="1">
      <alignment horizontal="center" vertical="center"/>
    </xf>
    <xf numFmtId="0" fontId="14" fillId="2" borderId="46" xfId="0" applyFont="1" applyFill="1" applyBorder="1" applyAlignment="1">
      <alignment horizontal="center" vertical="center"/>
    </xf>
    <xf numFmtId="0" fontId="14" fillId="2" borderId="36" xfId="0" applyFont="1" applyFill="1" applyBorder="1" applyAlignment="1">
      <alignment horizontal="center" vertical="center"/>
    </xf>
    <xf numFmtId="38" fontId="0" fillId="0" borderId="36" xfId="0" applyNumberFormat="1" applyBorder="1">
      <alignment vertical="center"/>
    </xf>
    <xf numFmtId="0" fontId="0" fillId="0" borderId="0" xfId="0" applyAlignment="1">
      <alignment horizontal="center"/>
    </xf>
    <xf numFmtId="0" fontId="0" fillId="4" borderId="39" xfId="0" applyFill="1" applyBorder="1">
      <alignment vertical="center"/>
    </xf>
    <xf numFmtId="176" fontId="0" fillId="4" borderId="57" xfId="5" applyNumberFormat="1" applyFont="1" applyFill="1" applyBorder="1">
      <alignment vertical="center"/>
    </xf>
    <xf numFmtId="176" fontId="0" fillId="4" borderId="39" xfId="5" applyNumberFormat="1" applyFont="1" applyFill="1" applyBorder="1">
      <alignment vertical="center"/>
    </xf>
    <xf numFmtId="176" fontId="0" fillId="4" borderId="62" xfId="5" applyNumberFormat="1" applyFont="1" applyFill="1" applyBorder="1">
      <alignment vertical="center"/>
    </xf>
    <xf numFmtId="176" fontId="0" fillId="4" borderId="40" xfId="5" applyNumberFormat="1" applyFont="1" applyFill="1" applyBorder="1">
      <alignment vertical="center"/>
    </xf>
    <xf numFmtId="176" fontId="0" fillId="4" borderId="37" xfId="5" applyNumberFormat="1" applyFont="1" applyFill="1" applyBorder="1">
      <alignment vertical="center"/>
    </xf>
    <xf numFmtId="0" fontId="0" fillId="4" borderId="8" xfId="0" applyFill="1" applyBorder="1">
      <alignment vertical="center"/>
    </xf>
    <xf numFmtId="0" fontId="0" fillId="4" borderId="33" xfId="0" applyFill="1" applyBorder="1">
      <alignment vertical="center"/>
    </xf>
    <xf numFmtId="0" fontId="0" fillId="4" borderId="18" xfId="0" applyFill="1" applyBorder="1">
      <alignment vertical="center"/>
    </xf>
    <xf numFmtId="38" fontId="0" fillId="4" borderId="10" xfId="5" applyFont="1" applyFill="1" applyBorder="1">
      <alignment vertical="center"/>
    </xf>
    <xf numFmtId="38" fontId="0" fillId="4" borderId="12" xfId="5" applyFont="1" applyFill="1" applyBorder="1">
      <alignment vertical="center"/>
    </xf>
    <xf numFmtId="38" fontId="0" fillId="4" borderId="91" xfId="5" applyFont="1" applyFill="1" applyBorder="1">
      <alignment vertical="center"/>
    </xf>
    <xf numFmtId="38" fontId="0" fillId="4" borderId="11" xfId="5" applyFont="1" applyFill="1" applyBorder="1">
      <alignment vertical="center"/>
    </xf>
    <xf numFmtId="0" fontId="0" fillId="4" borderId="57" xfId="0" applyFill="1" applyBorder="1">
      <alignment vertical="center"/>
    </xf>
    <xf numFmtId="0" fontId="0" fillId="4" borderId="37" xfId="0" applyFill="1" applyBorder="1">
      <alignment vertical="center"/>
    </xf>
    <xf numFmtId="176" fontId="0" fillId="4" borderId="57" xfId="5" applyNumberFormat="1" applyFont="1" applyFill="1" applyBorder="1" applyAlignment="1">
      <alignment horizontal="right" vertical="center"/>
    </xf>
    <xf numFmtId="176" fontId="0" fillId="4" borderId="39" xfId="5" applyNumberFormat="1" applyFont="1" applyFill="1" applyBorder="1" applyAlignment="1">
      <alignment horizontal="right" vertical="center"/>
    </xf>
    <xf numFmtId="176" fontId="0" fillId="4" borderId="62" xfId="5" applyNumberFormat="1" applyFont="1" applyFill="1" applyBorder="1" applyAlignment="1">
      <alignment horizontal="right" vertical="center"/>
    </xf>
    <xf numFmtId="176" fontId="0" fillId="4" borderId="40" xfId="5" applyNumberFormat="1" applyFont="1" applyFill="1" applyBorder="1" applyAlignment="1">
      <alignment horizontal="right" vertical="center"/>
    </xf>
    <xf numFmtId="176" fontId="0" fillId="4" borderId="37" xfId="5" applyNumberFormat="1" applyFont="1" applyFill="1" applyBorder="1" applyAlignment="1">
      <alignment horizontal="right" vertical="center"/>
    </xf>
    <xf numFmtId="49" fontId="21" fillId="7" borderId="33" xfId="0" applyNumberFormat="1" applyFont="1" applyFill="1" applyBorder="1" applyAlignment="1"/>
    <xf numFmtId="0" fontId="21" fillId="7" borderId="0" xfId="0" applyFont="1" applyFill="1" applyAlignment="1"/>
    <xf numFmtId="0" fontId="2" fillId="7" borderId="41" xfId="0" applyFont="1" applyFill="1" applyBorder="1" applyAlignment="1"/>
    <xf numFmtId="0" fontId="0" fillId="4" borderId="8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7" borderId="20" xfId="0" applyFill="1" applyBorder="1">
      <alignment vertical="center"/>
    </xf>
    <xf numFmtId="38" fontId="0" fillId="7" borderId="46" xfId="5" applyFont="1" applyFill="1" applyBorder="1">
      <alignment vertical="center"/>
    </xf>
    <xf numFmtId="38" fontId="0" fillId="7" borderId="38" xfId="5" applyFont="1" applyFill="1" applyBorder="1">
      <alignment vertical="center"/>
    </xf>
    <xf numFmtId="38" fontId="0" fillId="7" borderId="36" xfId="5" applyFont="1" applyFill="1" applyBorder="1">
      <alignment vertical="center"/>
    </xf>
    <xf numFmtId="0" fontId="0" fillId="3" borderId="44" xfId="0" applyFill="1" applyBorder="1">
      <alignment vertical="center"/>
    </xf>
    <xf numFmtId="0" fontId="0" fillId="3" borderId="39" xfId="0" applyFill="1" applyBorder="1">
      <alignment vertical="center"/>
    </xf>
    <xf numFmtId="0" fontId="0" fillId="3" borderId="61" xfId="0" applyFill="1" applyBorder="1" applyAlignment="1">
      <alignment horizontal="left" vertical="center"/>
    </xf>
    <xf numFmtId="38" fontId="0" fillId="3" borderId="58" xfId="0" applyNumberFormat="1" applyFill="1" applyBorder="1">
      <alignment vertical="center"/>
    </xf>
    <xf numFmtId="38" fontId="0" fillId="3" borderId="38" xfId="0" applyNumberFormat="1" applyFill="1" applyBorder="1">
      <alignment vertical="center"/>
    </xf>
    <xf numFmtId="38" fontId="0" fillId="3" borderId="40" xfId="0" applyNumberFormat="1" applyFill="1" applyBorder="1">
      <alignment vertical="center"/>
    </xf>
    <xf numFmtId="38" fontId="0" fillId="3" borderId="62" xfId="5" applyFont="1" applyFill="1" applyBorder="1">
      <alignment vertical="center"/>
    </xf>
    <xf numFmtId="0" fontId="0" fillId="3" borderId="17" xfId="0" applyFill="1" applyBorder="1">
      <alignment vertical="center"/>
    </xf>
    <xf numFmtId="0" fontId="0" fillId="3" borderId="12" xfId="0" applyFill="1" applyBorder="1">
      <alignment vertical="center"/>
    </xf>
    <xf numFmtId="0" fontId="0" fillId="3" borderId="13" xfId="0" applyFill="1" applyBorder="1">
      <alignment vertical="center"/>
    </xf>
    <xf numFmtId="38" fontId="0" fillId="3" borderId="69" xfId="0" applyNumberFormat="1" applyFill="1" applyBorder="1">
      <alignment vertical="center"/>
    </xf>
    <xf numFmtId="38" fontId="0" fillId="3" borderId="70" xfId="0" applyNumberFormat="1" applyFill="1" applyBorder="1">
      <alignment vertical="center"/>
    </xf>
    <xf numFmtId="38" fontId="0" fillId="3" borderId="71" xfId="5" applyFont="1" applyFill="1" applyBorder="1">
      <alignment vertical="center"/>
    </xf>
    <xf numFmtId="0" fontId="14" fillId="2" borderId="33" xfId="0" applyFont="1" applyFill="1" applyBorder="1" applyAlignment="1">
      <alignment horizontal="center" vertical="center"/>
    </xf>
    <xf numFmtId="0" fontId="14" fillId="2" borderId="33" xfId="0" applyFont="1" applyFill="1" applyBorder="1">
      <alignment vertical="center"/>
    </xf>
    <xf numFmtId="0" fontId="14" fillId="2" borderId="39" xfId="0" applyFont="1" applyFill="1" applyBorder="1" applyAlignment="1">
      <alignment horizontal="center" vertical="center"/>
    </xf>
    <xf numFmtId="0" fontId="14" fillId="2" borderId="42" xfId="0" applyFont="1" applyFill="1" applyBorder="1">
      <alignment vertical="center"/>
    </xf>
    <xf numFmtId="0" fontId="27" fillId="2" borderId="0" xfId="0" applyFont="1" applyFill="1" applyAlignment="1"/>
    <xf numFmtId="0" fontId="28" fillId="2" borderId="0" xfId="0" applyFont="1" applyFill="1" applyAlignment="1"/>
    <xf numFmtId="0" fontId="28" fillId="0" borderId="0" xfId="0" applyFont="1" applyAlignment="1"/>
    <xf numFmtId="0" fontId="0" fillId="2" borderId="0" xfId="0" applyFill="1" applyAlignment="1"/>
    <xf numFmtId="0" fontId="0" fillId="2" borderId="0" xfId="0" applyFill="1" applyAlignment="1">
      <alignment textRotation="90"/>
    </xf>
    <xf numFmtId="0" fontId="0" fillId="2" borderId="0" xfId="0" applyFill="1" applyAlignment="1">
      <alignment vertical="center" textRotation="90"/>
    </xf>
    <xf numFmtId="0" fontId="0" fillId="2" borderId="0" xfId="0" applyFill="1" applyAlignment="1">
      <alignment horizontal="center" vertical="top" textRotation="90" shrinkToFit="1"/>
    </xf>
    <xf numFmtId="0" fontId="29" fillId="2" borderId="0" xfId="0" applyFont="1" applyFill="1" applyAlignment="1"/>
    <xf numFmtId="0" fontId="7" fillId="2" borderId="40" xfId="0" applyFont="1" applyFill="1" applyBorder="1" applyAlignment="1"/>
    <xf numFmtId="0" fontId="7" fillId="2" borderId="41" xfId="0" applyFont="1" applyFill="1" applyBorder="1" applyAlignment="1"/>
    <xf numFmtId="0" fontId="2" fillId="2" borderId="40" xfId="0" applyFont="1" applyFill="1" applyBorder="1" applyAlignment="1"/>
    <xf numFmtId="180" fontId="0" fillId="2" borderId="0" xfId="0" applyNumberFormat="1" applyFill="1" applyAlignment="1"/>
    <xf numFmtId="0" fontId="2" fillId="2" borderId="41" xfId="0" applyFont="1" applyFill="1" applyBorder="1" applyAlignment="1"/>
    <xf numFmtId="0" fontId="2" fillId="2" borderId="43" xfId="0" applyFont="1" applyFill="1" applyBorder="1" applyAlignment="1"/>
    <xf numFmtId="0" fontId="0" fillId="2" borderId="7" xfId="0" applyFill="1" applyBorder="1" applyAlignment="1"/>
    <xf numFmtId="0" fontId="0" fillId="2" borderId="8" xfId="0" applyFill="1" applyBorder="1" applyAlignment="1"/>
    <xf numFmtId="0" fontId="0" fillId="2" borderId="6" xfId="0" applyFill="1" applyBorder="1" applyAlignment="1"/>
    <xf numFmtId="0" fontId="20" fillId="2" borderId="39" xfId="0" applyFont="1" applyFill="1" applyBorder="1" applyAlignment="1"/>
    <xf numFmtId="0" fontId="7" fillId="2" borderId="37" xfId="0" applyFont="1" applyFill="1" applyBorder="1" applyAlignment="1"/>
    <xf numFmtId="0" fontId="7" fillId="2" borderId="38" xfId="0" applyFont="1" applyFill="1" applyBorder="1" applyAlignment="1"/>
    <xf numFmtId="0" fontId="7" fillId="2" borderId="39" xfId="0" applyFont="1" applyFill="1" applyBorder="1" applyAlignment="1"/>
    <xf numFmtId="0" fontId="7" fillId="2" borderId="46" xfId="0" applyFont="1" applyFill="1" applyBorder="1" applyAlignment="1">
      <alignment horizontal="center"/>
    </xf>
    <xf numFmtId="0" fontId="21" fillId="2" borderId="37" xfId="0" applyFont="1" applyFill="1" applyBorder="1" applyAlignment="1"/>
    <xf numFmtId="49" fontId="21" fillId="2" borderId="39" xfId="0" applyNumberFormat="1" applyFont="1" applyFill="1" applyBorder="1" applyAlignment="1"/>
    <xf numFmtId="176" fontId="2" fillId="2" borderId="37" xfId="5" applyNumberFormat="1" applyFont="1" applyFill="1" applyBorder="1" applyAlignment="1"/>
    <xf numFmtId="176" fontId="2" fillId="2" borderId="38" xfId="5" applyNumberFormat="1" applyFont="1" applyFill="1" applyBorder="1" applyAlignment="1"/>
    <xf numFmtId="49" fontId="21" fillId="2" borderId="33" xfId="0" applyNumberFormat="1" applyFont="1" applyFill="1" applyBorder="1" applyAlignment="1"/>
    <xf numFmtId="0" fontId="21" fillId="2" borderId="0" xfId="0" applyFont="1" applyFill="1" applyAlignment="1"/>
    <xf numFmtId="176" fontId="2" fillId="2" borderId="46" xfId="5" applyNumberFormat="1" applyFont="1" applyFill="1" applyBorder="1" applyAlignment="1"/>
    <xf numFmtId="49" fontId="21" fillId="2" borderId="42" xfId="0" applyNumberFormat="1" applyFont="1" applyFill="1" applyBorder="1" applyAlignment="1"/>
    <xf numFmtId="0" fontId="21" fillId="2" borderId="35" xfId="0" applyFont="1" applyFill="1" applyBorder="1" applyAlignment="1"/>
    <xf numFmtId="176" fontId="2" fillId="2" borderId="35" xfId="5" applyNumberFormat="1" applyFont="1" applyFill="1" applyBorder="1" applyAlignment="1"/>
    <xf numFmtId="176" fontId="2" fillId="2" borderId="36" xfId="5" applyNumberFormat="1" applyFont="1" applyFill="1" applyBorder="1" applyAlignment="1"/>
    <xf numFmtId="0" fontId="21" fillId="2" borderId="6" xfId="0" applyFont="1" applyFill="1" applyBorder="1" applyAlignment="1"/>
    <xf numFmtId="176" fontId="0" fillId="2" borderId="20" xfId="5" applyNumberFormat="1" applyFont="1" applyFill="1" applyBorder="1" applyAlignment="1"/>
    <xf numFmtId="176" fontId="0" fillId="2" borderId="6" xfId="5" applyNumberFormat="1" applyFont="1" applyFill="1" applyBorder="1" applyAlignment="1"/>
    <xf numFmtId="38" fontId="0" fillId="2" borderId="6" xfId="5" applyFont="1" applyFill="1" applyBorder="1" applyAlignment="1"/>
    <xf numFmtId="38" fontId="0" fillId="2" borderId="20" xfId="5" applyFont="1" applyFill="1" applyBorder="1" applyAlignment="1"/>
    <xf numFmtId="0" fontId="21" fillId="2" borderId="0" xfId="0" applyFont="1" applyFill="1" applyAlignment="1">
      <alignment vertical="top"/>
    </xf>
    <xf numFmtId="176" fontId="0" fillId="3" borderId="38" xfId="5" applyNumberFormat="1" applyFont="1" applyFill="1" applyBorder="1" applyAlignment="1"/>
    <xf numFmtId="0" fontId="21" fillId="2" borderId="37" xfId="0" applyFont="1" applyFill="1" applyBorder="1" applyAlignment="1">
      <alignment horizontal="center"/>
    </xf>
    <xf numFmtId="0" fontId="21" fillId="2" borderId="38" xfId="0" applyFont="1" applyFill="1" applyBorder="1" applyAlignment="1">
      <alignment horizontal="center"/>
    </xf>
    <xf numFmtId="0" fontId="20" fillId="2" borderId="0" xfId="0" applyFont="1" applyFill="1" applyAlignment="1">
      <alignment horizontal="center"/>
    </xf>
    <xf numFmtId="0" fontId="0" fillId="2" borderId="41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0" fontId="0" fillId="2" borderId="35" xfId="0" applyFill="1" applyBorder="1" applyAlignment="1">
      <alignment horizontal="center" vertical="center"/>
    </xf>
    <xf numFmtId="0" fontId="0" fillId="2" borderId="43" xfId="0" applyFill="1" applyBorder="1" applyAlignment="1">
      <alignment horizontal="center" vertical="center"/>
    </xf>
    <xf numFmtId="0" fontId="30" fillId="2" borderId="0" xfId="0" applyFont="1" applyFill="1" applyAlignment="1"/>
    <xf numFmtId="0" fontId="31" fillId="2" borderId="37" xfId="6" applyFill="1" applyBorder="1" applyAlignment="1">
      <alignment horizontal="center" vertical="center"/>
    </xf>
    <xf numFmtId="0" fontId="31" fillId="2" borderId="0" xfId="6" applyFill="1" applyAlignment="1">
      <alignment horizontal="center" vertical="center"/>
    </xf>
    <xf numFmtId="0" fontId="18" fillId="4" borderId="46" xfId="0" applyFont="1" applyFill="1" applyBorder="1" applyAlignment="1">
      <alignment horizontal="center" vertical="center"/>
    </xf>
    <xf numFmtId="0" fontId="18" fillId="4" borderId="38" xfId="0" applyFont="1" applyFill="1" applyBorder="1" applyAlignment="1">
      <alignment horizontal="center" vertical="center"/>
    </xf>
    <xf numFmtId="0" fontId="18" fillId="4" borderId="36" xfId="0" applyFont="1" applyFill="1" applyBorder="1" applyAlignment="1">
      <alignment horizontal="center" vertical="center"/>
    </xf>
    <xf numFmtId="0" fontId="31" fillId="2" borderId="35" xfId="6" applyFill="1" applyBorder="1" applyAlignment="1">
      <alignment horizontal="center" vertical="center"/>
    </xf>
    <xf numFmtId="0" fontId="31" fillId="2" borderId="0" xfId="6" applyFill="1" applyBorder="1" applyAlignment="1">
      <alignment horizontal="center" vertical="center"/>
    </xf>
    <xf numFmtId="0" fontId="31" fillId="2" borderId="38" xfId="6" applyFill="1" applyBorder="1" applyAlignment="1">
      <alignment horizontal="center" vertical="center"/>
    </xf>
    <xf numFmtId="0" fontId="31" fillId="2" borderId="46" xfId="6" applyFill="1" applyBorder="1" applyAlignment="1">
      <alignment horizontal="center" vertical="center"/>
    </xf>
    <xf numFmtId="0" fontId="31" fillId="0" borderId="36" xfId="6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78" xfId="0" applyFill="1" applyBorder="1" applyAlignment="1">
      <alignment horizontal="center" vertical="center"/>
    </xf>
    <xf numFmtId="0" fontId="0" fillId="2" borderId="79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65" xfId="0" applyFont="1" applyFill="1" applyBorder="1" applyAlignment="1">
      <alignment horizontal="center"/>
    </xf>
    <xf numFmtId="0" fontId="2" fillId="2" borderId="66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57" xfId="0" applyFont="1" applyFill="1" applyBorder="1" applyAlignment="1">
      <alignment horizontal="center"/>
    </xf>
    <xf numFmtId="0" fontId="2" fillId="2" borderId="61" xfId="0" applyFont="1" applyFill="1" applyBorder="1" applyAlignment="1">
      <alignment horizontal="center"/>
    </xf>
    <xf numFmtId="0" fontId="2" fillId="2" borderId="86" xfId="0" applyFont="1" applyFill="1" applyBorder="1" applyAlignment="1">
      <alignment horizontal="center"/>
    </xf>
    <xf numFmtId="0" fontId="2" fillId="2" borderId="87" xfId="0" applyFont="1" applyFill="1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46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42" xfId="0" applyFont="1" applyFill="1" applyBorder="1" applyAlignment="1">
      <alignment horizontal="center" vertical="center"/>
    </xf>
    <xf numFmtId="0" fontId="6" fillId="2" borderId="35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0" xfId="1" applyFill="1" applyAlignment="1">
      <alignment horizontal="left" vertical="center" wrapText="1"/>
    </xf>
    <xf numFmtId="0" fontId="5" fillId="2" borderId="8" xfId="1" applyFont="1" applyFill="1" applyBorder="1" applyAlignment="1">
      <alignment horizontal="center" vertical="center"/>
    </xf>
    <xf numFmtId="0" fontId="5" fillId="2" borderId="7" xfId="1" applyFont="1" applyFill="1" applyBorder="1" applyAlignment="1">
      <alignment horizontal="center" vertical="center"/>
    </xf>
    <xf numFmtId="49" fontId="5" fillId="2" borderId="14" xfId="1" applyNumberFormat="1" applyFont="1" applyFill="1" applyBorder="1" applyAlignment="1">
      <alignment horizontal="center" vertical="center"/>
    </xf>
    <xf numFmtId="49" fontId="5" fillId="2" borderId="15" xfId="1" applyNumberFormat="1" applyFont="1" applyFill="1" applyBorder="1" applyAlignment="1">
      <alignment horizontal="center" vertical="center"/>
    </xf>
    <xf numFmtId="49" fontId="5" fillId="2" borderId="16" xfId="1" applyNumberFormat="1" applyFont="1" applyFill="1" applyBorder="1" applyAlignment="1">
      <alignment horizontal="center" vertical="center"/>
    </xf>
    <xf numFmtId="49" fontId="5" fillId="2" borderId="17" xfId="1" applyNumberFormat="1" applyFont="1" applyFill="1" applyBorder="1" applyAlignment="1">
      <alignment horizontal="center" vertical="center"/>
    </xf>
    <xf numFmtId="49" fontId="5" fillId="2" borderId="18" xfId="1" applyNumberFormat="1" applyFont="1" applyFill="1" applyBorder="1" applyAlignment="1">
      <alignment horizontal="center" vertical="center"/>
    </xf>
    <xf numFmtId="49" fontId="5" fillId="2" borderId="19" xfId="1" applyNumberFormat="1" applyFont="1" applyFill="1" applyBorder="1" applyAlignment="1">
      <alignment horizontal="center" vertical="center"/>
    </xf>
    <xf numFmtId="49" fontId="2" fillId="2" borderId="20" xfId="1" applyNumberFormat="1" applyFill="1" applyBorder="1" applyAlignment="1">
      <alignment horizontal="center" vertical="center" wrapText="1"/>
    </xf>
    <xf numFmtId="0" fontId="2" fillId="2" borderId="8" xfId="1" applyFill="1" applyBorder="1" applyAlignment="1">
      <alignment horizontal="center" vertical="center" wrapText="1"/>
    </xf>
    <xf numFmtId="0" fontId="2" fillId="2" borderId="6" xfId="1" applyFill="1" applyBorder="1" applyAlignment="1">
      <alignment horizontal="center" vertical="center" wrapText="1"/>
    </xf>
    <xf numFmtId="0" fontId="2" fillId="2" borderId="7" xfId="1" applyFill="1" applyBorder="1" applyAlignment="1">
      <alignment horizontal="center" vertical="center" wrapText="1"/>
    </xf>
    <xf numFmtId="0" fontId="2" fillId="7" borderId="20" xfId="1" applyFill="1" applyBorder="1" applyAlignment="1">
      <alignment horizontal="center" vertical="center"/>
    </xf>
    <xf numFmtId="0" fontId="2" fillId="4" borderId="20" xfId="1" applyFill="1" applyBorder="1" applyAlignment="1">
      <alignment horizontal="center" vertical="center"/>
    </xf>
    <xf numFmtId="0" fontId="2" fillId="7" borderId="20" xfId="1" quotePrefix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left" vertical="center" wrapText="1"/>
    </xf>
  </cellXfs>
  <cellStyles count="7">
    <cellStyle name="ハイパーリンク" xfId="6" builtinId="8"/>
    <cellStyle name="桁区切り" xfId="5" builtinId="6"/>
    <cellStyle name="標準" xfId="0" builtinId="0"/>
    <cellStyle name="標準_★【オムニバス】梅酒" xfId="1" xr:uid="{00000000-0005-0000-0000-000002000000}"/>
    <cellStyle name="標準_★全国女性：スクリーニングと対象者のシートあり" xfId="2" xr:uid="{00000000-0005-0000-0000-000003000000}"/>
    <cellStyle name="標準_3-1_ウォーターサーバー" xfId="3" xr:uid="{00000000-0005-0000-0000-000004000000}"/>
    <cellStyle name="標準_オムニバス調査票【案】魅力的購入喚起ワード0613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emf"/><Relationship Id="rId1" Type="http://schemas.openxmlformats.org/officeDocument/2006/relationships/image" Target="../media/image9.emf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emf"/><Relationship Id="rId1" Type="http://schemas.openxmlformats.org/officeDocument/2006/relationships/image" Target="../media/image1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152400</xdr:colOff>
      <xdr:row>55</xdr:row>
      <xdr:rowOff>142875</xdr:rowOff>
    </xdr:from>
    <xdr:to>
      <xdr:col>16</xdr:col>
      <xdr:colOff>371475</xdr:colOff>
      <xdr:row>71</xdr:row>
      <xdr:rowOff>114300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838200" y="9658350"/>
          <a:ext cx="7762875" cy="2714625"/>
        </a:xfrm>
        <a:prstGeom prst="roundRect">
          <a:avLst>
            <a:gd name="adj" fmla="val 16667"/>
          </a:avLst>
        </a:prstGeom>
        <a:solidFill>
          <a:srgbClr val="FFFFFF"/>
        </a:solidFill>
        <a:ln w="285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142875</xdr:colOff>
      <xdr:row>31</xdr:row>
      <xdr:rowOff>114300</xdr:rowOff>
    </xdr:from>
    <xdr:to>
      <xdr:col>16</xdr:col>
      <xdr:colOff>447675</xdr:colOff>
      <xdr:row>46</xdr:row>
      <xdr:rowOff>76200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828675" y="5514975"/>
          <a:ext cx="7848600" cy="2533650"/>
        </a:xfrm>
        <a:prstGeom prst="roundRect">
          <a:avLst>
            <a:gd name="adj" fmla="val 16667"/>
          </a:avLst>
        </a:prstGeom>
        <a:solidFill>
          <a:srgbClr val="FFFFFF"/>
        </a:solidFill>
        <a:ln w="285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114300</xdr:colOff>
      <xdr:row>5</xdr:row>
      <xdr:rowOff>47625</xdr:rowOff>
    </xdr:from>
    <xdr:to>
      <xdr:col>16</xdr:col>
      <xdr:colOff>371475</xdr:colOff>
      <xdr:row>19</xdr:row>
      <xdr:rowOff>66675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rrowheads="1"/>
        </xdr:cNvSpPr>
      </xdr:nvSpPr>
      <xdr:spPr bwMode="auto">
        <a:xfrm>
          <a:off x="800100" y="990600"/>
          <a:ext cx="7800975" cy="2419350"/>
        </a:xfrm>
        <a:prstGeom prst="roundRect">
          <a:avLst>
            <a:gd name="adj" fmla="val 16667"/>
          </a:avLst>
        </a:prstGeom>
        <a:solidFill>
          <a:srgbClr val="FFFFFF"/>
        </a:solidFill>
        <a:ln w="285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47625</xdr:colOff>
      <xdr:row>11</xdr:row>
      <xdr:rowOff>28575</xdr:rowOff>
    </xdr:from>
    <xdr:to>
      <xdr:col>7</xdr:col>
      <xdr:colOff>504825</xdr:colOff>
      <xdr:row>16</xdr:row>
      <xdr:rowOff>66675</xdr:rowOff>
    </xdr:to>
    <xdr:sp macro="" textlink="">
      <xdr:nvSpPr>
        <xdr:cNvPr id="5" name="AutoShape 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419225" y="2000250"/>
          <a:ext cx="1143000" cy="895350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200"/>
            </a:lnSpc>
            <a:defRPr sz="1000"/>
          </a:pPr>
          <a:endParaRPr lang="ja-JP" altLang="en-US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200"/>
            </a:lnSpc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医療センター整備費（建設）</a:t>
          </a:r>
        </a:p>
        <a:p>
          <a:pPr algn="ctr" rtl="0">
            <a:lnSpc>
              <a:spcPts val="1200"/>
            </a:lnSpc>
            <a:defRPr sz="1000"/>
          </a:pPr>
          <a:endParaRPr lang="ja-JP" altLang="en-US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100"/>
            </a:lnSpc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３１７．３</a:t>
          </a:r>
          <a:endParaRPr lang="en-US" altLang="ja-JP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14</xdr:col>
      <xdr:colOff>9525</xdr:colOff>
      <xdr:row>16</xdr:row>
      <xdr:rowOff>161925</xdr:rowOff>
    </xdr:from>
    <xdr:to>
      <xdr:col>14</xdr:col>
      <xdr:colOff>9525</xdr:colOff>
      <xdr:row>25</xdr:row>
      <xdr:rowOff>142875</xdr:rowOff>
    </xdr:to>
    <xdr:sp macro="" textlink="">
      <xdr:nvSpPr>
        <xdr:cNvPr id="6" name="Line 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ShapeType="1"/>
        </xdr:cNvSpPr>
      </xdr:nvSpPr>
      <xdr:spPr bwMode="auto">
        <a:xfrm>
          <a:off x="6867525" y="2990850"/>
          <a:ext cx="0" cy="1524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38100</xdr:colOff>
      <xdr:row>13</xdr:row>
      <xdr:rowOff>9525</xdr:rowOff>
    </xdr:from>
    <xdr:to>
      <xdr:col>11</xdr:col>
      <xdr:colOff>323850</xdr:colOff>
      <xdr:row>17</xdr:row>
      <xdr:rowOff>0</xdr:rowOff>
    </xdr:to>
    <xdr:sp macro="" textlink="">
      <xdr:nvSpPr>
        <xdr:cNvPr id="7" name="Rectangl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4152900" y="2324100"/>
          <a:ext cx="971550" cy="6762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lnSpc>
              <a:spcPts val="12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うち原材料</a:t>
          </a:r>
        </a:p>
        <a:p>
          <a:pPr algn="ctr" rtl="0">
            <a:lnSpc>
              <a:spcPts val="12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投入額</a:t>
          </a:r>
        </a:p>
        <a:p>
          <a:pPr algn="ctr" rtl="0">
            <a:lnSpc>
              <a:spcPts val="12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１７１．４</a:t>
          </a:r>
          <a:endParaRPr lang="en-US" altLang="ja-JP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6</xdr:col>
      <xdr:colOff>628650</xdr:colOff>
      <xdr:row>16</xdr:row>
      <xdr:rowOff>104775</xdr:rowOff>
    </xdr:from>
    <xdr:to>
      <xdr:col>6</xdr:col>
      <xdr:colOff>638175</xdr:colOff>
      <xdr:row>36</xdr:row>
      <xdr:rowOff>123825</xdr:rowOff>
    </xdr:to>
    <xdr:sp macro="" textlink="">
      <xdr:nvSpPr>
        <xdr:cNvPr id="8" name="Line 8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ShapeType="1"/>
        </xdr:cNvSpPr>
      </xdr:nvSpPr>
      <xdr:spPr bwMode="auto">
        <a:xfrm>
          <a:off x="2000250" y="2933700"/>
          <a:ext cx="9525" cy="3448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504825</xdr:colOff>
      <xdr:row>13</xdr:row>
      <xdr:rowOff>104775</xdr:rowOff>
    </xdr:from>
    <xdr:to>
      <xdr:col>14</xdr:col>
      <xdr:colOff>676275</xdr:colOff>
      <xdr:row>17</xdr:row>
      <xdr:rowOff>25400</xdr:rowOff>
    </xdr:to>
    <xdr:sp macro="" textlink="">
      <xdr:nvSpPr>
        <xdr:cNvPr id="9" name="Rectangl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Arrowheads="1"/>
        </xdr:cNvSpPr>
      </xdr:nvSpPr>
      <xdr:spPr bwMode="auto">
        <a:xfrm>
          <a:off x="5991225" y="2419350"/>
          <a:ext cx="1543050" cy="6064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lnSpc>
              <a:spcPts val="12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うち原材料の</a:t>
          </a:r>
        </a:p>
        <a:p>
          <a:pPr algn="ctr" rtl="0">
            <a:lnSpc>
              <a:spcPts val="12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県内自給額　</a:t>
          </a:r>
        </a:p>
        <a:p>
          <a:pPr algn="ctr" rtl="0">
            <a:lnSpc>
              <a:spcPts val="12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８５．８</a:t>
          </a:r>
          <a:endParaRPr lang="en-US" altLang="ja-JP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13</xdr:col>
      <xdr:colOff>85725</xdr:colOff>
      <xdr:row>25</xdr:row>
      <xdr:rowOff>152400</xdr:rowOff>
    </xdr:from>
    <xdr:to>
      <xdr:col>14</xdr:col>
      <xdr:colOff>542925</xdr:colOff>
      <xdr:row>30</xdr:row>
      <xdr:rowOff>9525</xdr:rowOff>
    </xdr:to>
    <xdr:sp macro="" textlink="">
      <xdr:nvSpPr>
        <xdr:cNvPr id="10" name="AutoShape 1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rrowheads="1"/>
        </xdr:cNvSpPr>
      </xdr:nvSpPr>
      <xdr:spPr bwMode="auto">
        <a:xfrm>
          <a:off x="6257925" y="4524375"/>
          <a:ext cx="1143000" cy="714375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200"/>
            </a:lnSpc>
            <a:defRPr sz="1000"/>
          </a:pPr>
          <a:endParaRPr lang="ja-JP" altLang="en-US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200"/>
            </a:lnSpc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県内生産誘発額</a:t>
          </a:r>
        </a:p>
        <a:p>
          <a:pPr algn="ctr" rtl="0">
            <a:lnSpc>
              <a:spcPts val="1100"/>
            </a:lnSpc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１００．０</a:t>
          </a:r>
          <a:endParaRPr lang="en-US" altLang="ja-JP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8</xdr:col>
      <xdr:colOff>581025</xdr:colOff>
      <xdr:row>38</xdr:row>
      <xdr:rowOff>142875</xdr:rowOff>
    </xdr:from>
    <xdr:to>
      <xdr:col>10</xdr:col>
      <xdr:colOff>200025</xdr:colOff>
      <xdr:row>44</xdr:row>
      <xdr:rowOff>142875</xdr:rowOff>
    </xdr:to>
    <xdr:sp macro="" textlink="">
      <xdr:nvSpPr>
        <xdr:cNvPr id="11" name="Rectangle 1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>
          <a:spLocks noChangeArrowheads="1"/>
        </xdr:cNvSpPr>
      </xdr:nvSpPr>
      <xdr:spPr bwMode="auto">
        <a:xfrm>
          <a:off x="3324225" y="6743700"/>
          <a:ext cx="990600" cy="10287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100"/>
            </a:lnSpc>
            <a:defRPr sz="1000"/>
          </a:pPr>
          <a:endParaRPr lang="ja-JP" altLang="en-US" sz="9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200"/>
            </a:lnSpc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うち雇用者所得</a:t>
          </a:r>
        </a:p>
        <a:p>
          <a:pPr algn="ctr" rtl="0">
            <a:lnSpc>
              <a:spcPts val="1200"/>
            </a:lnSpc>
            <a:defRPr sz="1000"/>
          </a:pPr>
          <a:endParaRPr lang="ja-JP" altLang="en-US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100"/>
            </a:lnSpc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１３２．５</a:t>
          </a:r>
          <a:endParaRPr lang="en-US" altLang="ja-JP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8</xdr:col>
      <xdr:colOff>200025</xdr:colOff>
      <xdr:row>36</xdr:row>
      <xdr:rowOff>123825</xdr:rowOff>
    </xdr:from>
    <xdr:to>
      <xdr:col>8</xdr:col>
      <xdr:colOff>200025</xdr:colOff>
      <xdr:row>42</xdr:row>
      <xdr:rowOff>76200</xdr:rowOff>
    </xdr:to>
    <xdr:sp macro="" textlink="">
      <xdr:nvSpPr>
        <xdr:cNvPr id="12" name="Line 15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 noChangeShapeType="1"/>
        </xdr:cNvSpPr>
      </xdr:nvSpPr>
      <xdr:spPr bwMode="auto">
        <a:xfrm>
          <a:off x="2943225" y="6381750"/>
          <a:ext cx="0" cy="981075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76200</xdr:colOff>
      <xdr:row>40</xdr:row>
      <xdr:rowOff>9525</xdr:rowOff>
    </xdr:from>
    <xdr:to>
      <xdr:col>12</xdr:col>
      <xdr:colOff>381000</xdr:colOff>
      <xdr:row>44</xdr:row>
      <xdr:rowOff>104775</xdr:rowOff>
    </xdr:to>
    <xdr:sp macro="" textlink="">
      <xdr:nvSpPr>
        <xdr:cNvPr id="13" name="Rectangle 16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 noChangeArrowheads="1"/>
        </xdr:cNvSpPr>
      </xdr:nvSpPr>
      <xdr:spPr bwMode="auto">
        <a:xfrm>
          <a:off x="4876800" y="6953250"/>
          <a:ext cx="990600" cy="7810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うち消費額</a:t>
          </a:r>
        </a:p>
        <a:p>
          <a:pPr algn="ctr" rtl="0">
            <a:defRPr sz="1000"/>
          </a:pPr>
          <a:r>
            <a:rPr lang="en-US" altLang="ja-JP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</a:t>
          </a: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民間消費支出</a:t>
          </a:r>
          <a:r>
            <a:rPr lang="en-US" altLang="ja-JP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)</a:t>
          </a:r>
        </a:p>
        <a:p>
          <a:pPr algn="ctr" rtl="0">
            <a:lnSpc>
              <a:spcPts val="800"/>
            </a:lnSpc>
            <a:defRPr sz="1000"/>
          </a:pPr>
          <a:endParaRPr lang="en-US" altLang="ja-JP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１０２．３</a:t>
          </a:r>
          <a:endParaRPr lang="en-US" altLang="ja-JP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10</xdr:col>
      <xdr:colOff>447675</xdr:colOff>
      <xdr:row>36</xdr:row>
      <xdr:rowOff>152400</xdr:rowOff>
    </xdr:from>
    <xdr:to>
      <xdr:col>10</xdr:col>
      <xdr:colOff>447675</xdr:colOff>
      <xdr:row>42</xdr:row>
      <xdr:rowOff>66675</xdr:rowOff>
    </xdr:to>
    <xdr:sp macro="" textlink="">
      <xdr:nvSpPr>
        <xdr:cNvPr id="14" name="Line 1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>
          <a:spLocks noChangeShapeType="1"/>
        </xdr:cNvSpPr>
      </xdr:nvSpPr>
      <xdr:spPr bwMode="auto">
        <a:xfrm>
          <a:off x="4562475" y="6410325"/>
          <a:ext cx="0" cy="942975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390525</xdr:colOff>
      <xdr:row>40</xdr:row>
      <xdr:rowOff>165101</xdr:rowOff>
    </xdr:from>
    <xdr:to>
      <xdr:col>15</xdr:col>
      <xdr:colOff>9525</xdr:colOff>
      <xdr:row>44</xdr:row>
      <xdr:rowOff>76201</xdr:rowOff>
    </xdr:to>
    <xdr:sp macro="" textlink="">
      <xdr:nvSpPr>
        <xdr:cNvPr id="15" name="Rectangle 18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>
          <a:spLocks noChangeArrowheads="1"/>
        </xdr:cNvSpPr>
      </xdr:nvSpPr>
      <xdr:spPr bwMode="auto">
        <a:xfrm>
          <a:off x="6562725" y="7108826"/>
          <a:ext cx="990600" cy="5969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lnSpc>
              <a:spcPts val="11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うち県内</a:t>
          </a:r>
        </a:p>
        <a:p>
          <a:pPr algn="ctr" rtl="0">
            <a:lnSpc>
              <a:spcPts val="11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需要増加額</a:t>
          </a:r>
        </a:p>
        <a:p>
          <a:pPr algn="ctr" rtl="0">
            <a:lnSpc>
              <a:spcPts val="11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７４．６</a:t>
          </a:r>
          <a:endParaRPr lang="en-US" altLang="ja-JP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13</xdr:col>
      <xdr:colOff>228600</xdr:colOff>
      <xdr:row>50</xdr:row>
      <xdr:rowOff>104774</xdr:rowOff>
    </xdr:from>
    <xdr:to>
      <xdr:col>15</xdr:col>
      <xdr:colOff>0</xdr:colOff>
      <xdr:row>55</xdr:row>
      <xdr:rowOff>25399</xdr:rowOff>
    </xdr:to>
    <xdr:sp macro="" textlink="">
      <xdr:nvSpPr>
        <xdr:cNvPr id="16" name="AutoShape 20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>
          <a:spLocks noChangeArrowheads="1"/>
        </xdr:cNvSpPr>
      </xdr:nvSpPr>
      <xdr:spPr bwMode="auto">
        <a:xfrm>
          <a:off x="6400800" y="8762999"/>
          <a:ext cx="1143000" cy="777875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endParaRPr lang="ja-JP" altLang="en-US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県内生産誘発額</a:t>
          </a:r>
        </a:p>
        <a:p>
          <a:pPr algn="ctr" rtl="0">
            <a:lnSpc>
              <a:spcPts val="500"/>
            </a:lnSpc>
            <a:defRPr sz="1000"/>
          </a:pPr>
          <a:endParaRPr lang="ja-JP" altLang="en-US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８４．９</a:t>
          </a:r>
          <a:endParaRPr lang="en-US" altLang="ja-JP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7</xdr:col>
      <xdr:colOff>542925</xdr:colOff>
      <xdr:row>15</xdr:row>
      <xdr:rowOff>28575</xdr:rowOff>
    </xdr:from>
    <xdr:to>
      <xdr:col>10</xdr:col>
      <xdr:colOff>28575</xdr:colOff>
      <xdr:row>15</xdr:row>
      <xdr:rowOff>28575</xdr:rowOff>
    </xdr:to>
    <xdr:sp macro="" textlink="">
      <xdr:nvSpPr>
        <xdr:cNvPr id="17" name="Line 22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>
          <a:spLocks noChangeShapeType="1"/>
        </xdr:cNvSpPr>
      </xdr:nvSpPr>
      <xdr:spPr bwMode="auto">
        <a:xfrm flipV="1">
          <a:off x="2600325" y="2686050"/>
          <a:ext cx="15430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104775</xdr:colOff>
      <xdr:row>6</xdr:row>
      <xdr:rowOff>142875</xdr:rowOff>
    </xdr:from>
    <xdr:to>
      <xdr:col>9</xdr:col>
      <xdr:colOff>381000</xdr:colOff>
      <xdr:row>11</xdr:row>
      <xdr:rowOff>47625</xdr:rowOff>
    </xdr:to>
    <xdr:sp macro="" textlink="">
      <xdr:nvSpPr>
        <xdr:cNvPr id="18" name="Oval 23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>
          <a:spLocks noChangeArrowheads="1"/>
        </xdr:cNvSpPr>
      </xdr:nvSpPr>
      <xdr:spPr bwMode="auto">
        <a:xfrm>
          <a:off x="2847975" y="1257300"/>
          <a:ext cx="962025" cy="7620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投入係数</a:t>
          </a:r>
        </a:p>
        <a:p>
          <a:pPr algn="ctr" rtl="0">
            <a:lnSpc>
              <a:spcPts val="1300"/>
            </a:lnSpc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6</xdr:col>
      <xdr:colOff>600075</xdr:colOff>
      <xdr:row>3</xdr:row>
      <xdr:rowOff>142875</xdr:rowOff>
    </xdr:from>
    <xdr:to>
      <xdr:col>6</xdr:col>
      <xdr:colOff>600075</xdr:colOff>
      <xdr:row>11</xdr:row>
      <xdr:rowOff>9525</xdr:rowOff>
    </xdr:to>
    <xdr:sp macro="" textlink="">
      <xdr:nvSpPr>
        <xdr:cNvPr id="19" name="Line 2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>
          <a:spLocks noChangeShapeType="1"/>
        </xdr:cNvSpPr>
      </xdr:nvSpPr>
      <xdr:spPr bwMode="auto">
        <a:xfrm>
          <a:off x="1971675" y="742950"/>
          <a:ext cx="0" cy="1238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409575</xdr:colOff>
      <xdr:row>6</xdr:row>
      <xdr:rowOff>165100</xdr:rowOff>
    </xdr:from>
    <xdr:to>
      <xdr:col>12</xdr:col>
      <xdr:colOff>619125</xdr:colOff>
      <xdr:row>11</xdr:row>
      <xdr:rowOff>6350</xdr:rowOff>
    </xdr:to>
    <xdr:sp macro="" textlink="">
      <xdr:nvSpPr>
        <xdr:cNvPr id="20" name="Oval 3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>
          <a:spLocks noChangeArrowheads="1"/>
        </xdr:cNvSpPr>
      </xdr:nvSpPr>
      <xdr:spPr bwMode="auto">
        <a:xfrm>
          <a:off x="5210175" y="1279525"/>
          <a:ext cx="895350" cy="6985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lnSpc>
              <a:spcPts val="1100"/>
            </a:lnSpc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県内</a:t>
          </a:r>
        </a:p>
        <a:p>
          <a:pPr algn="ctr" rtl="0">
            <a:lnSpc>
              <a:spcPts val="1100"/>
            </a:lnSpc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自給率</a:t>
          </a:r>
        </a:p>
      </xdr:txBody>
    </xdr:sp>
    <xdr:clientData/>
  </xdr:twoCellAnchor>
  <xdr:twoCellAnchor>
    <xdr:from>
      <xdr:col>15</xdr:col>
      <xdr:colOff>266700</xdr:colOff>
      <xdr:row>20</xdr:row>
      <xdr:rowOff>104775</xdr:rowOff>
    </xdr:from>
    <xdr:to>
      <xdr:col>16</xdr:col>
      <xdr:colOff>314325</xdr:colOff>
      <xdr:row>24</xdr:row>
      <xdr:rowOff>123825</xdr:rowOff>
    </xdr:to>
    <xdr:sp macro="" textlink="">
      <xdr:nvSpPr>
        <xdr:cNvPr id="21" name="Oval 4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>
          <a:spLocks noChangeArrowheads="1"/>
        </xdr:cNvSpPr>
      </xdr:nvSpPr>
      <xdr:spPr bwMode="auto">
        <a:xfrm>
          <a:off x="7810500" y="3619500"/>
          <a:ext cx="733425" cy="70485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lnSpc>
              <a:spcPts val="9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逆行列</a:t>
          </a:r>
        </a:p>
        <a:p>
          <a:pPr algn="ctr" rtl="0">
            <a:lnSpc>
              <a:spcPts val="9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係数  </a:t>
          </a:r>
        </a:p>
      </xdr:txBody>
    </xdr:sp>
    <xdr:clientData/>
  </xdr:twoCellAnchor>
  <xdr:twoCellAnchor>
    <xdr:from>
      <xdr:col>10</xdr:col>
      <xdr:colOff>28575</xdr:colOff>
      <xdr:row>32</xdr:row>
      <xdr:rowOff>85725</xdr:rowOff>
    </xdr:from>
    <xdr:to>
      <xdr:col>11</xdr:col>
      <xdr:colOff>314325</xdr:colOff>
      <xdr:row>36</xdr:row>
      <xdr:rowOff>104775</xdr:rowOff>
    </xdr:to>
    <xdr:sp macro="" textlink="">
      <xdr:nvSpPr>
        <xdr:cNvPr id="22" name="Oval 60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>
          <a:spLocks noChangeArrowheads="1"/>
        </xdr:cNvSpPr>
      </xdr:nvSpPr>
      <xdr:spPr bwMode="auto">
        <a:xfrm>
          <a:off x="4143375" y="5657850"/>
          <a:ext cx="971550" cy="70485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lnSpc>
              <a:spcPts val="11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平均消</a:t>
          </a:r>
        </a:p>
        <a:p>
          <a:pPr algn="ctr" rtl="0">
            <a:lnSpc>
              <a:spcPts val="11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費性向</a:t>
          </a:r>
        </a:p>
        <a:p>
          <a:pPr algn="ctr" rtl="0">
            <a:lnSpc>
              <a:spcPts val="1100"/>
            </a:lnSpc>
            <a:defRPr sz="1000"/>
          </a:pPr>
          <a:r>
            <a:rPr lang="en-US" altLang="ja-JP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77.2%</a:t>
          </a:r>
        </a:p>
      </xdr:txBody>
    </xdr:sp>
    <xdr:clientData/>
  </xdr:twoCellAnchor>
  <xdr:twoCellAnchor>
    <xdr:from>
      <xdr:col>7</xdr:col>
      <xdr:colOff>638175</xdr:colOff>
      <xdr:row>42</xdr:row>
      <xdr:rowOff>104775</xdr:rowOff>
    </xdr:from>
    <xdr:to>
      <xdr:col>8</xdr:col>
      <xdr:colOff>542925</xdr:colOff>
      <xdr:row>42</xdr:row>
      <xdr:rowOff>104775</xdr:rowOff>
    </xdr:to>
    <xdr:sp macro="" textlink="">
      <xdr:nvSpPr>
        <xdr:cNvPr id="23" name="Line 6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>
          <a:spLocks noChangeShapeType="1"/>
        </xdr:cNvSpPr>
      </xdr:nvSpPr>
      <xdr:spPr bwMode="auto">
        <a:xfrm>
          <a:off x="2695575" y="7391400"/>
          <a:ext cx="590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266699</xdr:colOff>
      <xdr:row>32</xdr:row>
      <xdr:rowOff>60325</xdr:rowOff>
    </xdr:from>
    <xdr:to>
      <xdr:col>13</xdr:col>
      <xdr:colOff>619124</xdr:colOff>
      <xdr:row>36</xdr:row>
      <xdr:rowOff>101600</xdr:rowOff>
    </xdr:to>
    <xdr:sp macro="" textlink="">
      <xdr:nvSpPr>
        <xdr:cNvPr id="24" name="Oval 62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>
          <a:spLocks noChangeArrowheads="1"/>
        </xdr:cNvSpPr>
      </xdr:nvSpPr>
      <xdr:spPr bwMode="auto">
        <a:xfrm>
          <a:off x="5753099" y="5632450"/>
          <a:ext cx="1038225" cy="72707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lnSpc>
              <a:spcPts val="11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県内</a:t>
          </a:r>
        </a:p>
        <a:p>
          <a:pPr algn="ctr" rtl="0">
            <a:lnSpc>
              <a:spcPts val="11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自給率</a:t>
          </a:r>
        </a:p>
      </xdr:txBody>
    </xdr:sp>
    <xdr:clientData/>
  </xdr:twoCellAnchor>
  <xdr:twoCellAnchor>
    <xdr:from>
      <xdr:col>10</xdr:col>
      <xdr:colOff>228600</xdr:colOff>
      <xdr:row>42</xdr:row>
      <xdr:rowOff>85725</xdr:rowOff>
    </xdr:from>
    <xdr:to>
      <xdr:col>11</xdr:col>
      <xdr:colOff>0</xdr:colOff>
      <xdr:row>42</xdr:row>
      <xdr:rowOff>85725</xdr:rowOff>
    </xdr:to>
    <xdr:sp macro="" textlink="">
      <xdr:nvSpPr>
        <xdr:cNvPr id="25" name="Line 63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>
          <a:spLocks noChangeShapeType="1"/>
        </xdr:cNvSpPr>
      </xdr:nvSpPr>
      <xdr:spPr bwMode="auto">
        <a:xfrm>
          <a:off x="4343400" y="7372350"/>
          <a:ext cx="457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428625</xdr:colOff>
      <xdr:row>42</xdr:row>
      <xdr:rowOff>142875</xdr:rowOff>
    </xdr:from>
    <xdr:to>
      <xdr:col>13</xdr:col>
      <xdr:colOff>390525</xdr:colOff>
      <xdr:row>42</xdr:row>
      <xdr:rowOff>142875</xdr:rowOff>
    </xdr:to>
    <xdr:sp macro="" textlink="">
      <xdr:nvSpPr>
        <xdr:cNvPr id="26" name="Line 6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>
          <a:spLocks noChangeShapeType="1"/>
        </xdr:cNvSpPr>
      </xdr:nvSpPr>
      <xdr:spPr bwMode="auto">
        <a:xfrm>
          <a:off x="5915025" y="7429500"/>
          <a:ext cx="647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15875</xdr:colOff>
      <xdr:row>60</xdr:row>
      <xdr:rowOff>127000</xdr:rowOff>
    </xdr:from>
    <xdr:to>
      <xdr:col>5</xdr:col>
      <xdr:colOff>266700</xdr:colOff>
      <xdr:row>66</xdr:row>
      <xdr:rowOff>63500</xdr:rowOff>
    </xdr:to>
    <xdr:sp macro="" textlink="">
      <xdr:nvSpPr>
        <xdr:cNvPr id="27" name="Rectangle 6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>
          <a:spLocks noChangeArrowheads="1"/>
        </xdr:cNvSpPr>
      </xdr:nvSpPr>
      <xdr:spPr bwMode="auto">
        <a:xfrm>
          <a:off x="701675" y="10499725"/>
          <a:ext cx="250825" cy="9652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総合</a:t>
          </a:r>
        </a:p>
        <a:p>
          <a:pPr algn="ctr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効</a:t>
          </a:r>
        </a:p>
        <a:p>
          <a:pPr algn="ctr" rtl="0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果</a:t>
          </a:r>
        </a:p>
      </xdr:txBody>
    </xdr:sp>
    <xdr:clientData/>
  </xdr:twoCellAnchor>
  <xdr:twoCellAnchor>
    <xdr:from>
      <xdr:col>8</xdr:col>
      <xdr:colOff>114300</xdr:colOff>
      <xdr:row>59</xdr:row>
      <xdr:rowOff>9525</xdr:rowOff>
    </xdr:from>
    <xdr:to>
      <xdr:col>9</xdr:col>
      <xdr:colOff>323850</xdr:colOff>
      <xdr:row>63</xdr:row>
      <xdr:rowOff>57150</xdr:rowOff>
    </xdr:to>
    <xdr:sp macro="" textlink="">
      <xdr:nvSpPr>
        <xdr:cNvPr id="28" name="Oval 69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>
          <a:spLocks noChangeArrowheads="1"/>
        </xdr:cNvSpPr>
      </xdr:nvSpPr>
      <xdr:spPr bwMode="auto">
        <a:xfrm>
          <a:off x="2857500" y="10210800"/>
          <a:ext cx="895350" cy="7334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lnSpc>
              <a:spcPts val="11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粗付加</a:t>
          </a:r>
        </a:p>
        <a:p>
          <a:pPr algn="ctr" rtl="0">
            <a:lnSpc>
              <a:spcPts val="11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価値率</a:t>
          </a:r>
        </a:p>
        <a:p>
          <a:pPr algn="ctr" rtl="0">
            <a:lnSpc>
              <a:spcPts val="1100"/>
            </a:lnSpc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9</xdr:col>
      <xdr:colOff>485774</xdr:colOff>
      <xdr:row>65</xdr:row>
      <xdr:rowOff>9525</xdr:rowOff>
    </xdr:from>
    <xdr:to>
      <xdr:col>11</xdr:col>
      <xdr:colOff>266700</xdr:colOff>
      <xdr:row>69</xdr:row>
      <xdr:rowOff>104775</xdr:rowOff>
    </xdr:to>
    <xdr:sp macro="" textlink="">
      <xdr:nvSpPr>
        <xdr:cNvPr id="29" name="Rectangle 72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>
          <a:spLocks noChangeArrowheads="1"/>
        </xdr:cNvSpPr>
      </xdr:nvSpPr>
      <xdr:spPr bwMode="auto">
        <a:xfrm>
          <a:off x="3914774" y="11239500"/>
          <a:ext cx="1152526" cy="78105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うち</a:t>
          </a:r>
          <a:endParaRPr lang="en-US" altLang="ja-JP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粗付加価値額</a:t>
          </a:r>
        </a:p>
        <a:p>
          <a:pPr algn="ctr" rtl="0">
            <a:lnSpc>
              <a:spcPts val="700"/>
            </a:lnSpc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２４７．５</a:t>
          </a:r>
          <a:endParaRPr lang="en-US" altLang="ja-JP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</xdr:col>
      <xdr:colOff>600075</xdr:colOff>
      <xdr:row>66</xdr:row>
      <xdr:rowOff>76200</xdr:rowOff>
    </xdr:from>
    <xdr:to>
      <xdr:col>14</xdr:col>
      <xdr:colOff>165100</xdr:colOff>
      <xdr:row>69</xdr:row>
      <xdr:rowOff>76200</xdr:rowOff>
    </xdr:to>
    <xdr:sp macro="" textlink="">
      <xdr:nvSpPr>
        <xdr:cNvPr id="30" name="Rectangle 74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>
          <a:spLocks noChangeArrowheads="1"/>
        </xdr:cNvSpPr>
      </xdr:nvSpPr>
      <xdr:spPr bwMode="auto">
        <a:xfrm>
          <a:off x="5400675" y="11477625"/>
          <a:ext cx="1622425" cy="51435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lnSpc>
              <a:spcPts val="11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就職者誘発数</a:t>
          </a:r>
        </a:p>
        <a:p>
          <a:pPr algn="ctr" rtl="0">
            <a:lnSpc>
              <a:spcPts val="11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３，１４５人</a:t>
          </a:r>
        </a:p>
        <a:p>
          <a:pPr algn="ctr" rtl="0">
            <a:lnSpc>
              <a:spcPts val="11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（うち雇用者２，６０５人）</a:t>
          </a:r>
        </a:p>
      </xdr:txBody>
    </xdr:sp>
    <xdr:clientData/>
  </xdr:twoCellAnchor>
  <xdr:twoCellAnchor>
    <xdr:from>
      <xdr:col>8</xdr:col>
      <xdr:colOff>523875</xdr:colOff>
      <xdr:row>63</xdr:row>
      <xdr:rowOff>66675</xdr:rowOff>
    </xdr:from>
    <xdr:to>
      <xdr:col>8</xdr:col>
      <xdr:colOff>523875</xdr:colOff>
      <xdr:row>67</xdr:row>
      <xdr:rowOff>57150</xdr:rowOff>
    </xdr:to>
    <xdr:sp macro="" textlink="">
      <xdr:nvSpPr>
        <xdr:cNvPr id="31" name="Line 82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>
          <a:spLocks noChangeShapeType="1"/>
        </xdr:cNvSpPr>
      </xdr:nvSpPr>
      <xdr:spPr bwMode="auto">
        <a:xfrm>
          <a:off x="3267075" y="1095375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76200</xdr:colOff>
      <xdr:row>44</xdr:row>
      <xdr:rowOff>142875</xdr:rowOff>
    </xdr:from>
    <xdr:to>
      <xdr:col>14</xdr:col>
      <xdr:colOff>76200</xdr:colOff>
      <xdr:row>50</xdr:row>
      <xdr:rowOff>38100</xdr:rowOff>
    </xdr:to>
    <xdr:sp macro="" textlink="">
      <xdr:nvSpPr>
        <xdr:cNvPr id="32" name="Line 84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>
          <a:spLocks noChangeShapeType="1"/>
        </xdr:cNvSpPr>
      </xdr:nvSpPr>
      <xdr:spPr bwMode="auto">
        <a:xfrm>
          <a:off x="6934200" y="7772400"/>
          <a:ext cx="0" cy="923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4</xdr:col>
      <xdr:colOff>447675</xdr:colOff>
      <xdr:row>19</xdr:row>
      <xdr:rowOff>28575</xdr:rowOff>
    </xdr:from>
    <xdr:to>
      <xdr:col>4</xdr:col>
      <xdr:colOff>542925</xdr:colOff>
      <xdr:row>20</xdr:row>
      <xdr:rowOff>85725</xdr:rowOff>
    </xdr:to>
    <xdr:sp macro="" textlink="">
      <xdr:nvSpPr>
        <xdr:cNvPr id="33" name="Text Box 85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447675" y="3371850"/>
          <a:ext cx="952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9</xdr:row>
      <xdr:rowOff>25400</xdr:rowOff>
    </xdr:from>
    <xdr:to>
      <xdr:col>5</xdr:col>
      <xdr:colOff>253999</xdr:colOff>
      <xdr:row>14</xdr:row>
      <xdr:rowOff>47625</xdr:rowOff>
    </xdr:to>
    <xdr:sp macro="" textlink="">
      <xdr:nvSpPr>
        <xdr:cNvPr id="34" name="Rectangle 86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>
          <a:spLocks noChangeArrowheads="1"/>
        </xdr:cNvSpPr>
      </xdr:nvSpPr>
      <xdr:spPr bwMode="auto">
        <a:xfrm>
          <a:off x="685800" y="1654175"/>
          <a:ext cx="253999" cy="879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直接効果</a:t>
          </a:r>
        </a:p>
      </xdr:txBody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253999</xdr:colOff>
      <xdr:row>44</xdr:row>
      <xdr:rowOff>114300</xdr:rowOff>
    </xdr:to>
    <xdr:sp macro="" textlink="">
      <xdr:nvSpPr>
        <xdr:cNvPr id="35" name="Rectangle 87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>
          <a:spLocks noChangeArrowheads="1"/>
        </xdr:cNvSpPr>
      </xdr:nvSpPr>
      <xdr:spPr bwMode="auto">
        <a:xfrm>
          <a:off x="685800" y="5743575"/>
          <a:ext cx="253999" cy="20002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直接＋</a:t>
          </a:r>
        </a:p>
        <a:p>
          <a:pPr algn="ctr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１次波及効果</a:t>
          </a:r>
        </a:p>
        <a:p>
          <a:pPr algn="ctr" rtl="0">
            <a:lnSpc>
              <a:spcPts val="1100"/>
            </a:lnSpc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14</xdr:col>
      <xdr:colOff>66675</xdr:colOff>
      <xdr:row>22</xdr:row>
      <xdr:rowOff>114300</xdr:rowOff>
    </xdr:from>
    <xdr:to>
      <xdr:col>15</xdr:col>
      <xdr:colOff>228600</xdr:colOff>
      <xdr:row>22</xdr:row>
      <xdr:rowOff>114300</xdr:rowOff>
    </xdr:to>
    <xdr:sp macro="" textlink="">
      <xdr:nvSpPr>
        <xdr:cNvPr id="36" name="Line 90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>
          <a:spLocks noChangeShapeType="1"/>
        </xdr:cNvSpPr>
      </xdr:nvSpPr>
      <xdr:spPr bwMode="auto">
        <a:xfrm flipH="1">
          <a:off x="6924675" y="3971925"/>
          <a:ext cx="847725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352425</xdr:colOff>
      <xdr:row>15</xdr:row>
      <xdr:rowOff>38100</xdr:rowOff>
    </xdr:from>
    <xdr:to>
      <xdr:col>12</xdr:col>
      <xdr:colOff>485775</xdr:colOff>
      <xdr:row>15</xdr:row>
      <xdr:rowOff>38100</xdr:rowOff>
    </xdr:to>
    <xdr:sp macro="" textlink="">
      <xdr:nvSpPr>
        <xdr:cNvPr id="37" name="Line 92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ShapeType="1"/>
        </xdr:cNvSpPr>
      </xdr:nvSpPr>
      <xdr:spPr bwMode="auto">
        <a:xfrm>
          <a:off x="5153025" y="2695575"/>
          <a:ext cx="819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647700</xdr:colOff>
      <xdr:row>23</xdr:row>
      <xdr:rowOff>104775</xdr:rowOff>
    </xdr:from>
    <xdr:to>
      <xdr:col>13</xdr:col>
      <xdr:colOff>304800</xdr:colOff>
      <xdr:row>24</xdr:row>
      <xdr:rowOff>161925</xdr:rowOff>
    </xdr:to>
    <xdr:sp macro="" textlink="">
      <xdr:nvSpPr>
        <xdr:cNvPr id="38" name="Rectangle 93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>
          <a:spLocks noChangeArrowheads="1"/>
        </xdr:cNvSpPr>
      </xdr:nvSpPr>
      <xdr:spPr bwMode="auto">
        <a:xfrm>
          <a:off x="5448300" y="4133850"/>
          <a:ext cx="1028700" cy="228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１次波及効果</a:t>
          </a:r>
        </a:p>
        <a:p>
          <a:pPr algn="ctr" rtl="0"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6</xdr:col>
      <xdr:colOff>676275</xdr:colOff>
      <xdr:row>27</xdr:row>
      <xdr:rowOff>114300</xdr:rowOff>
    </xdr:from>
    <xdr:to>
      <xdr:col>13</xdr:col>
      <xdr:colOff>76200</xdr:colOff>
      <xdr:row>27</xdr:row>
      <xdr:rowOff>114300</xdr:rowOff>
    </xdr:to>
    <xdr:sp macro="" textlink="">
      <xdr:nvSpPr>
        <xdr:cNvPr id="39" name="Line 9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>
          <a:spLocks noChangeShapeType="1"/>
        </xdr:cNvSpPr>
      </xdr:nvSpPr>
      <xdr:spPr bwMode="auto">
        <a:xfrm flipH="1" flipV="1">
          <a:off x="2047875" y="4829175"/>
          <a:ext cx="4200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542925</xdr:colOff>
      <xdr:row>11</xdr:row>
      <xdr:rowOff>47625</xdr:rowOff>
    </xdr:from>
    <xdr:to>
      <xdr:col>8</xdr:col>
      <xdr:colOff>542925</xdr:colOff>
      <xdr:row>14</xdr:row>
      <xdr:rowOff>152400</xdr:rowOff>
    </xdr:to>
    <xdr:sp macro="" textlink="">
      <xdr:nvSpPr>
        <xdr:cNvPr id="40" name="Line 9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>
          <a:spLocks noChangeShapeType="1"/>
        </xdr:cNvSpPr>
      </xdr:nvSpPr>
      <xdr:spPr bwMode="auto">
        <a:xfrm>
          <a:off x="3286125" y="2019300"/>
          <a:ext cx="0" cy="619125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66675</xdr:colOff>
      <xdr:row>11</xdr:row>
      <xdr:rowOff>114300</xdr:rowOff>
    </xdr:from>
    <xdr:to>
      <xdr:col>12</xdr:col>
      <xdr:colOff>66675</xdr:colOff>
      <xdr:row>15</xdr:row>
      <xdr:rowOff>9525</xdr:rowOff>
    </xdr:to>
    <xdr:sp macro="" textlink="">
      <xdr:nvSpPr>
        <xdr:cNvPr id="41" name="Line 9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>
          <a:spLocks noChangeShapeType="1"/>
        </xdr:cNvSpPr>
      </xdr:nvSpPr>
      <xdr:spPr bwMode="auto">
        <a:xfrm>
          <a:off x="5553075" y="2085975"/>
          <a:ext cx="0" cy="581025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114300</xdr:colOff>
      <xdr:row>37</xdr:row>
      <xdr:rowOff>0</xdr:rowOff>
    </xdr:from>
    <xdr:to>
      <xdr:col>7</xdr:col>
      <xdr:colOff>571500</xdr:colOff>
      <xdr:row>44</xdr:row>
      <xdr:rowOff>161925</xdr:rowOff>
    </xdr:to>
    <xdr:sp macro="" textlink="">
      <xdr:nvSpPr>
        <xdr:cNvPr id="42" name="AutoShape 9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>
          <a:spLocks noChangeArrowheads="1"/>
        </xdr:cNvSpPr>
      </xdr:nvSpPr>
      <xdr:spPr bwMode="auto">
        <a:xfrm>
          <a:off x="1485900" y="6429375"/>
          <a:ext cx="1143000" cy="1362075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200"/>
            </a:lnSpc>
            <a:defRPr sz="1000"/>
          </a:pPr>
          <a:endParaRPr lang="ja-JP" altLang="en-US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200"/>
            </a:lnSpc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直接＋１次</a:t>
          </a:r>
        </a:p>
        <a:p>
          <a:pPr algn="ctr" rtl="0">
            <a:lnSpc>
              <a:spcPts val="1200"/>
            </a:lnSpc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生産誘発額</a:t>
          </a:r>
        </a:p>
        <a:p>
          <a:pPr algn="ctr" rtl="0">
            <a:lnSpc>
              <a:spcPts val="1200"/>
            </a:lnSpc>
            <a:defRPr sz="1000"/>
          </a:pPr>
          <a:endParaRPr lang="ja-JP" altLang="en-US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100"/>
            </a:lnSpc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４１７．３</a:t>
          </a:r>
          <a:endParaRPr lang="en-US" altLang="ja-JP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7</xdr:col>
      <xdr:colOff>520700</xdr:colOff>
      <xdr:row>32</xdr:row>
      <xdr:rowOff>66675</xdr:rowOff>
    </xdr:from>
    <xdr:to>
      <xdr:col>9</xdr:col>
      <xdr:colOff>47625</xdr:colOff>
      <xdr:row>36</xdr:row>
      <xdr:rowOff>101600</xdr:rowOff>
    </xdr:to>
    <xdr:sp macro="" textlink="">
      <xdr:nvSpPr>
        <xdr:cNvPr id="43" name="Oval 10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>
          <a:spLocks noChangeArrowheads="1"/>
        </xdr:cNvSpPr>
      </xdr:nvSpPr>
      <xdr:spPr bwMode="auto">
        <a:xfrm>
          <a:off x="2578100" y="5638800"/>
          <a:ext cx="898525" cy="7207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lnSpc>
              <a:spcPts val="11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雇用者所得率</a:t>
          </a:r>
        </a:p>
        <a:p>
          <a:pPr algn="ctr" rtl="0">
            <a:lnSpc>
              <a:spcPts val="1100"/>
            </a:lnSpc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</xdr:col>
      <xdr:colOff>638175</xdr:colOff>
      <xdr:row>48</xdr:row>
      <xdr:rowOff>114300</xdr:rowOff>
    </xdr:from>
    <xdr:to>
      <xdr:col>13</xdr:col>
      <xdr:colOff>304800</xdr:colOff>
      <xdr:row>49</xdr:row>
      <xdr:rowOff>152400</xdr:rowOff>
    </xdr:to>
    <xdr:sp macro="" textlink="">
      <xdr:nvSpPr>
        <xdr:cNvPr id="44" name="Rectangle 10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>
          <a:spLocks noChangeArrowheads="1"/>
        </xdr:cNvSpPr>
      </xdr:nvSpPr>
      <xdr:spPr bwMode="auto">
        <a:xfrm>
          <a:off x="5438775" y="8429625"/>
          <a:ext cx="1038225" cy="2095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altLang="ja-JP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2</a:t>
          </a: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次波及効果</a:t>
          </a:r>
        </a:p>
      </xdr:txBody>
    </xdr:sp>
    <xdr:clientData/>
  </xdr:twoCellAnchor>
  <xdr:twoCellAnchor>
    <xdr:from>
      <xdr:col>15</xdr:col>
      <xdr:colOff>266700</xdr:colOff>
      <xdr:row>47</xdr:row>
      <xdr:rowOff>0</xdr:rowOff>
    </xdr:from>
    <xdr:to>
      <xdr:col>16</xdr:col>
      <xdr:colOff>381000</xdr:colOff>
      <xdr:row>51</xdr:row>
      <xdr:rowOff>63500</xdr:rowOff>
    </xdr:to>
    <xdr:sp macro="" textlink="">
      <xdr:nvSpPr>
        <xdr:cNvPr id="45" name="Oval 10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>
          <a:spLocks noChangeArrowheads="1"/>
        </xdr:cNvSpPr>
      </xdr:nvSpPr>
      <xdr:spPr bwMode="auto">
        <a:xfrm>
          <a:off x="7810500" y="8143875"/>
          <a:ext cx="800100" cy="7493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lnSpc>
              <a:spcPts val="12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逆行列</a:t>
          </a:r>
        </a:p>
        <a:p>
          <a:pPr algn="ctr" rtl="0">
            <a:lnSpc>
              <a:spcPts val="12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係数</a:t>
          </a:r>
        </a:p>
        <a:p>
          <a:pPr algn="ctr" rtl="0">
            <a:lnSpc>
              <a:spcPts val="1200"/>
            </a:lnSpc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14</xdr:col>
      <xdr:colOff>104775</xdr:colOff>
      <xdr:row>49</xdr:row>
      <xdr:rowOff>0</xdr:rowOff>
    </xdr:from>
    <xdr:to>
      <xdr:col>15</xdr:col>
      <xdr:colOff>228600</xdr:colOff>
      <xdr:row>49</xdr:row>
      <xdr:rowOff>0</xdr:rowOff>
    </xdr:to>
    <xdr:sp macro="" textlink="">
      <xdr:nvSpPr>
        <xdr:cNvPr id="46" name="Line 10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>
          <a:spLocks noChangeShapeType="1"/>
        </xdr:cNvSpPr>
      </xdr:nvSpPr>
      <xdr:spPr bwMode="auto">
        <a:xfrm flipH="1">
          <a:off x="6962775" y="8486775"/>
          <a:ext cx="809625" cy="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38100</xdr:rowOff>
    </xdr:from>
    <xdr:to>
      <xdr:col>7</xdr:col>
      <xdr:colOff>571500</xdr:colOff>
      <xdr:row>70</xdr:row>
      <xdr:rowOff>28575</xdr:rowOff>
    </xdr:to>
    <xdr:sp macro="" textlink="">
      <xdr:nvSpPr>
        <xdr:cNvPr id="47" name="AutoShape 110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>
          <a:spLocks noChangeArrowheads="1"/>
        </xdr:cNvSpPr>
      </xdr:nvSpPr>
      <xdr:spPr bwMode="auto">
        <a:xfrm>
          <a:off x="1485900" y="10753725"/>
          <a:ext cx="1143000" cy="1362075"/>
        </a:xfrm>
        <a:prstGeom prst="roundRect">
          <a:avLst>
            <a:gd name="adj" fmla="val 16667"/>
          </a:avLst>
        </a:prstGeom>
        <a:solidFill>
          <a:schemeClr val="accent6">
            <a:lumMod val="20000"/>
            <a:lumOff val="80000"/>
          </a:schemeClr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200"/>
            </a:lnSpc>
            <a:defRPr sz="1000"/>
          </a:pPr>
          <a:endParaRPr lang="ja-JP" altLang="en-US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200"/>
            </a:lnSpc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直接＋１次</a:t>
          </a:r>
        </a:p>
        <a:p>
          <a:pPr algn="ctr" rtl="0">
            <a:lnSpc>
              <a:spcPts val="1200"/>
            </a:lnSpc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＋２次生産</a:t>
          </a:r>
        </a:p>
        <a:p>
          <a:pPr algn="ctr" rtl="0">
            <a:lnSpc>
              <a:spcPts val="1200"/>
            </a:lnSpc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誘発額</a:t>
          </a:r>
        </a:p>
        <a:p>
          <a:pPr algn="ctr" rtl="0">
            <a:lnSpc>
              <a:spcPts val="1200"/>
            </a:lnSpc>
            <a:defRPr sz="1000"/>
          </a:pPr>
          <a:endParaRPr lang="ja-JP" altLang="en-US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100"/>
            </a:lnSpc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５０２．２</a:t>
          </a:r>
          <a:endParaRPr lang="en-US" altLang="ja-JP" sz="10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6</xdr:col>
      <xdr:colOff>609600</xdr:colOff>
      <xdr:row>45</xdr:row>
      <xdr:rowOff>0</xdr:rowOff>
    </xdr:from>
    <xdr:to>
      <xdr:col>6</xdr:col>
      <xdr:colOff>609600</xdr:colOff>
      <xdr:row>61</xdr:row>
      <xdr:rowOff>161925</xdr:rowOff>
    </xdr:to>
    <xdr:sp macro="" textlink="">
      <xdr:nvSpPr>
        <xdr:cNvPr id="48" name="Line 111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>
          <a:spLocks noChangeShapeType="1"/>
        </xdr:cNvSpPr>
      </xdr:nvSpPr>
      <xdr:spPr bwMode="auto">
        <a:xfrm>
          <a:off x="1981200" y="7800975"/>
          <a:ext cx="0" cy="2905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581025</xdr:colOff>
      <xdr:row>67</xdr:row>
      <xdr:rowOff>152400</xdr:rowOff>
    </xdr:from>
    <xdr:to>
      <xdr:col>9</xdr:col>
      <xdr:colOff>371475</xdr:colOff>
      <xdr:row>67</xdr:row>
      <xdr:rowOff>152400</xdr:rowOff>
    </xdr:to>
    <xdr:sp macro="" textlink="">
      <xdr:nvSpPr>
        <xdr:cNvPr id="49" name="Line 112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>
          <a:spLocks noChangeShapeType="1"/>
        </xdr:cNvSpPr>
      </xdr:nvSpPr>
      <xdr:spPr bwMode="auto">
        <a:xfrm>
          <a:off x="2638425" y="11725275"/>
          <a:ext cx="11620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638175</xdr:colOff>
      <xdr:row>64</xdr:row>
      <xdr:rowOff>28575</xdr:rowOff>
    </xdr:from>
    <xdr:to>
      <xdr:col>12</xdr:col>
      <xdr:colOff>638175</xdr:colOff>
      <xdr:row>64</xdr:row>
      <xdr:rowOff>28575</xdr:rowOff>
    </xdr:to>
    <xdr:sp macro="" textlink="">
      <xdr:nvSpPr>
        <xdr:cNvPr id="50" name="Line 113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>
          <a:spLocks noChangeShapeType="1"/>
        </xdr:cNvSpPr>
      </xdr:nvSpPr>
      <xdr:spPr bwMode="auto">
        <a:xfrm>
          <a:off x="2695575" y="11087100"/>
          <a:ext cx="342900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647700</xdr:colOff>
      <xdr:row>64</xdr:row>
      <xdr:rowOff>47625</xdr:rowOff>
    </xdr:from>
    <xdr:to>
      <xdr:col>12</xdr:col>
      <xdr:colOff>647700</xdr:colOff>
      <xdr:row>66</xdr:row>
      <xdr:rowOff>66675</xdr:rowOff>
    </xdr:to>
    <xdr:sp macro="" textlink="">
      <xdr:nvSpPr>
        <xdr:cNvPr id="51" name="Line 114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>
          <a:spLocks noChangeShapeType="1"/>
        </xdr:cNvSpPr>
      </xdr:nvSpPr>
      <xdr:spPr bwMode="auto">
        <a:xfrm>
          <a:off x="6134100" y="11106150"/>
          <a:ext cx="0" cy="36195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66675</xdr:colOff>
      <xdr:row>60</xdr:row>
      <xdr:rowOff>123825</xdr:rowOff>
    </xdr:from>
    <xdr:to>
      <xdr:col>12</xdr:col>
      <xdr:colOff>66675</xdr:colOff>
      <xdr:row>64</xdr:row>
      <xdr:rowOff>9525</xdr:rowOff>
    </xdr:to>
    <xdr:sp macro="" textlink="">
      <xdr:nvSpPr>
        <xdr:cNvPr id="52" name="Line 115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>
          <a:spLocks noChangeShapeType="1"/>
        </xdr:cNvSpPr>
      </xdr:nvSpPr>
      <xdr:spPr bwMode="auto">
        <a:xfrm>
          <a:off x="5553075" y="10496550"/>
          <a:ext cx="0" cy="571500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676275</xdr:colOff>
      <xdr:row>52</xdr:row>
      <xdr:rowOff>142875</xdr:rowOff>
    </xdr:from>
    <xdr:to>
      <xdr:col>13</xdr:col>
      <xdr:colOff>161925</xdr:colOff>
      <xdr:row>52</xdr:row>
      <xdr:rowOff>142875</xdr:rowOff>
    </xdr:to>
    <xdr:sp macro="" textlink="">
      <xdr:nvSpPr>
        <xdr:cNvPr id="53" name="Line 116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>
          <a:spLocks noChangeShapeType="1"/>
        </xdr:cNvSpPr>
      </xdr:nvSpPr>
      <xdr:spPr bwMode="auto">
        <a:xfrm flipH="1">
          <a:off x="2047875" y="9144000"/>
          <a:ext cx="42862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76200</xdr:colOff>
      <xdr:row>1</xdr:row>
      <xdr:rowOff>142874</xdr:rowOff>
    </xdr:from>
    <xdr:to>
      <xdr:col>8</xdr:col>
      <xdr:colOff>114300</xdr:colOff>
      <xdr:row>4</xdr:row>
      <xdr:rowOff>76200</xdr:rowOff>
    </xdr:to>
    <xdr:sp macro="" textlink="">
      <xdr:nvSpPr>
        <xdr:cNvPr id="54" name="Rectangle 4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>
          <a:spLocks noChangeArrowheads="1"/>
        </xdr:cNvSpPr>
      </xdr:nvSpPr>
      <xdr:spPr bwMode="auto">
        <a:xfrm>
          <a:off x="1447800" y="400049"/>
          <a:ext cx="1409700" cy="447676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0" anchor="ctr" upright="1"/>
        <a:lstStyle/>
        <a:p>
          <a:pPr algn="ctr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医療センター整備費</a:t>
          </a:r>
        </a:p>
        <a:p>
          <a:pPr algn="ctr" rtl="0">
            <a:lnSpc>
              <a:spcPts val="13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３１７．３</a:t>
          </a:r>
          <a:endParaRPr lang="en-US" altLang="ja-JP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13</xdr:col>
      <xdr:colOff>28575</xdr:colOff>
      <xdr:row>36</xdr:row>
      <xdr:rowOff>152400</xdr:rowOff>
    </xdr:from>
    <xdr:to>
      <xdr:col>13</xdr:col>
      <xdr:colOff>28575</xdr:colOff>
      <xdr:row>42</xdr:row>
      <xdr:rowOff>66675</xdr:rowOff>
    </xdr:to>
    <xdr:sp macro="" textlink="">
      <xdr:nvSpPr>
        <xdr:cNvPr id="55" name="Line 1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>
          <a:spLocks noChangeShapeType="1"/>
        </xdr:cNvSpPr>
      </xdr:nvSpPr>
      <xdr:spPr bwMode="auto">
        <a:xfrm>
          <a:off x="6200775" y="6410325"/>
          <a:ext cx="0" cy="942975"/>
        </a:xfrm>
        <a:prstGeom prst="line">
          <a:avLst/>
        </a:prstGeom>
        <a:noFill/>
        <a:ln w="9525">
          <a:solidFill>
            <a:srgbClr val="000000"/>
          </a:solidFill>
          <a:prstDash val="dash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28575</xdr:colOff>
      <xdr:row>57</xdr:row>
      <xdr:rowOff>104775</xdr:rowOff>
    </xdr:from>
    <xdr:to>
      <xdr:col>13</xdr:col>
      <xdr:colOff>657225</xdr:colOff>
      <xdr:row>60</xdr:row>
      <xdr:rowOff>161925</xdr:rowOff>
    </xdr:to>
    <xdr:sp macro="" textlink="">
      <xdr:nvSpPr>
        <xdr:cNvPr id="56" name="Oval 71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>
          <a:spLocks noChangeArrowheads="1"/>
        </xdr:cNvSpPr>
      </xdr:nvSpPr>
      <xdr:spPr bwMode="auto">
        <a:xfrm>
          <a:off x="4829175" y="9963150"/>
          <a:ext cx="2000250" cy="5715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0" bIns="0" anchor="ctr" upright="1"/>
        <a:lstStyle/>
        <a:p>
          <a:pPr algn="ctr" rtl="0">
            <a:lnSpc>
              <a:spcPts val="1200"/>
            </a:lnSpc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就業係数・雇用係数</a:t>
          </a: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581025</xdr:colOff>
      <xdr:row>0</xdr:row>
      <xdr:rowOff>133350</xdr:rowOff>
    </xdr:from>
    <xdr:to>
      <xdr:col>10</xdr:col>
      <xdr:colOff>228600</xdr:colOff>
      <xdr:row>54</xdr:row>
      <xdr:rowOff>161925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" y="133350"/>
          <a:ext cx="6505575" cy="9286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476250</xdr:colOff>
      <xdr:row>56</xdr:row>
      <xdr:rowOff>104775</xdr:rowOff>
    </xdr:from>
    <xdr:to>
      <xdr:col>10</xdr:col>
      <xdr:colOff>276225</xdr:colOff>
      <xdr:row>109</xdr:row>
      <xdr:rowOff>152400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9705975"/>
          <a:ext cx="6657975" cy="9134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342900</xdr:colOff>
      <xdr:row>5</xdr:row>
      <xdr:rowOff>19050</xdr:rowOff>
    </xdr:from>
    <xdr:to>
      <xdr:col>19</xdr:col>
      <xdr:colOff>342900</xdr:colOff>
      <xdr:row>7</xdr:row>
      <xdr:rowOff>0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>
          <a:off x="15240000" y="1028700"/>
          <a:ext cx="0" cy="323850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342900</xdr:colOff>
      <xdr:row>5</xdr:row>
      <xdr:rowOff>47625</xdr:rowOff>
    </xdr:from>
    <xdr:to>
      <xdr:col>20</xdr:col>
      <xdr:colOff>342901</xdr:colOff>
      <xdr:row>7</xdr:row>
      <xdr:rowOff>9525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>
        <a:xfrm>
          <a:off x="16163925" y="1057275"/>
          <a:ext cx="1" cy="304800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323850</xdr:colOff>
      <xdr:row>5</xdr:row>
      <xdr:rowOff>66675</xdr:rowOff>
    </xdr:from>
    <xdr:to>
      <xdr:col>21</xdr:col>
      <xdr:colOff>333376</xdr:colOff>
      <xdr:row>6</xdr:row>
      <xdr:rowOff>142875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>
          <a:off x="17068800" y="1076325"/>
          <a:ext cx="9526" cy="247650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390525</xdr:colOff>
      <xdr:row>5</xdr:row>
      <xdr:rowOff>76200</xdr:rowOff>
    </xdr:from>
    <xdr:to>
      <xdr:col>22</xdr:col>
      <xdr:colOff>390525</xdr:colOff>
      <xdr:row>7</xdr:row>
      <xdr:rowOff>0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CxnSpPr/>
      </xdr:nvCxnSpPr>
      <xdr:spPr>
        <a:xfrm>
          <a:off x="18059400" y="1085850"/>
          <a:ext cx="0" cy="266700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390525</xdr:colOff>
      <xdr:row>5</xdr:row>
      <xdr:rowOff>76200</xdr:rowOff>
    </xdr:from>
    <xdr:to>
      <xdr:col>23</xdr:col>
      <xdr:colOff>390525</xdr:colOff>
      <xdr:row>7</xdr:row>
      <xdr:rowOff>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CxnSpPr/>
      </xdr:nvCxnSpPr>
      <xdr:spPr>
        <a:xfrm>
          <a:off x="18983325" y="1085850"/>
          <a:ext cx="0" cy="266700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390525</xdr:colOff>
      <xdr:row>5</xdr:row>
      <xdr:rowOff>76200</xdr:rowOff>
    </xdr:from>
    <xdr:to>
      <xdr:col>24</xdr:col>
      <xdr:colOff>390525</xdr:colOff>
      <xdr:row>7</xdr:row>
      <xdr:rowOff>0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>
          <a:off x="19907250" y="1085850"/>
          <a:ext cx="0" cy="266700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9</xdr:row>
      <xdr:rowOff>0</xdr:rowOff>
    </xdr:from>
    <xdr:to>
      <xdr:col>3</xdr:col>
      <xdr:colOff>161925</xdr:colOff>
      <xdr:row>11</xdr:row>
      <xdr:rowOff>190500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1143000" y="2571750"/>
          <a:ext cx="152400" cy="552450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381000</xdr:colOff>
      <xdr:row>1</xdr:row>
      <xdr:rowOff>0</xdr:rowOff>
    </xdr:from>
    <xdr:to>
      <xdr:col>9</xdr:col>
      <xdr:colOff>323850</xdr:colOff>
      <xdr:row>56</xdr:row>
      <xdr:rowOff>95250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171450"/>
          <a:ext cx="6115050" cy="9525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381000</xdr:colOff>
      <xdr:row>54</xdr:row>
      <xdr:rowOff>0</xdr:rowOff>
    </xdr:from>
    <xdr:to>
      <xdr:col>9</xdr:col>
      <xdr:colOff>323850</xdr:colOff>
      <xdr:row>106</xdr:row>
      <xdr:rowOff>28575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9258300"/>
          <a:ext cx="6115050" cy="8943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1</xdr:row>
      <xdr:rowOff>28575</xdr:rowOff>
    </xdr:from>
    <xdr:to>
      <xdr:col>9</xdr:col>
      <xdr:colOff>257175</xdr:colOff>
      <xdr:row>56</xdr:row>
      <xdr:rowOff>9525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00025"/>
          <a:ext cx="6181725" cy="9410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247650</xdr:colOff>
      <xdr:row>57</xdr:row>
      <xdr:rowOff>47625</xdr:rowOff>
    </xdr:from>
    <xdr:to>
      <xdr:col>9</xdr:col>
      <xdr:colOff>409575</xdr:colOff>
      <xdr:row>113</xdr:row>
      <xdr:rowOff>47625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9820275"/>
          <a:ext cx="6334125" cy="9601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381000</xdr:colOff>
      <xdr:row>1</xdr:row>
      <xdr:rowOff>28575</xdr:rowOff>
    </xdr:from>
    <xdr:to>
      <xdr:col>9</xdr:col>
      <xdr:colOff>390525</xdr:colOff>
      <xdr:row>56</xdr:row>
      <xdr:rowOff>152400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00025"/>
          <a:ext cx="6181725" cy="955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438150</xdr:colOff>
      <xdr:row>58</xdr:row>
      <xdr:rowOff>0</xdr:rowOff>
    </xdr:from>
    <xdr:to>
      <xdr:col>9</xdr:col>
      <xdr:colOff>600075</xdr:colOff>
      <xdr:row>114</xdr:row>
      <xdr:rowOff>152400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9944100"/>
          <a:ext cx="6334125" cy="9753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15</xdr:row>
      <xdr:rowOff>57150</xdr:rowOff>
    </xdr:from>
    <xdr:to>
      <xdr:col>10</xdr:col>
      <xdr:colOff>0</xdr:colOff>
      <xdr:row>30</xdr:row>
      <xdr:rowOff>85725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628900"/>
          <a:ext cx="6762750" cy="2600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76200</xdr:colOff>
      <xdr:row>1</xdr:row>
      <xdr:rowOff>0</xdr:rowOff>
    </xdr:from>
    <xdr:to>
      <xdr:col>9</xdr:col>
      <xdr:colOff>666750</xdr:colOff>
      <xdr:row>15</xdr:row>
      <xdr:rowOff>161925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71450"/>
          <a:ext cx="6762750" cy="2562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9</xdr:col>
      <xdr:colOff>447675</xdr:colOff>
      <xdr:row>16</xdr:row>
      <xdr:rowOff>142875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0"/>
          <a:ext cx="6619875" cy="2714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28575</xdr:colOff>
      <xdr:row>16</xdr:row>
      <xdr:rowOff>19050</xdr:rowOff>
    </xdr:from>
    <xdr:to>
      <xdr:col>9</xdr:col>
      <xdr:colOff>476250</xdr:colOff>
      <xdr:row>36</xdr:row>
      <xdr:rowOff>123825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3448050"/>
          <a:ext cx="6619875" cy="3533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L18"/>
  <sheetViews>
    <sheetView tabSelected="1" workbookViewId="0">
      <pane xSplit="2" ySplit="2" topLeftCell="C3" activePane="bottomRight" state="frozen"/>
      <selection activeCell="D31" sqref="D31:E31"/>
      <selection pane="topRight" activeCell="D31" sqref="D31:E31"/>
      <selection pane="bottomLeft" activeCell="D31" sqref="D31:E31"/>
      <selection pane="bottomRight" activeCell="C7" sqref="C7"/>
    </sheetView>
  </sheetViews>
  <sheetFormatPr defaultColWidth="9" defaultRowHeight="13"/>
  <cols>
    <col min="1" max="1" width="16.1796875" customWidth="1"/>
    <col min="2" max="2" width="13.08984375" customWidth="1"/>
    <col min="3" max="3" width="26" customWidth="1"/>
    <col min="4" max="4" width="16.81640625" customWidth="1"/>
    <col min="5" max="5" width="2.6328125" customWidth="1"/>
    <col min="6" max="6" width="4.08984375" customWidth="1"/>
    <col min="7" max="7" width="18.36328125" customWidth="1"/>
    <col min="8" max="12" width="15.08984375" customWidth="1"/>
  </cols>
  <sheetData>
    <row r="1" spans="1:12" ht="15.75" customHeight="1">
      <c r="A1" s="207" t="s">
        <v>974</v>
      </c>
      <c r="B1" s="38"/>
      <c r="C1" s="38"/>
      <c r="D1" s="38"/>
      <c r="E1" s="38"/>
      <c r="F1" s="37" t="s">
        <v>960</v>
      </c>
      <c r="G1" s="38"/>
      <c r="H1" s="38"/>
      <c r="I1" s="38"/>
      <c r="J1" s="38"/>
      <c r="K1" s="38"/>
      <c r="L1" s="38"/>
    </row>
    <row r="2" spans="1:12" ht="15.75" customHeight="1">
      <c r="A2" s="915" t="s">
        <v>209</v>
      </c>
      <c r="B2" s="916"/>
      <c r="C2" s="516" t="s">
        <v>488</v>
      </c>
      <c r="D2" s="805" t="s">
        <v>201</v>
      </c>
      <c r="E2" s="38"/>
      <c r="F2" s="917" t="s">
        <v>209</v>
      </c>
      <c r="G2" s="918"/>
      <c r="H2" s="917" t="s">
        <v>911</v>
      </c>
      <c r="I2" s="918"/>
      <c r="J2" s="917" t="s">
        <v>488</v>
      </c>
      <c r="K2" s="919"/>
      <c r="L2" s="918"/>
    </row>
    <row r="3" spans="1:12" ht="15.75" customHeight="1">
      <c r="A3" s="853" t="s">
        <v>490</v>
      </c>
      <c r="B3" s="907" t="s">
        <v>884</v>
      </c>
      <c r="C3" s="905" t="s">
        <v>689</v>
      </c>
      <c r="D3" s="805" t="s">
        <v>901</v>
      </c>
      <c r="E3" s="38"/>
      <c r="F3" s="191">
        <v>1</v>
      </c>
      <c r="G3" s="111" t="s">
        <v>912</v>
      </c>
      <c r="H3" s="45" t="s">
        <v>913</v>
      </c>
      <c r="I3" s="605" t="s">
        <v>914</v>
      </c>
      <c r="J3" s="62" t="s">
        <v>915</v>
      </c>
      <c r="K3" s="605" t="s">
        <v>916</v>
      </c>
      <c r="L3" s="900"/>
    </row>
    <row r="4" spans="1:12" ht="15.75" customHeight="1">
      <c r="A4" s="854"/>
      <c r="B4" s="907" t="s">
        <v>885</v>
      </c>
      <c r="C4" s="906" t="s">
        <v>688</v>
      </c>
      <c r="D4" s="806" t="s">
        <v>902</v>
      </c>
      <c r="E4" s="38"/>
      <c r="F4" s="191">
        <v>2</v>
      </c>
      <c r="G4" s="111" t="s">
        <v>917</v>
      </c>
      <c r="H4" s="45" t="s">
        <v>918</v>
      </c>
      <c r="I4" s="55" t="s">
        <v>919</v>
      </c>
      <c r="J4" s="62" t="s">
        <v>920</v>
      </c>
      <c r="K4" s="55"/>
      <c r="L4" s="900"/>
    </row>
    <row r="5" spans="1:12" ht="15.75" customHeight="1">
      <c r="A5" s="854"/>
      <c r="B5" s="907" t="s">
        <v>886</v>
      </c>
      <c r="C5" s="906" t="s">
        <v>681</v>
      </c>
      <c r="D5" s="806" t="s">
        <v>901</v>
      </c>
      <c r="E5" s="38"/>
      <c r="F5" s="191">
        <v>3</v>
      </c>
      <c r="G5" s="111" t="s">
        <v>700</v>
      </c>
      <c r="H5" s="45" t="s">
        <v>921</v>
      </c>
      <c r="I5" s="55" t="s">
        <v>922</v>
      </c>
      <c r="J5" s="62" t="s">
        <v>923</v>
      </c>
      <c r="K5" s="55"/>
      <c r="L5" s="900"/>
    </row>
    <row r="6" spans="1:12" ht="15.75" customHeight="1">
      <c r="A6" s="854"/>
      <c r="B6" s="907" t="s">
        <v>887</v>
      </c>
      <c r="C6" s="906" t="s">
        <v>682</v>
      </c>
      <c r="D6" s="806" t="s">
        <v>901</v>
      </c>
      <c r="E6" s="38"/>
      <c r="F6" s="191">
        <v>4</v>
      </c>
      <c r="G6" s="111" t="s">
        <v>924</v>
      </c>
      <c r="H6" s="45" t="s">
        <v>925</v>
      </c>
      <c r="I6" s="55" t="s">
        <v>926</v>
      </c>
      <c r="J6" s="62" t="s">
        <v>927</v>
      </c>
      <c r="K6" s="55" t="s">
        <v>928</v>
      </c>
      <c r="L6" s="900"/>
    </row>
    <row r="7" spans="1:12" ht="15.75" customHeight="1">
      <c r="A7" s="854"/>
      <c r="B7" s="907" t="s">
        <v>888</v>
      </c>
      <c r="C7" s="906" t="s">
        <v>690</v>
      </c>
      <c r="D7" s="806" t="s">
        <v>901</v>
      </c>
      <c r="E7" s="38"/>
      <c r="F7" s="192">
        <v>5</v>
      </c>
      <c r="G7" s="142" t="s">
        <v>929</v>
      </c>
      <c r="H7" s="902" t="s">
        <v>930</v>
      </c>
      <c r="I7" s="901" t="s">
        <v>931</v>
      </c>
      <c r="J7" s="71" t="s">
        <v>932</v>
      </c>
      <c r="K7" s="901" t="s">
        <v>933</v>
      </c>
      <c r="L7" s="903" t="s">
        <v>934</v>
      </c>
    </row>
    <row r="8" spans="1:12" ht="15.75" customHeight="1">
      <c r="A8" s="855" t="s">
        <v>896</v>
      </c>
      <c r="B8" s="908" t="s">
        <v>963</v>
      </c>
      <c r="C8" s="905" t="s">
        <v>683</v>
      </c>
      <c r="D8" s="805" t="s">
        <v>890</v>
      </c>
      <c r="E8" s="38"/>
      <c r="G8" s="38"/>
      <c r="H8" s="38"/>
      <c r="I8" s="38"/>
      <c r="J8" s="38"/>
      <c r="K8" s="38"/>
      <c r="L8" s="38"/>
    </row>
    <row r="9" spans="1:12" ht="15.75" customHeight="1">
      <c r="A9" s="853"/>
      <c r="B9" s="907" t="s">
        <v>972</v>
      </c>
      <c r="C9" s="911" t="s">
        <v>973</v>
      </c>
      <c r="D9" s="806"/>
      <c r="E9" s="38"/>
      <c r="F9" s="37" t="s">
        <v>959</v>
      </c>
      <c r="G9" s="38"/>
      <c r="H9" s="38"/>
      <c r="I9" s="38"/>
      <c r="J9" s="38"/>
      <c r="K9" s="38"/>
      <c r="L9" s="38"/>
    </row>
    <row r="10" spans="1:12" ht="15.75" customHeight="1">
      <c r="A10" s="854"/>
      <c r="B10" s="907" t="s">
        <v>964</v>
      </c>
      <c r="C10" s="906" t="s">
        <v>961</v>
      </c>
      <c r="D10" s="806" t="s">
        <v>891</v>
      </c>
      <c r="E10" s="38"/>
      <c r="F10" s="917" t="s">
        <v>209</v>
      </c>
      <c r="G10" s="918"/>
      <c r="H10" s="917" t="s">
        <v>488</v>
      </c>
      <c r="I10" s="919"/>
      <c r="J10" s="919"/>
      <c r="K10" s="919"/>
      <c r="L10" s="918"/>
    </row>
    <row r="11" spans="1:12" ht="15.75" customHeight="1">
      <c r="A11" s="854"/>
      <c r="B11" s="907" t="s">
        <v>965</v>
      </c>
      <c r="C11" s="906" t="s">
        <v>684</v>
      </c>
      <c r="D11" s="806" t="s">
        <v>894</v>
      </c>
      <c r="E11" s="38"/>
      <c r="F11" s="157">
        <v>1</v>
      </c>
      <c r="G11" s="127" t="s">
        <v>935</v>
      </c>
      <c r="H11" s="40" t="s">
        <v>936</v>
      </c>
      <c r="I11" s="605" t="s">
        <v>937</v>
      </c>
      <c r="J11" s="40" t="s">
        <v>938</v>
      </c>
      <c r="K11" s="605"/>
      <c r="L11" s="615"/>
    </row>
    <row r="12" spans="1:12" ht="15.75" customHeight="1">
      <c r="A12" s="854"/>
      <c r="B12" s="907" t="s">
        <v>966</v>
      </c>
      <c r="C12" s="906" t="s">
        <v>680</v>
      </c>
      <c r="D12" s="806" t="s">
        <v>893</v>
      </c>
      <c r="E12" s="38"/>
      <c r="F12" s="187">
        <v>2</v>
      </c>
      <c r="G12" s="133" t="s">
        <v>939</v>
      </c>
      <c r="H12" s="89" t="s">
        <v>940</v>
      </c>
      <c r="I12" s="39" t="s">
        <v>941</v>
      </c>
      <c r="J12" s="89" t="s">
        <v>942</v>
      </c>
      <c r="K12" s="39" t="s">
        <v>943</v>
      </c>
      <c r="L12" s="88"/>
    </row>
    <row r="13" spans="1:12" ht="15.75" customHeight="1">
      <c r="A13" s="856"/>
      <c r="B13" s="909" t="s">
        <v>967</v>
      </c>
      <c r="C13" s="910" t="s">
        <v>685</v>
      </c>
      <c r="D13" s="807" t="s">
        <v>892</v>
      </c>
      <c r="E13" s="38"/>
      <c r="F13" s="191">
        <v>3</v>
      </c>
      <c r="G13" s="111" t="s">
        <v>944</v>
      </c>
      <c r="H13" s="45" t="s">
        <v>216</v>
      </c>
      <c r="I13" s="55" t="s">
        <v>945</v>
      </c>
      <c r="J13" s="45" t="s">
        <v>306</v>
      </c>
      <c r="K13" s="55" t="s">
        <v>290</v>
      </c>
      <c r="L13" s="900" t="s">
        <v>946</v>
      </c>
    </row>
    <row r="14" spans="1:12" ht="15.75" customHeight="1">
      <c r="A14" s="853" t="s">
        <v>489</v>
      </c>
      <c r="B14" s="907" t="s">
        <v>491</v>
      </c>
      <c r="C14" s="906" t="s">
        <v>687</v>
      </c>
      <c r="D14" s="806"/>
      <c r="E14" s="38"/>
      <c r="F14" s="187">
        <v>4</v>
      </c>
      <c r="G14" s="133" t="s">
        <v>947</v>
      </c>
      <c r="H14" s="89" t="s">
        <v>948</v>
      </c>
      <c r="I14" s="39" t="s">
        <v>949</v>
      </c>
      <c r="J14" s="89" t="s">
        <v>950</v>
      </c>
      <c r="K14" s="39" t="s">
        <v>951</v>
      </c>
      <c r="L14" s="88"/>
    </row>
    <row r="15" spans="1:12" ht="15.75" customHeight="1">
      <c r="A15" s="854"/>
      <c r="B15" s="907" t="s">
        <v>492</v>
      </c>
      <c r="C15" s="911" t="s">
        <v>686</v>
      </c>
      <c r="D15" s="806"/>
      <c r="E15" s="38"/>
      <c r="F15" s="192">
        <v>5</v>
      </c>
      <c r="G15" s="142" t="s">
        <v>205</v>
      </c>
      <c r="H15" s="901" t="s">
        <v>952</v>
      </c>
      <c r="I15" s="902" t="s">
        <v>953</v>
      </c>
      <c r="J15" s="901" t="s">
        <v>954</v>
      </c>
      <c r="K15" s="39"/>
      <c r="L15" s="903"/>
    </row>
    <row r="16" spans="1:12">
      <c r="A16" s="43" t="s">
        <v>971</v>
      </c>
      <c r="B16" s="41"/>
      <c r="C16" s="912" t="s">
        <v>968</v>
      </c>
      <c r="D16" s="127"/>
    </row>
    <row r="17" spans="1:4">
      <c r="A17" s="191"/>
      <c r="B17" s="38"/>
      <c r="C17" s="913" t="s">
        <v>969</v>
      </c>
      <c r="D17" s="111"/>
    </row>
    <row r="18" spans="1:4">
      <c r="A18" s="30"/>
      <c r="B18" s="29"/>
      <c r="C18" s="914" t="s">
        <v>970</v>
      </c>
      <c r="D18" s="22"/>
    </row>
  </sheetData>
  <mergeCells count="6">
    <mergeCell ref="A2:B2"/>
    <mergeCell ref="F2:G2"/>
    <mergeCell ref="H2:I2"/>
    <mergeCell ref="J2:L2"/>
    <mergeCell ref="F10:G10"/>
    <mergeCell ref="H10:L10"/>
  </mergeCells>
  <phoneticPr fontId="1"/>
  <hyperlinks>
    <hyperlink ref="C3" location="事例1!A1" display="スポーツイベント運営消費" xr:uid="{CE7DEB5F-0D48-406A-A115-23D8BB9700CE}"/>
    <hyperlink ref="C4" location="事例2!A1" display="観光施設グランドオープン" xr:uid="{B90919A3-5244-45BB-85ED-A35AD45DCD80}"/>
    <hyperlink ref="C5" location="事例3!A1" display="施設建設運営" xr:uid="{2DEB5FDB-5814-469D-92FD-1640950853D2}"/>
    <hyperlink ref="C6" location="事例4!A1" display="域内イベント運営消費" xr:uid="{48C9E2A5-A22E-4B14-8C59-0F26DD1DD9D3}"/>
    <hyperlink ref="C7" location="事例5!A1" display="施設運営" xr:uid="{22036B62-04C5-4E2B-BB0D-C90BE75C3460}"/>
    <hyperlink ref="C8" location="調査票例1!A1" display="スポーツイベント観戦消費" xr:uid="{CF872CF5-01EB-47FC-A3CA-C2874E1153EA}"/>
    <hyperlink ref="C10" location="調査票例2!A1" display="スポーツ観光消費(WEB調査）" xr:uid="{4738E1B2-D205-4761-949A-8BE338BE352B}"/>
    <hyperlink ref="C11" location="調査票例3!A1" display="イベント施設関連消費" xr:uid="{9878BAF1-F149-4653-9C01-1FF9C5AC3417}"/>
    <hyperlink ref="C12" location="調査票例4!A1" display="ふるさと祭消費" xr:uid="{C87B4980-4D1D-48FA-9923-C956F72BBB62}"/>
    <hyperlink ref="C13" location="調査票例5!A1" display="施設観光イベント消費" xr:uid="{9FEC7F65-7678-4C02-91BA-B22EC227114C}"/>
    <hyperlink ref="C14" location="世帯調査例!A1" display="域内域外消費需要調査" xr:uid="{2BF21146-5F8E-4497-9730-011A4601FDD9}"/>
    <hyperlink ref="C15" location="事業所調査例!A1" display="事業所域内域外取引調査" xr:uid="{2D19F395-77CD-4EA3-AF3A-A9A2C176E6C3}"/>
    <hyperlink ref="C16" location="推計フロー図!A1" display="推計フロー図" xr:uid="{1767E879-4BD1-416F-970D-E27E74484414}"/>
    <hyperlink ref="C17" location="推計WS例!A1" display="推計ワークシート例" xr:uid="{FCF10C41-8279-4FB4-AE97-D210901B541B}"/>
    <hyperlink ref="C18" location="経済効果まとめ例!A1" display="経済波及効果まとめ例" xr:uid="{3405EFD8-8DC7-4236-AEC7-56F11F332F22}"/>
    <hyperlink ref="C9" location="調査入力票例1_2!A1" display="データ集計票例" xr:uid="{79033F04-49D5-449D-A855-7BC0516B1A8C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63"/>
  <sheetViews>
    <sheetView workbookViewId="0">
      <pane xSplit="2" ySplit="3" topLeftCell="C4" activePane="bottomRight" state="frozen"/>
      <selection activeCell="D31" sqref="D31:E31"/>
      <selection pane="topRight" activeCell="D31" sqref="D31:E31"/>
      <selection pane="bottomLeft" activeCell="D31" sqref="D31:E31"/>
      <selection pane="bottomRight"/>
    </sheetView>
  </sheetViews>
  <sheetFormatPr defaultRowHeight="13"/>
  <cols>
    <col min="2" max="2" width="17.90625" customWidth="1"/>
    <col min="3" max="6" width="12.36328125" customWidth="1"/>
    <col min="7" max="7" width="13.6328125" customWidth="1"/>
    <col min="8" max="9" width="12.36328125" customWidth="1"/>
    <col min="10" max="10" width="11.6328125" customWidth="1"/>
    <col min="11" max="11" width="20" customWidth="1"/>
    <col min="13" max="13" width="11.1796875" customWidth="1"/>
    <col min="14" max="14" width="19.453125" customWidth="1"/>
    <col min="15" max="17" width="17.36328125" customWidth="1"/>
  </cols>
  <sheetData>
    <row r="1" spans="1:18" ht="13.5" thickBot="1">
      <c r="A1" s="235" t="s">
        <v>547</v>
      </c>
      <c r="B1" s="235"/>
      <c r="C1" s="235"/>
      <c r="D1" s="235"/>
      <c r="E1" s="235"/>
      <c r="F1" s="235"/>
      <c r="G1" s="235"/>
      <c r="H1" s="236"/>
      <c r="I1" s="236" t="s">
        <v>211</v>
      </c>
      <c r="J1" s="209"/>
      <c r="K1" s="209"/>
      <c r="L1" s="209"/>
      <c r="M1" s="235" t="s">
        <v>548</v>
      </c>
      <c r="N1" s="235"/>
      <c r="O1" s="235"/>
      <c r="P1" s="236"/>
      <c r="Q1" s="236" t="s">
        <v>321</v>
      </c>
      <c r="R1" s="38"/>
    </row>
    <row r="2" spans="1:18">
      <c r="A2" s="237" t="s">
        <v>322</v>
      </c>
      <c r="B2" s="238"/>
      <c r="C2" s="239" t="s">
        <v>323</v>
      </c>
      <c r="D2" s="643" t="s">
        <v>324</v>
      </c>
      <c r="E2" s="644" t="s">
        <v>325</v>
      </c>
      <c r="F2" s="239" t="s">
        <v>326</v>
      </c>
      <c r="G2" s="645" t="s">
        <v>327</v>
      </c>
      <c r="H2" s="246" t="s">
        <v>328</v>
      </c>
      <c r="I2" s="247" t="s">
        <v>329</v>
      </c>
      <c r="J2" s="239" t="s">
        <v>330</v>
      </c>
      <c r="K2" s="246" t="s">
        <v>201</v>
      </c>
      <c r="L2" s="209"/>
      <c r="M2" s="929" t="s">
        <v>322</v>
      </c>
      <c r="N2" s="930"/>
      <c r="O2" s="246" t="s">
        <v>325</v>
      </c>
      <c r="P2" s="246" t="s">
        <v>328</v>
      </c>
      <c r="Q2" s="247" t="s">
        <v>207</v>
      </c>
      <c r="R2" s="38"/>
    </row>
    <row r="3" spans="1:18" ht="13.5" thickBot="1">
      <c r="A3" s="646"/>
      <c r="B3" s="647"/>
      <c r="C3" s="648" t="s">
        <v>331</v>
      </c>
      <c r="D3" s="649" t="s">
        <v>332</v>
      </c>
      <c r="E3" s="650" t="s">
        <v>332</v>
      </c>
      <c r="F3" s="648" t="s">
        <v>333</v>
      </c>
      <c r="G3" s="651"/>
      <c r="H3" s="652" t="s">
        <v>334</v>
      </c>
      <c r="I3" s="258" t="s">
        <v>335</v>
      </c>
      <c r="J3" s="653"/>
      <c r="K3" s="654" t="s">
        <v>336</v>
      </c>
      <c r="L3" s="209"/>
      <c r="M3" s="931"/>
      <c r="N3" s="932"/>
      <c r="O3" s="256" t="s">
        <v>337</v>
      </c>
      <c r="P3" s="257" t="s">
        <v>334</v>
      </c>
      <c r="Q3" s="258" t="s">
        <v>335</v>
      </c>
      <c r="R3" s="38"/>
    </row>
    <row r="4" spans="1:18">
      <c r="A4" s="266" t="s">
        <v>338</v>
      </c>
      <c r="B4" s="269" t="s">
        <v>339</v>
      </c>
      <c r="C4" s="270">
        <f>E29</f>
        <v>167839</v>
      </c>
      <c r="D4" s="379">
        <f>D17</f>
        <v>709</v>
      </c>
      <c r="E4" s="271">
        <f>C4*D4/1000000</f>
        <v>118.997851</v>
      </c>
      <c r="F4" s="270">
        <f>E30</f>
        <v>3389</v>
      </c>
      <c r="G4" s="655">
        <f>G17</f>
        <v>3676</v>
      </c>
      <c r="H4" s="272">
        <f>F4*G4/1000000</f>
        <v>12.457964</v>
      </c>
      <c r="I4" s="656">
        <f t="shared" ref="I4:I13" si="0">E4+H4</f>
        <v>131.455815</v>
      </c>
      <c r="J4" s="657"/>
      <c r="K4" s="658" t="s">
        <v>217</v>
      </c>
      <c r="L4" s="209"/>
      <c r="M4" s="266" t="s">
        <v>340</v>
      </c>
      <c r="N4" s="269" t="s">
        <v>339</v>
      </c>
      <c r="O4" s="267">
        <f>E4/100</f>
        <v>1.18997851</v>
      </c>
      <c r="P4" s="267">
        <f>H4/100</f>
        <v>0.12457964000000001</v>
      </c>
      <c r="Q4" s="268">
        <f>I4/100</f>
        <v>1.3145581500000001</v>
      </c>
      <c r="R4" s="38"/>
    </row>
    <row r="5" spans="1:18">
      <c r="A5" s="266" t="s">
        <v>341</v>
      </c>
      <c r="B5" s="269" t="s">
        <v>342</v>
      </c>
      <c r="C5" s="270" t="s">
        <v>343</v>
      </c>
      <c r="D5" s="379">
        <f t="shared" ref="D5:D6" si="1">D18</f>
        <v>891</v>
      </c>
      <c r="E5" s="271">
        <f>C4*D5/1000000</f>
        <v>149.54454899999999</v>
      </c>
      <c r="F5" s="270"/>
      <c r="G5" s="655">
        <f t="shared" ref="G5:G6" si="2">G18</f>
        <v>4624</v>
      </c>
      <c r="H5" s="272">
        <f>F4*G5/1000000</f>
        <v>15.670736</v>
      </c>
      <c r="I5" s="656">
        <f t="shared" si="0"/>
        <v>165.21528499999999</v>
      </c>
      <c r="J5" s="657"/>
      <c r="K5" s="658"/>
      <c r="L5" s="209"/>
      <c r="M5" s="266" t="s">
        <v>344</v>
      </c>
      <c r="N5" s="273" t="s">
        <v>342</v>
      </c>
      <c r="O5" s="274">
        <f>E5/100</f>
        <v>1.4954454899999998</v>
      </c>
      <c r="P5" s="274">
        <f t="shared" ref="P5:Q7" si="3">H5/100</f>
        <v>0.15670735999999999</v>
      </c>
      <c r="Q5" s="275">
        <f t="shared" si="3"/>
        <v>1.65215285</v>
      </c>
      <c r="R5" s="38"/>
    </row>
    <row r="6" spans="1:18">
      <c r="A6" s="266"/>
      <c r="B6" s="269" t="s">
        <v>345</v>
      </c>
      <c r="C6" s="270"/>
      <c r="D6" s="379">
        <f t="shared" si="1"/>
        <v>1371</v>
      </c>
      <c r="E6" s="271">
        <f>C4*D6/1000000</f>
        <v>230.107269</v>
      </c>
      <c r="F6" s="270"/>
      <c r="G6" s="655">
        <f t="shared" si="2"/>
        <v>7112</v>
      </c>
      <c r="H6" s="272">
        <f>F4*G6/1000000</f>
        <v>24.102568000000002</v>
      </c>
      <c r="I6" s="656">
        <f t="shared" si="0"/>
        <v>254.20983699999999</v>
      </c>
      <c r="J6" s="657"/>
      <c r="K6" s="658"/>
      <c r="L6" s="209"/>
      <c r="M6" s="266"/>
      <c r="N6" s="269" t="s">
        <v>345</v>
      </c>
      <c r="O6" s="267">
        <f>E6/100</f>
        <v>2.3010726899999998</v>
      </c>
      <c r="P6" s="267">
        <f t="shared" si="3"/>
        <v>0.24102568000000002</v>
      </c>
      <c r="Q6" s="268">
        <f t="shared" si="3"/>
        <v>2.5420983699999997</v>
      </c>
      <c r="R6" s="38"/>
    </row>
    <row r="7" spans="1:18">
      <c r="A7" s="283" t="s">
        <v>346</v>
      </c>
      <c r="B7" s="388" t="s">
        <v>200</v>
      </c>
      <c r="C7" s="659">
        <f>C4</f>
        <v>167839</v>
      </c>
      <c r="D7" s="660">
        <v>0</v>
      </c>
      <c r="E7" s="661">
        <f>C7*D7/1000000</f>
        <v>0</v>
      </c>
      <c r="F7" s="659">
        <f>F4</f>
        <v>3389</v>
      </c>
      <c r="G7" s="662">
        <f>E25</f>
        <v>6600</v>
      </c>
      <c r="H7" s="663">
        <f>F7*G7/1000000</f>
        <v>22.3674</v>
      </c>
      <c r="I7" s="664">
        <f t="shared" si="0"/>
        <v>22.3674</v>
      </c>
      <c r="J7" s="665">
        <f>G47</f>
        <v>1.5227272727272727</v>
      </c>
      <c r="K7" s="666" t="s">
        <v>347</v>
      </c>
      <c r="L7" s="209"/>
      <c r="M7" s="283" t="s">
        <v>348</v>
      </c>
      <c r="N7" s="273" t="s">
        <v>200</v>
      </c>
      <c r="O7" s="274">
        <f>E7/100</f>
        <v>0</v>
      </c>
      <c r="P7" s="274">
        <f t="shared" si="3"/>
        <v>0.22367400000000001</v>
      </c>
      <c r="Q7" s="275">
        <f t="shared" si="3"/>
        <v>0.22367400000000001</v>
      </c>
      <c r="R7" s="38"/>
    </row>
    <row r="8" spans="1:18">
      <c r="A8" s="266"/>
      <c r="B8" s="667" t="s">
        <v>349</v>
      </c>
      <c r="C8" s="659"/>
      <c r="D8" s="660">
        <f>D7</f>
        <v>0</v>
      </c>
      <c r="E8" s="661">
        <v>0</v>
      </c>
      <c r="F8" s="659"/>
      <c r="G8" s="662"/>
      <c r="H8" s="663">
        <f>H7*J8/J7</f>
        <v>22.327338985074629</v>
      </c>
      <c r="I8" s="656">
        <f t="shared" si="0"/>
        <v>22.327338985074629</v>
      </c>
      <c r="J8" s="668">
        <v>1.52</v>
      </c>
      <c r="K8" s="658"/>
      <c r="L8" s="209"/>
      <c r="M8" s="266"/>
      <c r="N8" s="391" t="s">
        <v>345</v>
      </c>
      <c r="O8" s="286">
        <f>E9/100</f>
        <v>0</v>
      </c>
      <c r="P8" s="286">
        <f>H9/100</f>
        <v>0.2232733898507463</v>
      </c>
      <c r="Q8" s="287">
        <f>I9/100</f>
        <v>0.2232733898507463</v>
      </c>
      <c r="R8" s="38"/>
    </row>
    <row r="9" spans="1:18">
      <c r="A9" s="295"/>
      <c r="B9" s="391" t="s">
        <v>345</v>
      </c>
      <c r="C9" s="669"/>
      <c r="D9" s="670">
        <f>D7</f>
        <v>0</v>
      </c>
      <c r="E9" s="671">
        <v>0</v>
      </c>
      <c r="F9" s="669"/>
      <c r="G9" s="672"/>
      <c r="H9" s="673">
        <f>H7*J9/J7</f>
        <v>22.327338985074629</v>
      </c>
      <c r="I9" s="656">
        <f t="shared" si="0"/>
        <v>22.327338985074629</v>
      </c>
      <c r="J9" s="674">
        <v>1.52</v>
      </c>
      <c r="K9" s="675"/>
      <c r="L9" s="209"/>
      <c r="M9" s="295"/>
      <c r="N9" s="273" t="s">
        <v>349</v>
      </c>
      <c r="O9" s="274">
        <f>E8/100</f>
        <v>0</v>
      </c>
      <c r="P9" s="274">
        <f>H8/100</f>
        <v>0.2232733898507463</v>
      </c>
      <c r="Q9" s="275">
        <f>I8/100</f>
        <v>0.2232733898507463</v>
      </c>
      <c r="R9" s="38"/>
    </row>
    <row r="10" spans="1:18">
      <c r="A10" s="676" t="s">
        <v>350</v>
      </c>
      <c r="B10" s="677"/>
      <c r="C10" s="678">
        <f>C4</f>
        <v>167839</v>
      </c>
      <c r="D10" s="679">
        <f>G24</f>
        <v>989</v>
      </c>
      <c r="E10" s="680">
        <f>C10*D10/1000000</f>
        <v>165.992771</v>
      </c>
      <c r="F10" s="678">
        <f>F4</f>
        <v>3389</v>
      </c>
      <c r="G10" s="681">
        <f>G25</f>
        <v>2145</v>
      </c>
      <c r="H10" s="682">
        <f>F10*G10/1000000</f>
        <v>7.2694049999999999</v>
      </c>
      <c r="I10" s="664">
        <f t="shared" si="0"/>
        <v>173.26217600000001</v>
      </c>
      <c r="J10" s="683"/>
      <c r="K10" s="684" t="s">
        <v>351</v>
      </c>
      <c r="L10" s="209"/>
      <c r="M10" s="933" t="s">
        <v>224</v>
      </c>
      <c r="N10" s="934"/>
      <c r="O10" s="267">
        <f t="shared" ref="O10:O15" si="4">E10/100</f>
        <v>1.6599277100000001</v>
      </c>
      <c r="P10" s="267">
        <f t="shared" ref="P10:Q13" si="5">H10/100</f>
        <v>7.2694049999999996E-2</v>
      </c>
      <c r="Q10" s="268">
        <f t="shared" si="5"/>
        <v>1.73262176</v>
      </c>
      <c r="R10" s="38"/>
    </row>
    <row r="11" spans="1:18">
      <c r="A11" s="676" t="s">
        <v>226</v>
      </c>
      <c r="B11" s="677"/>
      <c r="C11" s="678">
        <f>C4</f>
        <v>167839</v>
      </c>
      <c r="D11" s="679">
        <f>H24</f>
        <v>1111</v>
      </c>
      <c r="E11" s="680">
        <f>C11*D11/1000000</f>
        <v>186.46912900000001</v>
      </c>
      <c r="F11" s="678">
        <f>F4</f>
        <v>3389</v>
      </c>
      <c r="G11" s="681">
        <f>H25</f>
        <v>2255</v>
      </c>
      <c r="H11" s="682">
        <f>F11*G11/1000000</f>
        <v>7.6421950000000001</v>
      </c>
      <c r="I11" s="664">
        <f t="shared" si="0"/>
        <v>194.111324</v>
      </c>
      <c r="J11" s="683"/>
      <c r="K11" s="684" t="s">
        <v>347</v>
      </c>
      <c r="L11" s="209"/>
      <c r="M11" s="935" t="s">
        <v>226</v>
      </c>
      <c r="N11" s="936"/>
      <c r="O11" s="274">
        <f t="shared" si="4"/>
        <v>1.8646912900000001</v>
      </c>
      <c r="P11" s="274">
        <f t="shared" si="5"/>
        <v>7.6421950000000002E-2</v>
      </c>
      <c r="Q11" s="275">
        <f t="shared" si="5"/>
        <v>1.94111324</v>
      </c>
      <c r="R11" s="38"/>
    </row>
    <row r="12" spans="1:18" ht="13.5" thickBot="1">
      <c r="A12" s="266" t="s">
        <v>229</v>
      </c>
      <c r="B12" s="269"/>
      <c r="C12" s="270">
        <f>C4</f>
        <v>167839</v>
      </c>
      <c r="D12" s="379">
        <f>I24</f>
        <v>0</v>
      </c>
      <c r="E12" s="661">
        <v>2.5861099999999997</v>
      </c>
      <c r="F12" s="270">
        <f>F4</f>
        <v>3389</v>
      </c>
      <c r="G12" s="655">
        <f>I25</f>
        <v>0</v>
      </c>
      <c r="H12" s="663">
        <f>F12*G12/1000000</f>
        <v>0</v>
      </c>
      <c r="I12" s="656">
        <v>2.5861099999999997</v>
      </c>
      <c r="J12" s="657"/>
      <c r="K12" s="658" t="s">
        <v>352</v>
      </c>
      <c r="L12" s="209"/>
      <c r="M12" s="937" t="s">
        <v>229</v>
      </c>
      <c r="N12" s="938"/>
      <c r="O12" s="304">
        <f t="shared" si="4"/>
        <v>2.5861099999999998E-2</v>
      </c>
      <c r="P12" s="304">
        <f t="shared" si="5"/>
        <v>0</v>
      </c>
      <c r="Q12" s="305">
        <f t="shared" si="5"/>
        <v>2.5861099999999998E-2</v>
      </c>
      <c r="R12" s="38"/>
    </row>
    <row r="13" spans="1:18" ht="13.5" thickBot="1">
      <c r="A13" s="685" t="s">
        <v>334</v>
      </c>
      <c r="B13" s="686"/>
      <c r="C13" s="687"/>
      <c r="D13" s="688" t="s">
        <v>353</v>
      </c>
      <c r="E13" s="689">
        <f>E4+E5+E7+E10+E11+E12</f>
        <v>623.59041000000002</v>
      </c>
      <c r="F13" s="687"/>
      <c r="G13" s="690"/>
      <c r="H13" s="691">
        <f>H6+H9+H10+H11+H12</f>
        <v>61.341506985074631</v>
      </c>
      <c r="I13" s="692">
        <f t="shared" si="0"/>
        <v>684.93191698507462</v>
      </c>
      <c r="J13" s="693"/>
      <c r="K13" s="694" t="s">
        <v>353</v>
      </c>
      <c r="L13" s="209"/>
      <c r="M13" s="939" t="s">
        <v>334</v>
      </c>
      <c r="N13" s="940"/>
      <c r="O13" s="316">
        <f t="shared" si="4"/>
        <v>6.2359040999999999</v>
      </c>
      <c r="P13" s="316">
        <f t="shared" si="5"/>
        <v>0.61341506985074634</v>
      </c>
      <c r="Q13" s="317">
        <f t="shared" si="5"/>
        <v>6.8493191698507463</v>
      </c>
      <c r="R13" s="38"/>
    </row>
    <row r="14" spans="1:18" ht="13.5" thickBot="1">
      <c r="A14" s="695" t="s">
        <v>531</v>
      </c>
      <c r="B14" s="647"/>
      <c r="C14" s="696"/>
      <c r="D14" s="697"/>
      <c r="E14" s="698">
        <f>E6+E9+E10+E11+E12</f>
        <v>585.15527900000006</v>
      </c>
      <c r="F14" s="696"/>
      <c r="G14" s="699"/>
      <c r="H14" s="700">
        <f>H6+H9+H10+H11+H12</f>
        <v>61.341506985074631</v>
      </c>
      <c r="I14" s="701">
        <f>E14+H14</f>
        <v>646.49678598507467</v>
      </c>
      <c r="J14" s="702"/>
      <c r="K14" s="654"/>
      <c r="L14" s="209"/>
      <c r="M14" s="925" t="s">
        <v>550</v>
      </c>
      <c r="N14" s="926"/>
      <c r="O14" s="325">
        <f t="shared" si="4"/>
        <v>5.8515527900000004</v>
      </c>
      <c r="P14" s="325">
        <f>H14/100</f>
        <v>0.61341506985074634</v>
      </c>
      <c r="Q14" s="703">
        <f>I14/100</f>
        <v>6.4649678598507467</v>
      </c>
      <c r="R14" s="38"/>
    </row>
    <row r="15" spans="1:18" ht="13.5" thickBot="1">
      <c r="A15" s="685" t="s">
        <v>532</v>
      </c>
      <c r="B15" s="686"/>
      <c r="C15" s="687"/>
      <c r="D15" s="688"/>
      <c r="E15" s="689">
        <f>E4+E8+E10+E11+E12</f>
        <v>474.04586100000006</v>
      </c>
      <c r="F15" s="687"/>
      <c r="G15" s="690"/>
      <c r="H15" s="689">
        <f>H4+H8+H10+H11+H12</f>
        <v>49.69690298507463</v>
      </c>
      <c r="I15" s="692">
        <f>E15+H15</f>
        <v>523.7427639850747</v>
      </c>
      <c r="J15" s="693"/>
      <c r="K15" s="694"/>
      <c r="L15" s="209"/>
      <c r="M15" s="956" t="s">
        <v>551</v>
      </c>
      <c r="N15" s="957"/>
      <c r="O15" s="327">
        <f t="shared" si="4"/>
        <v>4.740458610000001</v>
      </c>
      <c r="P15" s="327">
        <f>H15/100</f>
        <v>0.49696902985074631</v>
      </c>
      <c r="Q15" s="704">
        <f>I15/100</f>
        <v>5.2374276398507469</v>
      </c>
      <c r="R15" s="38"/>
    </row>
    <row r="16" spans="1:18">
      <c r="A16" s="236"/>
      <c r="B16" s="236"/>
      <c r="C16" s="379"/>
      <c r="D16" s="379"/>
      <c r="E16" s="379"/>
      <c r="F16" s="379"/>
      <c r="G16" s="379"/>
      <c r="H16" s="379"/>
      <c r="I16" s="344"/>
      <c r="J16" s="226"/>
      <c r="K16" s="209"/>
      <c r="L16" s="209"/>
      <c r="M16" s="332"/>
      <c r="N16" s="332"/>
      <c r="O16" s="333"/>
      <c r="P16" s="333"/>
      <c r="Q16" s="226"/>
      <c r="R16" s="38"/>
    </row>
    <row r="17" spans="1:18">
      <c r="A17" s="236" t="s">
        <v>216</v>
      </c>
      <c r="B17" s="758" t="s">
        <v>339</v>
      </c>
      <c r="C17" s="390">
        <f>E36</f>
        <v>44.287548138639281</v>
      </c>
      <c r="D17" s="621">
        <f>ROUND($D$20*C17/$C$20,0)</f>
        <v>709</v>
      </c>
      <c r="E17" s="758" t="s">
        <v>339</v>
      </c>
      <c r="F17" s="390">
        <f>C17</f>
        <v>44.287548138639281</v>
      </c>
      <c r="G17" s="621">
        <f>ROUND($G$20*F17/$F$20,0)</f>
        <v>3676</v>
      </c>
      <c r="H17" s="379"/>
      <c r="I17" s="344" t="s">
        <v>354</v>
      </c>
      <c r="J17" s="226" t="s">
        <v>226</v>
      </c>
      <c r="K17" s="209" t="s">
        <v>200</v>
      </c>
      <c r="L17" s="209"/>
      <c r="M17" s="332"/>
      <c r="N17" s="332"/>
      <c r="O17" s="333"/>
      <c r="P17" s="333"/>
      <c r="Q17" s="226"/>
      <c r="R17" s="38"/>
    </row>
    <row r="18" spans="1:18">
      <c r="A18" s="236"/>
      <c r="B18" s="759" t="s">
        <v>342</v>
      </c>
      <c r="C18" s="378">
        <f>100-C17</f>
        <v>55.712451861360719</v>
      </c>
      <c r="D18" s="621">
        <f t="shared" ref="D18:D19" si="6">ROUND($D$20*C18/$C$20,0)</f>
        <v>891</v>
      </c>
      <c r="E18" s="759" t="s">
        <v>342</v>
      </c>
      <c r="F18" s="378">
        <f t="shared" ref="F18:F20" si="7">C18</f>
        <v>55.712451861360719</v>
      </c>
      <c r="G18" s="621">
        <f t="shared" ref="G18:G19" si="8">ROUND($G$20*F18/$F$20,0)</f>
        <v>4624</v>
      </c>
      <c r="H18" s="705" t="s">
        <v>213</v>
      </c>
      <c r="I18" s="344">
        <v>3567</v>
      </c>
      <c r="J18" s="706">
        <v>4005</v>
      </c>
      <c r="K18" s="85">
        <f>I18+J18</f>
        <v>7572</v>
      </c>
      <c r="L18" s="38"/>
      <c r="M18" s="332"/>
      <c r="N18" s="332"/>
      <c r="O18" s="333"/>
      <c r="P18" s="333"/>
      <c r="Q18" s="226"/>
      <c r="R18" s="38"/>
    </row>
    <row r="19" spans="1:18">
      <c r="A19" s="38"/>
      <c r="B19" s="760" t="s">
        <v>345</v>
      </c>
      <c r="C19" s="622">
        <f>E37</f>
        <v>85.686777920410776</v>
      </c>
      <c r="D19" s="621">
        <f t="shared" si="6"/>
        <v>1371</v>
      </c>
      <c r="E19" s="760" t="s">
        <v>345</v>
      </c>
      <c r="F19" s="393">
        <f t="shared" si="7"/>
        <v>85.686777920410776</v>
      </c>
      <c r="G19" s="621">
        <f t="shared" si="8"/>
        <v>7112</v>
      </c>
      <c r="H19" s="36" t="s">
        <v>214</v>
      </c>
      <c r="I19" s="621">
        <v>5284</v>
      </c>
      <c r="J19" s="706">
        <v>5556</v>
      </c>
      <c r="K19" s="85">
        <f>I19+J19</f>
        <v>10840</v>
      </c>
      <c r="L19" s="38"/>
      <c r="M19" s="208" t="s">
        <v>529</v>
      </c>
      <c r="N19" s="209"/>
      <c r="O19" s="209"/>
      <c r="P19" s="209"/>
      <c r="Q19" s="209"/>
      <c r="R19" s="210" t="s">
        <v>211</v>
      </c>
    </row>
    <row r="20" spans="1:18">
      <c r="A20" s="38"/>
      <c r="B20" s="236" t="s">
        <v>355</v>
      </c>
      <c r="C20" s="56">
        <f>C17+C18</f>
        <v>100</v>
      </c>
      <c r="D20" s="621">
        <f>D24</f>
        <v>1600</v>
      </c>
      <c r="E20" s="236"/>
      <c r="F20" s="333">
        <f t="shared" si="7"/>
        <v>100</v>
      </c>
      <c r="G20" s="621">
        <f>D25</f>
        <v>8300</v>
      </c>
      <c r="H20" s="36"/>
      <c r="I20" s="621"/>
      <c r="J20" s="621"/>
      <c r="K20" s="38"/>
      <c r="L20" s="209"/>
      <c r="M20" s="952" t="s">
        <v>308</v>
      </c>
      <c r="N20" s="953"/>
      <c r="O20" s="212" t="s">
        <v>309</v>
      </c>
      <c r="P20" s="212" t="s">
        <v>549</v>
      </c>
      <c r="Q20" s="213" t="s">
        <v>533</v>
      </c>
      <c r="R20" s="213" t="s">
        <v>310</v>
      </c>
    </row>
    <row r="21" spans="1:18">
      <c r="A21" s="38"/>
      <c r="B21" s="236"/>
      <c r="C21" s="38"/>
      <c r="D21" s="85"/>
      <c r="E21" s="38"/>
      <c r="F21" s="236"/>
      <c r="G21" s="85"/>
      <c r="H21" s="38"/>
      <c r="I21" s="38"/>
      <c r="J21" s="38"/>
      <c r="K21" s="38"/>
      <c r="L21" s="209"/>
      <c r="M21" s="214" t="s">
        <v>311</v>
      </c>
      <c r="N21" s="214" t="s">
        <v>312</v>
      </c>
      <c r="O21" s="215">
        <f>P21</f>
        <v>62.509980999999996</v>
      </c>
      <c r="P21" s="216">
        <v>62.509980999999996</v>
      </c>
      <c r="Q21" s="217">
        <v>62.509980999999996</v>
      </c>
      <c r="R21" s="218" t="s">
        <v>313</v>
      </c>
    </row>
    <row r="22" spans="1:18" ht="15.75" customHeight="1">
      <c r="A22" s="38"/>
      <c r="B22" s="37" t="s">
        <v>356</v>
      </c>
      <c r="C22" s="38"/>
      <c r="D22" s="38"/>
      <c r="E22" s="38"/>
      <c r="F22" s="38" t="s">
        <v>231</v>
      </c>
      <c r="G22" s="85"/>
      <c r="H22" s="38"/>
      <c r="I22" s="38"/>
      <c r="J22" s="38"/>
      <c r="K22" s="38"/>
      <c r="L22" s="209"/>
      <c r="M22" s="219" t="s">
        <v>314</v>
      </c>
      <c r="N22" s="219" t="s">
        <v>315</v>
      </c>
      <c r="O22" s="220">
        <v>18.728199999999998</v>
      </c>
      <c r="P22" s="221">
        <v>18.728199999999998</v>
      </c>
      <c r="Q22" s="222">
        <v>18.728199999999998</v>
      </c>
      <c r="R22" s="223"/>
    </row>
    <row r="23" spans="1:18" ht="15.75" customHeight="1">
      <c r="A23" s="38"/>
      <c r="B23" s="47" t="s">
        <v>198</v>
      </c>
      <c r="C23" s="39" t="s">
        <v>207</v>
      </c>
      <c r="D23" s="89" t="s">
        <v>216</v>
      </c>
      <c r="E23" s="39" t="s">
        <v>288</v>
      </c>
      <c r="F23" s="39" t="s">
        <v>357</v>
      </c>
      <c r="G23" s="337" t="s">
        <v>358</v>
      </c>
      <c r="H23" s="39" t="s">
        <v>359</v>
      </c>
      <c r="I23" s="39" t="s">
        <v>360</v>
      </c>
      <c r="J23" s="38"/>
      <c r="K23" s="38"/>
      <c r="L23" s="209"/>
      <c r="M23" s="606"/>
      <c r="N23" s="214" t="s">
        <v>200</v>
      </c>
      <c r="O23" s="216">
        <f>SUM(O21:O22)</f>
        <v>81.238180999999997</v>
      </c>
      <c r="P23" s="216">
        <f>SUM(P21:P22)</f>
        <v>81.238180999999997</v>
      </c>
      <c r="Q23" s="216">
        <f>SUM(Q21:Q22)</f>
        <v>81.238180999999997</v>
      </c>
      <c r="R23" s="223"/>
    </row>
    <row r="24" spans="1:18" ht="15.75" customHeight="1">
      <c r="A24" s="38"/>
      <c r="B24" s="71" t="s">
        <v>213</v>
      </c>
      <c r="C24" s="140">
        <f>D24+F24</f>
        <v>3700</v>
      </c>
      <c r="D24" s="72">
        <v>1600</v>
      </c>
      <c r="E24" s="72">
        <v>0</v>
      </c>
      <c r="F24" s="53">
        <v>2100</v>
      </c>
      <c r="G24" s="48">
        <f>ROUND($F$24*I18/$K$18,0)</f>
        <v>989</v>
      </c>
      <c r="H24" s="48">
        <f>ROUND($F$24*J18/$K$18,0)</f>
        <v>1111</v>
      </c>
      <c r="I24" s="148">
        <v>0</v>
      </c>
      <c r="J24" s="38"/>
      <c r="K24" s="38"/>
      <c r="L24" s="209"/>
      <c r="M24" s="219" t="s">
        <v>316</v>
      </c>
      <c r="N24" s="214" t="s">
        <v>317</v>
      </c>
      <c r="O24" s="215">
        <v>690.54709173134324</v>
      </c>
      <c r="P24" s="216">
        <v>651.44060473134323</v>
      </c>
      <c r="Q24" s="224">
        <v>526.64879173134329</v>
      </c>
      <c r="R24" s="225">
        <v>173000</v>
      </c>
    </row>
    <row r="25" spans="1:18" ht="15.75" customHeight="1">
      <c r="A25" s="38"/>
      <c r="B25" s="47" t="s">
        <v>214</v>
      </c>
      <c r="C25" s="48">
        <f>SUM(D25:F25)</f>
        <v>19300</v>
      </c>
      <c r="D25" s="53">
        <v>8300</v>
      </c>
      <c r="E25" s="53">
        <v>6600</v>
      </c>
      <c r="F25" s="53">
        <v>4400</v>
      </c>
      <c r="G25" s="48">
        <f>ROUND($F$25*I19/$K$19,0)</f>
        <v>2145</v>
      </c>
      <c r="H25" s="48">
        <f>ROUND($F$25*J19/$K$19,0)</f>
        <v>2255</v>
      </c>
      <c r="I25" s="148">
        <v>0</v>
      </c>
      <c r="J25" s="38"/>
      <c r="K25" s="38"/>
      <c r="L25" s="209"/>
      <c r="M25" s="219"/>
      <c r="N25" s="219" t="s">
        <v>318</v>
      </c>
      <c r="O25" s="220">
        <v>19.625677</v>
      </c>
      <c r="P25" s="221">
        <v>14.257932800000001</v>
      </c>
      <c r="Q25" s="226">
        <v>12.724291599999999</v>
      </c>
      <c r="R25" s="227">
        <v>600</v>
      </c>
    </row>
    <row r="26" spans="1:18" ht="15.75" customHeight="1">
      <c r="A26" s="38"/>
      <c r="B26" s="338" t="s">
        <v>530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219"/>
      <c r="N26" s="606" t="s">
        <v>319</v>
      </c>
      <c r="O26" s="228">
        <v>6.1315286529147981</v>
      </c>
      <c r="P26" s="229">
        <v>6.1315286529147981</v>
      </c>
      <c r="Q26" s="230">
        <v>4.6461969686098659</v>
      </c>
      <c r="R26" s="231">
        <v>2000</v>
      </c>
    </row>
    <row r="27" spans="1:18">
      <c r="A27" s="236"/>
      <c r="B27" s="236"/>
      <c r="C27" s="236"/>
      <c r="D27" s="236"/>
      <c r="E27" s="707" t="s">
        <v>208</v>
      </c>
      <c r="F27" s="707"/>
      <c r="G27" s="707"/>
      <c r="H27" s="209"/>
      <c r="I27" s="420" t="s">
        <v>353</v>
      </c>
      <c r="J27" s="209"/>
      <c r="K27" s="209"/>
      <c r="L27" s="209"/>
      <c r="M27" s="232"/>
      <c r="N27" s="606" t="s">
        <v>200</v>
      </c>
      <c r="O27" s="221">
        <f>SUM(O24:O26)</f>
        <v>716.30429738425801</v>
      </c>
      <c r="P27" s="221">
        <f>SUM(P24:P26)</f>
        <v>671.83006618425804</v>
      </c>
      <c r="Q27" s="233">
        <f>SUM(Q24:Q26)</f>
        <v>544.01928029995315</v>
      </c>
      <c r="R27" s="708">
        <f>R24+R25+R26</f>
        <v>175600</v>
      </c>
    </row>
    <row r="28" spans="1:18">
      <c r="A28" s="209"/>
      <c r="B28" s="709" t="s">
        <v>209</v>
      </c>
      <c r="C28" s="710" t="s">
        <v>310</v>
      </c>
      <c r="D28" s="212" t="s">
        <v>361</v>
      </c>
      <c r="E28" s="711" t="s">
        <v>362</v>
      </c>
      <c r="F28" s="38"/>
      <c r="G28" s="712"/>
      <c r="H28" s="209"/>
      <c r="I28" s="209"/>
      <c r="J28" s="209"/>
      <c r="K28" s="209"/>
      <c r="L28" s="209"/>
      <c r="M28" s="954" t="s">
        <v>320</v>
      </c>
      <c r="N28" s="955"/>
      <c r="O28" s="713">
        <f>O23+O27</f>
        <v>797.54247838425795</v>
      </c>
      <c r="P28" s="713">
        <f>P23+P27</f>
        <v>753.0682471842581</v>
      </c>
      <c r="Q28" s="713">
        <f>Q23+Q27</f>
        <v>625.25746129995309</v>
      </c>
      <c r="R28" s="714"/>
    </row>
    <row r="29" spans="1:18">
      <c r="A29" s="209"/>
      <c r="B29" s="715" t="s">
        <v>323</v>
      </c>
      <c r="C29" s="716">
        <f>ROUND($C$31*G29/$G$31,0)</f>
        <v>167839</v>
      </c>
      <c r="D29" s="717">
        <v>1</v>
      </c>
      <c r="E29" s="716">
        <f>ROUND(C29/D29,0)</f>
        <v>167839</v>
      </c>
      <c r="F29" s="38" t="s">
        <v>363</v>
      </c>
      <c r="G29" s="706">
        <f>B45</f>
        <v>1431</v>
      </c>
      <c r="H29" s="344" t="s">
        <v>364</v>
      </c>
      <c r="I29" s="209"/>
      <c r="J29" s="209"/>
      <c r="K29" s="209"/>
      <c r="L29" s="209"/>
      <c r="M29" s="209"/>
      <c r="N29" s="209"/>
      <c r="O29" s="209"/>
      <c r="P29" s="209"/>
      <c r="Q29" s="209"/>
      <c r="R29" s="38"/>
    </row>
    <row r="30" spans="1:18">
      <c r="A30" s="209"/>
      <c r="B30" s="232" t="s">
        <v>326</v>
      </c>
      <c r="C30" s="385">
        <f>ROUND($C$31*G30/$G$31,0)</f>
        <v>5161</v>
      </c>
      <c r="D30" s="718">
        <f>G47</f>
        <v>1.5227272727272727</v>
      </c>
      <c r="E30" s="385">
        <f>ROUND(C30/D30,0)</f>
        <v>3389</v>
      </c>
      <c r="F30" s="38" t="s">
        <v>363</v>
      </c>
      <c r="G30" s="706">
        <f>G45</f>
        <v>44</v>
      </c>
      <c r="H30" s="344"/>
      <c r="I30" s="209"/>
      <c r="J30" s="209"/>
      <c r="K30" s="209"/>
      <c r="L30" s="209"/>
      <c r="M30" s="209"/>
      <c r="N30" s="209"/>
      <c r="O30" s="209"/>
      <c r="P30" s="209"/>
      <c r="Q30" s="209"/>
      <c r="R30" s="38"/>
    </row>
    <row r="31" spans="1:18">
      <c r="A31" s="209"/>
      <c r="B31" s="719" t="s">
        <v>200</v>
      </c>
      <c r="C31" s="720">
        <v>173000</v>
      </c>
      <c r="D31" s="719"/>
      <c r="E31" s="385">
        <f>E29+E30</f>
        <v>171228</v>
      </c>
      <c r="F31" s="38"/>
      <c r="G31" s="344">
        <f>G29+G30</f>
        <v>1475</v>
      </c>
      <c r="H31" s="344"/>
      <c r="I31" s="209"/>
      <c r="J31" s="209"/>
      <c r="K31" s="209"/>
      <c r="L31" s="209"/>
      <c r="M31" s="209"/>
      <c r="N31" s="209"/>
      <c r="O31" s="209"/>
      <c r="P31" s="209"/>
      <c r="Q31" s="209"/>
      <c r="R31" s="38"/>
    </row>
    <row r="32" spans="1:18">
      <c r="A32" s="38"/>
      <c r="B32" s="38"/>
      <c r="C32" s="38"/>
      <c r="D32" s="38" t="s">
        <v>365</v>
      </c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</row>
    <row r="33" spans="1:18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</row>
    <row r="34" spans="1:18">
      <c r="A34" s="38"/>
      <c r="B34" s="37" t="s">
        <v>366</v>
      </c>
      <c r="C34" s="38" t="s">
        <v>367</v>
      </c>
      <c r="D34" s="38" t="s">
        <v>368</v>
      </c>
      <c r="E34" s="38"/>
      <c r="F34" s="38"/>
      <c r="G34" s="721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</row>
    <row r="35" spans="1:18" ht="24">
      <c r="A35" s="38"/>
      <c r="B35" s="709" t="s">
        <v>209</v>
      </c>
      <c r="C35" s="722" t="s">
        <v>369</v>
      </c>
      <c r="D35" s="619" t="s">
        <v>370</v>
      </c>
      <c r="E35" s="38"/>
      <c r="F35" s="38"/>
      <c r="G35" s="721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</row>
    <row r="36" spans="1:18">
      <c r="A36" s="38"/>
      <c r="B36" s="112" t="s">
        <v>872</v>
      </c>
      <c r="C36" s="723">
        <v>690</v>
      </c>
      <c r="D36" s="58">
        <f>C36/$C$42*100</f>
        <v>44.287548138639281</v>
      </c>
      <c r="E36" s="197">
        <f>D36</f>
        <v>44.287548138639281</v>
      </c>
      <c r="F36" s="38" t="s">
        <v>339</v>
      </c>
      <c r="G36" s="721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</row>
    <row r="37" spans="1:18">
      <c r="A37" s="38"/>
      <c r="B37" s="112" t="s">
        <v>873</v>
      </c>
      <c r="C37" s="723">
        <v>645</v>
      </c>
      <c r="D37" s="58">
        <f t="shared" ref="D37:D42" si="9">C37/$C$42*100</f>
        <v>41.399229781771503</v>
      </c>
      <c r="E37" s="197">
        <f>D37+D36</f>
        <v>85.686777920410776</v>
      </c>
      <c r="F37" s="38" t="s">
        <v>549</v>
      </c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</row>
    <row r="38" spans="1:18">
      <c r="A38" s="38"/>
      <c r="B38" s="112" t="s">
        <v>874</v>
      </c>
      <c r="C38" s="723">
        <v>73</v>
      </c>
      <c r="D38" s="58">
        <f t="shared" si="9"/>
        <v>4.6854942233632864</v>
      </c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</row>
    <row r="39" spans="1:18">
      <c r="A39" s="38"/>
      <c r="B39" s="112" t="s">
        <v>371</v>
      </c>
      <c r="C39" s="723">
        <v>18</v>
      </c>
      <c r="D39" s="58">
        <f t="shared" si="9"/>
        <v>1.1553273427471118</v>
      </c>
      <c r="E39" s="38"/>
      <c r="F39" s="38"/>
      <c r="G39" s="45"/>
      <c r="H39" s="45"/>
      <c r="I39" s="724"/>
      <c r="J39" s="724"/>
      <c r="K39" s="38"/>
      <c r="L39" s="38"/>
      <c r="M39" s="38"/>
      <c r="N39" s="38"/>
      <c r="O39" s="38"/>
      <c r="P39" s="38"/>
      <c r="Q39" s="38"/>
      <c r="R39" s="38"/>
    </row>
    <row r="40" spans="1:18">
      <c r="A40" s="38"/>
      <c r="B40" s="112" t="s">
        <v>372</v>
      </c>
      <c r="C40" s="723">
        <v>3</v>
      </c>
      <c r="D40" s="58">
        <f t="shared" si="9"/>
        <v>0.19255455712451863</v>
      </c>
      <c r="E40" s="38"/>
      <c r="F40" s="38"/>
      <c r="G40" s="38"/>
      <c r="H40" s="38"/>
      <c r="I40" s="38"/>
      <c r="J40" s="56"/>
      <c r="K40" s="38"/>
      <c r="L40" s="38"/>
      <c r="M40" s="38"/>
      <c r="N40" s="38"/>
      <c r="O40" s="38"/>
      <c r="P40" s="38"/>
      <c r="Q40" s="38"/>
      <c r="R40" s="38"/>
    </row>
    <row r="41" spans="1:18">
      <c r="A41" s="38"/>
      <c r="B41" s="112" t="s">
        <v>229</v>
      </c>
      <c r="C41" s="723">
        <v>46</v>
      </c>
      <c r="D41" s="58">
        <f t="shared" si="9"/>
        <v>2.9525032092426189</v>
      </c>
      <c r="E41" s="197">
        <f>SUM(D38:D41)</f>
        <v>8.9858793324775341</v>
      </c>
      <c r="F41" s="38" t="s">
        <v>281</v>
      </c>
      <c r="G41" s="38"/>
      <c r="H41" s="38"/>
      <c r="I41" s="38"/>
      <c r="J41" s="56"/>
      <c r="K41" s="38"/>
      <c r="L41" s="38"/>
      <c r="M41" s="38"/>
      <c r="N41" s="38"/>
      <c r="O41" s="38"/>
      <c r="P41" s="38"/>
      <c r="Q41" s="38"/>
      <c r="R41" s="38"/>
    </row>
    <row r="42" spans="1:18">
      <c r="A42" s="38"/>
      <c r="B42" s="148" t="s">
        <v>207</v>
      </c>
      <c r="C42" s="725">
        <v>1558</v>
      </c>
      <c r="D42" s="78">
        <f t="shared" si="9"/>
        <v>100</v>
      </c>
      <c r="E42" s="38"/>
      <c r="F42" s="38"/>
      <c r="G42" s="38"/>
      <c r="H42" s="38"/>
      <c r="I42" s="38"/>
      <c r="J42" s="56"/>
      <c r="K42" s="38"/>
      <c r="L42" s="38"/>
      <c r="M42" s="38"/>
      <c r="N42" s="38"/>
      <c r="O42" s="38"/>
      <c r="P42" s="38"/>
      <c r="Q42" s="38"/>
      <c r="R42" s="38"/>
    </row>
    <row r="43" spans="1:18">
      <c r="A43" s="38"/>
      <c r="B43" s="38"/>
      <c r="C43" s="38"/>
      <c r="D43" s="38"/>
      <c r="E43" s="623" t="s">
        <v>373</v>
      </c>
      <c r="F43" s="38"/>
      <c r="G43" s="38"/>
      <c r="H43" s="38"/>
      <c r="I43" s="38"/>
      <c r="J43" s="56"/>
      <c r="K43" s="38"/>
      <c r="L43" s="38"/>
      <c r="M43" s="38"/>
      <c r="N43" s="38"/>
      <c r="O43" s="38"/>
      <c r="P43" s="38"/>
      <c r="Q43" s="38"/>
      <c r="R43" s="38"/>
    </row>
    <row r="44" spans="1:18">
      <c r="A44" s="38"/>
      <c r="B44" s="39" t="s">
        <v>374</v>
      </c>
      <c r="C44" s="39" t="s">
        <v>375</v>
      </c>
      <c r="D44" s="39" t="s">
        <v>376</v>
      </c>
      <c r="E44" s="39" t="s">
        <v>377</v>
      </c>
      <c r="F44" s="39" t="s">
        <v>378</v>
      </c>
      <c r="G44" s="62" t="s">
        <v>379</v>
      </c>
      <c r="H44" s="38"/>
      <c r="I44" s="38"/>
      <c r="J44" s="56"/>
      <c r="K44" s="38"/>
      <c r="L44" s="38"/>
      <c r="M44" s="38"/>
      <c r="N44" s="38"/>
      <c r="O44" s="38"/>
      <c r="P44" s="38"/>
      <c r="Q44" s="38"/>
      <c r="R44" s="38"/>
    </row>
    <row r="45" spans="1:18">
      <c r="A45" s="38"/>
      <c r="B45" s="48">
        <v>1431</v>
      </c>
      <c r="C45" s="48">
        <v>26</v>
      </c>
      <c r="D45" s="48">
        <v>14</v>
      </c>
      <c r="E45" s="48">
        <v>3</v>
      </c>
      <c r="F45" s="48">
        <v>1</v>
      </c>
      <c r="G45" s="85">
        <f>SUM(C45:F45)</f>
        <v>44</v>
      </c>
      <c r="H45" s="38"/>
      <c r="I45" s="38"/>
      <c r="J45" s="56"/>
      <c r="K45" s="38"/>
      <c r="L45" s="38"/>
      <c r="M45" s="38"/>
      <c r="N45" s="38"/>
      <c r="O45" s="38"/>
      <c r="P45" s="38"/>
      <c r="Q45" s="38"/>
      <c r="R45" s="38"/>
    </row>
    <row r="46" spans="1:18">
      <c r="A46" s="38"/>
      <c r="B46" s="726">
        <v>0.97016949152542376</v>
      </c>
      <c r="C46" s="726">
        <v>1.7627118644067796E-2</v>
      </c>
      <c r="D46" s="726">
        <v>9.4915254237288131E-3</v>
      </c>
      <c r="E46" s="726">
        <v>2.0338983050847458E-3</v>
      </c>
      <c r="F46" s="726">
        <v>6.779661016949153E-4</v>
      </c>
      <c r="G46" s="38" t="s">
        <v>380</v>
      </c>
      <c r="H46" s="38"/>
      <c r="I46" s="38"/>
      <c r="J46" s="56"/>
      <c r="K46" s="38"/>
      <c r="L46" s="38"/>
      <c r="M46" s="38"/>
      <c r="N46" s="38"/>
      <c r="O46" s="38"/>
      <c r="P46" s="38"/>
      <c r="Q46" s="38"/>
      <c r="R46" s="38"/>
    </row>
    <row r="47" spans="1:18">
      <c r="A47" s="38"/>
      <c r="B47" s="38"/>
      <c r="C47" s="38">
        <v>1</v>
      </c>
      <c r="D47" s="38">
        <v>2</v>
      </c>
      <c r="E47" s="38">
        <v>3</v>
      </c>
      <c r="F47" s="38">
        <v>4</v>
      </c>
      <c r="G47" s="721">
        <f>G48/G45</f>
        <v>1.5227272727272727</v>
      </c>
      <c r="H47" s="38"/>
      <c r="I47" s="38"/>
      <c r="J47" s="56"/>
      <c r="K47" s="38"/>
      <c r="L47" s="38"/>
      <c r="M47" s="38"/>
      <c r="N47" s="38"/>
      <c r="O47" s="38"/>
      <c r="P47" s="38"/>
      <c r="Q47" s="38"/>
      <c r="R47" s="38"/>
    </row>
    <row r="48" spans="1:18">
      <c r="A48" s="38"/>
      <c r="B48" s="38"/>
      <c r="C48" s="38">
        <f>C45*C47</f>
        <v>26</v>
      </c>
      <c r="D48" s="38">
        <f t="shared" ref="D48:F48" si="10">D45*D47</f>
        <v>28</v>
      </c>
      <c r="E48" s="38">
        <f t="shared" si="10"/>
        <v>9</v>
      </c>
      <c r="F48" s="38">
        <f t="shared" si="10"/>
        <v>4</v>
      </c>
      <c r="G48" s="38">
        <f>SUM(C48:F48)</f>
        <v>67</v>
      </c>
      <c r="H48" s="38"/>
      <c r="I48" s="38"/>
      <c r="J48" s="56"/>
      <c r="K48" s="38"/>
      <c r="L48" s="38"/>
      <c r="M48" s="38"/>
      <c r="N48" s="38"/>
      <c r="O48" s="38"/>
      <c r="P48" s="38"/>
      <c r="Q48" s="38"/>
      <c r="R48" s="38"/>
    </row>
    <row r="49" spans="1:18">
      <c r="A49" s="38"/>
      <c r="B49" s="38"/>
      <c r="C49" s="38"/>
      <c r="D49" s="38"/>
      <c r="E49" s="38"/>
      <c r="F49" s="38"/>
      <c r="G49" s="38"/>
      <c r="H49" s="74"/>
      <c r="I49" s="38"/>
      <c r="J49" s="56"/>
      <c r="K49" s="38"/>
      <c r="L49" s="38"/>
      <c r="M49" s="38"/>
      <c r="N49" s="38"/>
      <c r="O49" s="38"/>
      <c r="P49" s="38"/>
      <c r="Q49" s="38"/>
      <c r="R49" s="38"/>
    </row>
    <row r="50" spans="1:18">
      <c r="A50" s="38"/>
      <c r="B50" s="38" t="s">
        <v>381</v>
      </c>
      <c r="C50" s="38" t="s">
        <v>367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</row>
    <row r="51" spans="1:18" ht="26">
      <c r="A51" s="605" t="s">
        <v>382</v>
      </c>
      <c r="B51" s="40" t="s">
        <v>209</v>
      </c>
      <c r="C51" s="605" t="s">
        <v>369</v>
      </c>
      <c r="D51" s="613" t="s">
        <v>383</v>
      </c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</row>
    <row r="52" spans="1:18">
      <c r="A52" s="194">
        <v>1</v>
      </c>
      <c r="B52" s="41" t="s">
        <v>213</v>
      </c>
      <c r="C52" s="44">
        <v>1431</v>
      </c>
      <c r="D52" s="195">
        <f>C52/$C$54*100</f>
        <v>97.016949152542381</v>
      </c>
      <c r="E52" s="38"/>
      <c r="F52" s="38"/>
      <c r="G52" s="45"/>
      <c r="H52" s="45"/>
      <c r="I52" s="727"/>
      <c r="J52" s="727"/>
      <c r="K52" s="38"/>
      <c r="L52" s="38"/>
      <c r="M52" s="38"/>
      <c r="N52" s="38"/>
      <c r="O52" s="38"/>
      <c r="P52" s="38"/>
      <c r="Q52" s="38"/>
      <c r="R52" s="38"/>
    </row>
    <row r="53" spans="1:18">
      <c r="A53" s="87">
        <v>2</v>
      </c>
      <c r="B53" s="434" t="s">
        <v>214</v>
      </c>
      <c r="C53" s="140">
        <v>44</v>
      </c>
      <c r="D53" s="196">
        <f>C53/$C$54*100</f>
        <v>2.9830508474576272</v>
      </c>
      <c r="E53" s="38"/>
      <c r="F53" s="38"/>
      <c r="G53" s="38"/>
      <c r="H53" s="38"/>
      <c r="I53" s="56"/>
      <c r="J53" s="56"/>
      <c r="K53" s="38"/>
      <c r="L53" s="38"/>
      <c r="M53" s="38"/>
      <c r="N53" s="38"/>
      <c r="O53" s="38"/>
      <c r="P53" s="38"/>
      <c r="Q53" s="38"/>
      <c r="R53" s="38"/>
    </row>
    <row r="54" spans="1:18">
      <c r="A54" s="87"/>
      <c r="B54" s="434" t="s">
        <v>207</v>
      </c>
      <c r="C54" s="140">
        <f>C52+C53</f>
        <v>1475</v>
      </c>
      <c r="D54" s="196">
        <f>SUM(D52:D53)</f>
        <v>100.00000000000001</v>
      </c>
      <c r="E54" s="38"/>
      <c r="F54" s="38"/>
      <c r="G54" s="38"/>
      <c r="H54" s="38"/>
      <c r="I54" s="56"/>
      <c r="J54" s="56"/>
      <c r="K54" s="38"/>
      <c r="L54" s="38"/>
      <c r="M54" s="38"/>
      <c r="N54" s="38"/>
      <c r="O54" s="38"/>
      <c r="P54" s="38"/>
      <c r="Q54" s="38"/>
      <c r="R54" s="38"/>
    </row>
    <row r="55" spans="1:18">
      <c r="I55" s="34"/>
      <c r="J55" s="34"/>
    </row>
    <row r="56" spans="1:18">
      <c r="I56" s="34"/>
      <c r="J56" s="34"/>
    </row>
    <row r="57" spans="1:18">
      <c r="I57" s="34"/>
      <c r="J57" s="34"/>
    </row>
    <row r="58" spans="1:18">
      <c r="I58" s="34"/>
      <c r="J58" s="34"/>
    </row>
    <row r="59" spans="1:18">
      <c r="I59" s="34"/>
      <c r="J59" s="34"/>
    </row>
    <row r="60" spans="1:18">
      <c r="I60" s="34"/>
      <c r="J60" s="34"/>
    </row>
    <row r="61" spans="1:18">
      <c r="I61" s="34"/>
      <c r="J61" s="34"/>
    </row>
    <row r="62" spans="1:18">
      <c r="I62" s="34"/>
      <c r="J62" s="34"/>
    </row>
    <row r="63" spans="1:18">
      <c r="H63" s="38"/>
      <c r="I63" s="34"/>
      <c r="J63" s="34"/>
    </row>
  </sheetData>
  <mergeCells count="9">
    <mergeCell ref="M20:N20"/>
    <mergeCell ref="M28:N28"/>
    <mergeCell ref="M15:N15"/>
    <mergeCell ref="M2:N3"/>
    <mergeCell ref="M10:N10"/>
    <mergeCell ref="M11:N11"/>
    <mergeCell ref="M12:N12"/>
    <mergeCell ref="M13:N13"/>
    <mergeCell ref="M14:N14"/>
  </mergeCells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114"/>
  <sheetViews>
    <sheetView workbookViewId="0"/>
  </sheetViews>
  <sheetFormatPr defaultRowHeight="13"/>
  <sheetData>
    <row r="1" spans="1:11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</row>
    <row r="3" spans="1:11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</row>
    <row r="4" spans="1:1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</row>
    <row r="5" spans="1:11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</row>
    <row r="6" spans="1:11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</row>
    <row r="7" spans="1:11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</row>
    <row r="8" spans="1:11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</row>
    <row r="9" spans="1:11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</row>
    <row r="10" spans="1:11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</row>
    <row r="11" spans="1:11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</row>
    <row r="12" spans="1:11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</row>
    <row r="13" spans="1:11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</row>
    <row r="14" spans="1:11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</row>
    <row r="15" spans="1:11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</row>
    <row r="16" spans="1:11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</row>
    <row r="17" spans="1:11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</row>
    <row r="18" spans="1:11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</row>
    <row r="19" spans="1:11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</row>
    <row r="20" spans="1:11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</row>
    <row r="21" spans="1:11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</row>
    <row r="22" spans="1:11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</row>
    <row r="23" spans="1:11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</row>
    <row r="24" spans="1:11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</row>
    <row r="25" spans="1:11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</row>
    <row r="26" spans="1:11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</row>
    <row r="27" spans="1:11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</row>
    <row r="28" spans="1:11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</row>
    <row r="29" spans="1:11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</row>
    <row r="30" spans="1:11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</row>
    <row r="31" spans="1:11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</row>
    <row r="32" spans="1:11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</row>
    <row r="36" spans="1:11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</row>
    <row r="37" spans="1:11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</row>
    <row r="38" spans="1:11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</row>
    <row r="43" spans="1:11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</row>
    <row r="44" spans="1:11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</row>
    <row r="45" spans="1:11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</row>
    <row r="49" spans="1:11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</row>
    <row r="50" spans="1:11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</row>
    <row r="51" spans="1:11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</row>
    <row r="52" spans="1:11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</row>
    <row r="53" spans="1:11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</row>
    <row r="54" spans="1:11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</row>
    <row r="55" spans="1:11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</row>
    <row r="56" spans="1:11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</row>
    <row r="57" spans="1:11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</row>
    <row r="58" spans="1:11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</row>
    <row r="59" spans="1:11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</row>
    <row r="60" spans="1:11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</row>
    <row r="61" spans="1:11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</row>
    <row r="62" spans="1:11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</row>
    <row r="63" spans="1:11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</row>
    <row r="64" spans="1:11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</row>
    <row r="65" spans="1:11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</row>
    <row r="66" spans="1:11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</row>
    <row r="67" spans="1:11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</row>
    <row r="68" spans="1:11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</row>
    <row r="69" spans="1:11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</row>
    <row r="70" spans="1:11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</row>
    <row r="71" spans="1:11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</row>
    <row r="72" spans="1:11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</row>
    <row r="73" spans="1:11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</row>
    <row r="74" spans="1:11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</row>
    <row r="75" spans="1:11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</row>
    <row r="76" spans="1:11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</row>
    <row r="77" spans="1:11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</row>
    <row r="78" spans="1:11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</row>
    <row r="79" spans="1:11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</row>
    <row r="80" spans="1:11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</row>
    <row r="81" spans="1:11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</row>
    <row r="82" spans="1:11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</row>
    <row r="83" spans="1:11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</row>
    <row r="84" spans="1:11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</row>
    <row r="85" spans="1:11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</row>
    <row r="86" spans="1:11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</row>
    <row r="87" spans="1:11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</row>
    <row r="88" spans="1:11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</row>
    <row r="89" spans="1:11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</row>
    <row r="90" spans="1:11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</row>
    <row r="91" spans="1:11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</row>
    <row r="92" spans="1:11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</row>
    <row r="93" spans="1:11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</row>
    <row r="94" spans="1:11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</row>
    <row r="95" spans="1:11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</row>
    <row r="96" spans="1:11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</row>
    <row r="97" spans="1:11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</row>
    <row r="98" spans="1:11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</row>
    <row r="99" spans="1:11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</row>
    <row r="100" spans="1:11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</row>
    <row r="101" spans="1:11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</row>
    <row r="102" spans="1:11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</row>
    <row r="103" spans="1:11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</row>
    <row r="104" spans="1:11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</row>
    <row r="105" spans="1:11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</row>
    <row r="106" spans="1:11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</row>
    <row r="107" spans="1:11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</row>
    <row r="108" spans="1:11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</row>
    <row r="109" spans="1:11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</row>
    <row r="110" spans="1:11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</row>
    <row r="111" spans="1:11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</row>
    <row r="112" spans="1:11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</row>
    <row r="113" spans="1:11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</row>
    <row r="114" spans="1:11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</row>
  </sheetData>
  <phoneticPr fontId="1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J516"/>
  <sheetViews>
    <sheetView workbookViewId="0">
      <pane xSplit="1" ySplit="16" topLeftCell="B17" activePane="bottomRight" state="frozen"/>
      <selection pane="topRight" activeCell="B1" sqref="B1"/>
      <selection pane="bottomLeft" activeCell="A17" sqref="A17"/>
      <selection pane="bottomRight"/>
    </sheetView>
  </sheetViews>
  <sheetFormatPr defaultRowHeight="13"/>
  <cols>
    <col min="1" max="1" width="4.453125" customWidth="1"/>
    <col min="2" max="2" width="14.1796875" customWidth="1"/>
    <col min="3" max="3" width="15" customWidth="1"/>
    <col min="4" max="4" width="8.6328125" customWidth="1"/>
    <col min="5" max="7" width="11.08984375" customWidth="1"/>
    <col min="8" max="8" width="8.6328125" customWidth="1"/>
    <col min="9" max="9" width="11.08984375" customWidth="1"/>
    <col min="10" max="10" width="22" customWidth="1"/>
    <col min="11" max="11" width="8.6328125" customWidth="1"/>
    <col min="12" max="12" width="17.1796875" customWidth="1"/>
    <col min="13" max="13" width="8.6328125" customWidth="1"/>
    <col min="14" max="14" width="14.453125" customWidth="1"/>
    <col min="15" max="15" width="8.6328125" customWidth="1"/>
    <col min="16" max="16" width="11.08984375" customWidth="1"/>
    <col min="17" max="17" width="14.36328125" customWidth="1"/>
    <col min="18" max="18" width="8.6328125" customWidth="1"/>
    <col min="19" max="19" width="11.6328125" customWidth="1"/>
    <col min="20" max="26" width="12.08984375" customWidth="1"/>
    <col min="27" max="30" width="13.453125" customWidth="1"/>
    <col min="31" max="31" width="18.453125" customWidth="1"/>
    <col min="32" max="32" width="8.6328125" customWidth="1"/>
    <col min="33" max="33" width="14.36328125" customWidth="1"/>
    <col min="34" max="34" width="15.81640625" customWidth="1"/>
    <col min="35" max="35" width="15.36328125" customWidth="1"/>
    <col min="36" max="36" width="51.453125" customWidth="1"/>
  </cols>
  <sheetData>
    <row r="1" spans="1:36" ht="13.5" thickBot="1">
      <c r="A1" s="10" t="s">
        <v>707</v>
      </c>
    </row>
    <row r="2" spans="1:36" ht="24.5" thickBot="1">
      <c r="A2" s="563"/>
      <c r="B2" s="564" t="s">
        <v>708</v>
      </c>
      <c r="C2" s="565" t="s">
        <v>709</v>
      </c>
      <c r="D2" s="566" t="s">
        <v>710</v>
      </c>
      <c r="E2" s="565" t="s">
        <v>711</v>
      </c>
      <c r="F2" s="565" t="s">
        <v>712</v>
      </c>
      <c r="G2" s="565" t="s">
        <v>713</v>
      </c>
      <c r="H2" s="567" t="s">
        <v>714</v>
      </c>
      <c r="I2" s="568" t="s">
        <v>715</v>
      </c>
      <c r="J2" s="565" t="s">
        <v>716</v>
      </c>
      <c r="K2" s="567" t="s">
        <v>717</v>
      </c>
      <c r="L2" s="568" t="s">
        <v>718</v>
      </c>
      <c r="M2" s="567" t="s">
        <v>719</v>
      </c>
      <c r="N2" s="565" t="s">
        <v>720</v>
      </c>
      <c r="O2" s="567" t="s">
        <v>721</v>
      </c>
      <c r="P2" s="565" t="s">
        <v>722</v>
      </c>
      <c r="Q2" s="568" t="s">
        <v>723</v>
      </c>
      <c r="R2" s="567" t="s">
        <v>724</v>
      </c>
      <c r="S2" s="568" t="s">
        <v>725</v>
      </c>
      <c r="T2" s="568" t="s">
        <v>726</v>
      </c>
      <c r="U2" s="565" t="s">
        <v>727</v>
      </c>
      <c r="V2" s="565" t="s">
        <v>728</v>
      </c>
      <c r="W2" s="565" t="s">
        <v>729</v>
      </c>
      <c r="X2" s="569" t="s">
        <v>730</v>
      </c>
      <c r="Y2" s="570" t="s">
        <v>731</v>
      </c>
      <c r="Z2" s="568" t="s">
        <v>732</v>
      </c>
      <c r="AA2" s="568" t="s">
        <v>733</v>
      </c>
      <c r="AB2" s="568" t="s">
        <v>734</v>
      </c>
      <c r="AC2" s="568" t="s">
        <v>735</v>
      </c>
      <c r="AD2" s="568" t="s">
        <v>736</v>
      </c>
      <c r="AE2" s="565" t="s">
        <v>737</v>
      </c>
      <c r="AF2" s="567" t="s">
        <v>738</v>
      </c>
      <c r="AG2" s="568" t="s">
        <v>739</v>
      </c>
      <c r="AH2" s="568" t="s">
        <v>740</v>
      </c>
      <c r="AI2" s="570" t="s">
        <v>741</v>
      </c>
      <c r="AJ2" s="571" t="s">
        <v>742</v>
      </c>
    </row>
    <row r="3" spans="1:36">
      <c r="A3" s="572" t="s">
        <v>209</v>
      </c>
      <c r="B3" s="573" t="s">
        <v>743</v>
      </c>
      <c r="C3" s="574" t="s">
        <v>744</v>
      </c>
      <c r="D3" s="573"/>
      <c r="E3" s="31" t="s">
        <v>745</v>
      </c>
      <c r="F3" s="31" t="s">
        <v>746</v>
      </c>
      <c r="G3" s="574" t="s">
        <v>747</v>
      </c>
      <c r="H3" s="574"/>
      <c r="I3" s="574" t="s">
        <v>748</v>
      </c>
      <c r="J3" s="574" t="s">
        <v>749</v>
      </c>
      <c r="K3" s="574"/>
      <c r="L3" s="574" t="s">
        <v>750</v>
      </c>
      <c r="M3" s="574"/>
      <c r="N3" s="574" t="s">
        <v>751</v>
      </c>
      <c r="O3" s="574"/>
      <c r="P3" s="575" t="s">
        <v>752</v>
      </c>
      <c r="Q3" s="574" t="s">
        <v>753</v>
      </c>
      <c r="R3" s="574"/>
      <c r="S3" s="574" t="s">
        <v>754</v>
      </c>
      <c r="T3" s="576"/>
      <c r="U3" s="576"/>
      <c r="V3" s="576"/>
      <c r="W3" s="576"/>
      <c r="X3" s="576"/>
      <c r="Y3" s="576"/>
      <c r="Z3" s="574" t="s">
        <v>755</v>
      </c>
      <c r="AA3" s="574" t="s">
        <v>756</v>
      </c>
      <c r="AB3" s="574" t="s">
        <v>756</v>
      </c>
      <c r="AC3" s="574" t="s">
        <v>756</v>
      </c>
      <c r="AD3" s="574" t="s">
        <v>756</v>
      </c>
      <c r="AE3" s="574" t="s">
        <v>757</v>
      </c>
      <c r="AF3" s="574"/>
      <c r="AG3" s="574" t="s">
        <v>758</v>
      </c>
      <c r="AH3" s="574" t="s">
        <v>759</v>
      </c>
      <c r="AI3" s="574" t="s">
        <v>759</v>
      </c>
      <c r="AJ3" s="577"/>
    </row>
    <row r="4" spans="1:36">
      <c r="A4" s="572"/>
      <c r="B4" s="578" t="s">
        <v>760</v>
      </c>
      <c r="C4" s="579" t="s">
        <v>761</v>
      </c>
      <c r="D4" s="578"/>
      <c r="E4" s="31" t="s">
        <v>762</v>
      </c>
      <c r="F4" s="31" t="s">
        <v>763</v>
      </c>
      <c r="G4" s="579" t="s">
        <v>764</v>
      </c>
      <c r="H4" s="579"/>
      <c r="I4" s="579" t="s">
        <v>765</v>
      </c>
      <c r="J4" s="579" t="s">
        <v>766</v>
      </c>
      <c r="K4" s="579"/>
      <c r="L4" s="579" t="s">
        <v>767</v>
      </c>
      <c r="M4" s="579"/>
      <c r="N4" s="579" t="s">
        <v>768</v>
      </c>
      <c r="O4" s="579"/>
      <c r="P4" s="580" t="s">
        <v>769</v>
      </c>
      <c r="Q4" s="579" t="s">
        <v>770</v>
      </c>
      <c r="R4" s="579"/>
      <c r="S4" s="579" t="s">
        <v>771</v>
      </c>
      <c r="T4" s="581" t="s">
        <v>772</v>
      </c>
      <c r="U4" s="581" t="s">
        <v>772</v>
      </c>
      <c r="V4" s="581" t="s">
        <v>772</v>
      </c>
      <c r="W4" s="581" t="s">
        <v>772</v>
      </c>
      <c r="X4" s="581" t="s">
        <v>772</v>
      </c>
      <c r="Y4" s="581" t="s">
        <v>772</v>
      </c>
      <c r="Z4" s="579" t="s">
        <v>773</v>
      </c>
      <c r="AA4" s="574" t="s">
        <v>774</v>
      </c>
      <c r="AB4" s="574" t="s">
        <v>774</v>
      </c>
      <c r="AC4" s="574" t="s">
        <v>774</v>
      </c>
      <c r="AD4" s="574" t="s">
        <v>774</v>
      </c>
      <c r="AE4" s="579" t="s">
        <v>775</v>
      </c>
      <c r="AF4" s="579"/>
      <c r="AG4" s="579" t="s">
        <v>776</v>
      </c>
      <c r="AH4" s="579" t="s">
        <v>777</v>
      </c>
      <c r="AI4" s="579" t="s">
        <v>777</v>
      </c>
      <c r="AJ4" s="577"/>
    </row>
    <row r="5" spans="1:36">
      <c r="A5" s="572"/>
      <c r="B5" s="578" t="s">
        <v>778</v>
      </c>
      <c r="C5" s="579" t="s">
        <v>779</v>
      </c>
      <c r="D5" s="578"/>
      <c r="E5" s="31"/>
      <c r="F5" s="31" t="s">
        <v>780</v>
      </c>
      <c r="G5" s="579" t="s">
        <v>781</v>
      </c>
      <c r="H5" s="579"/>
      <c r="I5" s="579" t="s">
        <v>782</v>
      </c>
      <c r="J5" s="579" t="s">
        <v>783</v>
      </c>
      <c r="K5" s="579"/>
      <c r="L5" s="579" t="s">
        <v>784</v>
      </c>
      <c r="M5" s="579"/>
      <c r="N5" s="579" t="s">
        <v>785</v>
      </c>
      <c r="O5" s="579"/>
      <c r="P5" s="580" t="s">
        <v>786</v>
      </c>
      <c r="Q5" s="579" t="s">
        <v>787</v>
      </c>
      <c r="R5" s="579"/>
      <c r="S5" s="579"/>
      <c r="T5" s="581" t="s">
        <v>788</v>
      </c>
      <c r="U5" s="581" t="s">
        <v>788</v>
      </c>
      <c r="V5" s="581" t="s">
        <v>788</v>
      </c>
      <c r="W5" s="581" t="s">
        <v>788</v>
      </c>
      <c r="X5" s="581" t="s">
        <v>788</v>
      </c>
      <c r="Y5" s="581" t="s">
        <v>788</v>
      </c>
      <c r="Z5" s="579" t="s">
        <v>789</v>
      </c>
      <c r="AA5" s="574" t="s">
        <v>790</v>
      </c>
      <c r="AB5" s="574" t="s">
        <v>790</v>
      </c>
      <c r="AC5" s="574" t="s">
        <v>790</v>
      </c>
      <c r="AD5" s="574" t="s">
        <v>790</v>
      </c>
      <c r="AE5" s="579" t="s">
        <v>791</v>
      </c>
      <c r="AF5" s="579"/>
      <c r="AG5" s="579" t="s">
        <v>792</v>
      </c>
      <c r="AH5" s="579" t="s">
        <v>793</v>
      </c>
      <c r="AI5" s="579" t="s">
        <v>794</v>
      </c>
      <c r="AJ5" s="577"/>
    </row>
    <row r="6" spans="1:36">
      <c r="A6" s="572"/>
      <c r="B6" s="578" t="s">
        <v>795</v>
      </c>
      <c r="C6" s="579" t="s">
        <v>796</v>
      </c>
      <c r="D6" s="578"/>
      <c r="E6" s="31"/>
      <c r="F6" s="31" t="s">
        <v>797</v>
      </c>
      <c r="G6" s="579" t="s">
        <v>798</v>
      </c>
      <c r="H6" s="579"/>
      <c r="I6" s="579" t="s">
        <v>799</v>
      </c>
      <c r="J6" s="579" t="s">
        <v>800</v>
      </c>
      <c r="K6" s="579"/>
      <c r="L6" s="579" t="s">
        <v>801</v>
      </c>
      <c r="M6" s="579"/>
      <c r="N6" s="579" t="s">
        <v>802</v>
      </c>
      <c r="O6" s="579"/>
      <c r="P6" s="580" t="s">
        <v>803</v>
      </c>
      <c r="Q6" s="579" t="s">
        <v>804</v>
      </c>
      <c r="R6" s="579"/>
      <c r="S6" s="579"/>
      <c r="T6" s="576" t="s">
        <v>805</v>
      </c>
      <c r="U6" s="576"/>
      <c r="V6" s="576"/>
      <c r="W6" s="576"/>
      <c r="X6" s="576"/>
      <c r="Y6" s="576"/>
      <c r="Z6" s="579" t="s">
        <v>806</v>
      </c>
      <c r="AA6" s="574" t="s">
        <v>807</v>
      </c>
      <c r="AB6" s="574" t="s">
        <v>807</v>
      </c>
      <c r="AC6" s="574" t="s">
        <v>807</v>
      </c>
      <c r="AD6" s="574" t="s">
        <v>807</v>
      </c>
      <c r="AE6" s="579" t="s">
        <v>808</v>
      </c>
      <c r="AF6" s="579"/>
      <c r="AG6" s="579" t="s">
        <v>793</v>
      </c>
      <c r="AH6" s="579" t="s">
        <v>793</v>
      </c>
      <c r="AI6" s="579" t="s">
        <v>809</v>
      </c>
      <c r="AJ6" s="577"/>
    </row>
    <row r="7" spans="1:36">
      <c r="A7" s="572"/>
      <c r="B7" s="578" t="s">
        <v>810</v>
      </c>
      <c r="C7" s="579" t="s">
        <v>811</v>
      </c>
      <c r="D7" s="578"/>
      <c r="E7" s="31"/>
      <c r="F7" s="31" t="s">
        <v>812</v>
      </c>
      <c r="G7" s="579" t="s">
        <v>813</v>
      </c>
      <c r="H7" s="579"/>
      <c r="I7" s="31"/>
      <c r="J7" s="579" t="s">
        <v>814</v>
      </c>
      <c r="K7" s="579"/>
      <c r="L7" s="579" t="s">
        <v>815</v>
      </c>
      <c r="M7" s="579"/>
      <c r="N7" s="579" t="s">
        <v>816</v>
      </c>
      <c r="O7" s="579"/>
      <c r="P7" s="580"/>
      <c r="Q7" s="579" t="s">
        <v>817</v>
      </c>
      <c r="R7" s="579"/>
      <c r="S7" s="579"/>
      <c r="T7" s="576"/>
      <c r="U7" s="576"/>
      <c r="V7" s="576"/>
      <c r="W7" s="576"/>
      <c r="X7" s="576"/>
      <c r="Y7" s="576"/>
      <c r="Z7" s="579" t="s">
        <v>818</v>
      </c>
      <c r="AA7" s="574" t="s">
        <v>819</v>
      </c>
      <c r="AB7" s="574" t="s">
        <v>819</v>
      </c>
      <c r="AC7" s="574" t="s">
        <v>819</v>
      </c>
      <c r="AD7" s="574" t="s">
        <v>819</v>
      </c>
      <c r="AE7" s="579" t="s">
        <v>820</v>
      </c>
      <c r="AF7" s="579"/>
      <c r="AG7" s="579"/>
      <c r="AH7" s="579"/>
      <c r="AI7" s="579"/>
      <c r="AJ7" s="577"/>
    </row>
    <row r="8" spans="1:36">
      <c r="A8" s="572"/>
      <c r="B8" s="578" t="s">
        <v>821</v>
      </c>
      <c r="C8" s="579" t="s">
        <v>822</v>
      </c>
      <c r="D8" s="578"/>
      <c r="E8" s="31"/>
      <c r="F8" s="31" t="s">
        <v>823</v>
      </c>
      <c r="G8" s="579" t="s">
        <v>824</v>
      </c>
      <c r="H8" s="579"/>
      <c r="I8" s="31"/>
      <c r="J8" s="579" t="s">
        <v>825</v>
      </c>
      <c r="K8" s="579"/>
      <c r="L8" s="579" t="s">
        <v>826</v>
      </c>
      <c r="M8" s="579"/>
      <c r="N8" s="579" t="s">
        <v>827</v>
      </c>
      <c r="O8" s="579"/>
      <c r="P8" s="580"/>
      <c r="Q8" s="579" t="s">
        <v>828</v>
      </c>
      <c r="R8" s="579"/>
      <c r="S8" s="579"/>
      <c r="T8" s="582" t="s">
        <v>829</v>
      </c>
      <c r="U8" s="582" t="s">
        <v>829</v>
      </c>
      <c r="V8" s="582" t="s">
        <v>829</v>
      </c>
      <c r="W8" s="582" t="s">
        <v>829</v>
      </c>
      <c r="X8" s="582" t="s">
        <v>829</v>
      </c>
      <c r="Y8" s="582" t="s">
        <v>829</v>
      </c>
      <c r="Z8" s="579" t="s">
        <v>830</v>
      </c>
      <c r="AA8" s="574"/>
      <c r="AB8" s="574"/>
      <c r="AC8" s="574"/>
      <c r="AD8" s="574"/>
      <c r="AE8" s="579" t="s">
        <v>831</v>
      </c>
      <c r="AF8" s="579"/>
      <c r="AG8" s="31"/>
      <c r="AH8" s="579"/>
      <c r="AI8" s="579"/>
      <c r="AJ8" s="577"/>
    </row>
    <row r="9" spans="1:36">
      <c r="A9" s="572"/>
      <c r="B9" s="578" t="s">
        <v>832</v>
      </c>
      <c r="C9" s="579" t="s">
        <v>833</v>
      </c>
      <c r="D9" s="578"/>
      <c r="E9" s="31"/>
      <c r="F9" s="31" t="s">
        <v>834</v>
      </c>
      <c r="G9" s="579" t="s">
        <v>835</v>
      </c>
      <c r="H9" s="579"/>
      <c r="I9" s="31"/>
      <c r="J9" s="583" t="s">
        <v>836</v>
      </c>
      <c r="K9" s="579"/>
      <c r="L9" s="579" t="s">
        <v>837</v>
      </c>
      <c r="M9" s="579"/>
      <c r="N9" s="583" t="s">
        <v>838</v>
      </c>
      <c r="O9" s="579"/>
      <c r="P9" s="31"/>
      <c r="Q9" s="579" t="s">
        <v>839</v>
      </c>
      <c r="R9" s="579"/>
      <c r="S9" s="579"/>
      <c r="T9" s="31"/>
      <c r="U9" s="31"/>
      <c r="V9" s="31"/>
      <c r="W9" s="31"/>
      <c r="X9" s="31"/>
      <c r="Y9" s="31"/>
      <c r="Z9" s="579" t="s">
        <v>840</v>
      </c>
      <c r="AA9" s="31"/>
      <c r="AB9" s="31"/>
      <c r="AC9" s="31"/>
      <c r="AD9" s="31"/>
      <c r="AE9" s="579" t="s">
        <v>841</v>
      </c>
      <c r="AF9" s="579"/>
      <c r="AG9" s="31"/>
      <c r="AH9" s="579"/>
      <c r="AI9" s="579"/>
      <c r="AJ9" s="577"/>
    </row>
    <row r="10" spans="1:36">
      <c r="A10" s="572"/>
      <c r="B10" s="578" t="s">
        <v>842</v>
      </c>
      <c r="C10" s="579" t="s">
        <v>843</v>
      </c>
      <c r="D10" s="578"/>
      <c r="E10" s="31"/>
      <c r="F10" s="31"/>
      <c r="G10" s="579" t="s">
        <v>824</v>
      </c>
      <c r="H10" s="579"/>
      <c r="I10" s="31"/>
      <c r="J10" s="579"/>
      <c r="K10" s="579"/>
      <c r="L10" s="583" t="s">
        <v>844</v>
      </c>
      <c r="M10" s="579"/>
      <c r="N10" s="579"/>
      <c r="O10" s="579"/>
      <c r="P10" s="31"/>
      <c r="Q10" s="579" t="s">
        <v>845</v>
      </c>
      <c r="R10" s="579"/>
      <c r="S10" s="579"/>
      <c r="T10" s="31"/>
      <c r="U10" s="31"/>
      <c r="V10" s="31"/>
      <c r="W10" s="31"/>
      <c r="X10" s="31"/>
      <c r="Y10" s="31"/>
      <c r="Z10" s="579"/>
      <c r="AA10" s="31"/>
      <c r="AB10" s="31"/>
      <c r="AC10" s="31"/>
      <c r="AD10" s="31"/>
      <c r="AE10" s="583" t="s">
        <v>846</v>
      </c>
      <c r="AF10" s="579"/>
      <c r="AG10" s="31"/>
      <c r="AH10" s="579"/>
      <c r="AI10" s="579"/>
      <c r="AJ10" s="577"/>
    </row>
    <row r="11" spans="1:36">
      <c r="A11" s="572"/>
      <c r="B11" s="578" t="s">
        <v>847</v>
      </c>
      <c r="C11" s="583" t="s">
        <v>848</v>
      </c>
      <c r="D11" s="578"/>
      <c r="E11" s="31"/>
      <c r="F11" s="31"/>
      <c r="G11" s="583" t="s">
        <v>849</v>
      </c>
      <c r="H11" s="579"/>
      <c r="I11" s="31"/>
      <c r="J11" s="579"/>
      <c r="K11" s="579"/>
      <c r="L11" s="579"/>
      <c r="M11" s="579"/>
      <c r="N11" s="579"/>
      <c r="O11" s="579"/>
      <c r="P11" s="31"/>
      <c r="Q11" s="583" t="s">
        <v>836</v>
      </c>
      <c r="R11" s="579"/>
      <c r="S11" s="579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579"/>
      <c r="AF11" s="579"/>
      <c r="AG11" s="31"/>
      <c r="AH11" s="579"/>
      <c r="AI11" s="579"/>
      <c r="AJ11" s="577"/>
    </row>
    <row r="12" spans="1:36">
      <c r="A12" s="572"/>
      <c r="B12" s="578" t="s">
        <v>850</v>
      </c>
      <c r="C12" s="31"/>
      <c r="E12" s="31"/>
      <c r="F12" s="31"/>
      <c r="G12" s="579"/>
      <c r="H12" s="579"/>
      <c r="I12" s="31"/>
      <c r="J12" s="579"/>
      <c r="K12" s="579"/>
      <c r="L12" s="579"/>
      <c r="M12" s="579"/>
      <c r="N12" s="31"/>
      <c r="O12" s="579"/>
      <c r="P12" s="31"/>
      <c r="Q12" s="579"/>
      <c r="R12" s="579"/>
      <c r="S12" s="579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579"/>
      <c r="AG12" s="31"/>
      <c r="AH12" s="31"/>
      <c r="AI12" s="31"/>
      <c r="AJ12" s="577"/>
    </row>
    <row r="13" spans="1:36">
      <c r="A13" s="572"/>
      <c r="B13" s="578" t="s">
        <v>851</v>
      </c>
      <c r="C13" s="31"/>
      <c r="E13" s="31"/>
      <c r="F13" s="31"/>
      <c r="G13" s="579"/>
      <c r="H13" s="579"/>
      <c r="I13" s="31"/>
      <c r="J13" s="579"/>
      <c r="K13" s="579"/>
      <c r="L13" s="579"/>
      <c r="M13" s="579"/>
      <c r="N13" s="31"/>
      <c r="O13" s="579"/>
      <c r="P13" s="31"/>
      <c r="Q13" s="31"/>
      <c r="R13" s="579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579"/>
      <c r="AG13" s="31"/>
      <c r="AH13" s="31"/>
      <c r="AI13" s="31"/>
      <c r="AJ13" s="577"/>
    </row>
    <row r="14" spans="1:36">
      <c r="A14" s="584"/>
      <c r="B14" s="585" t="s">
        <v>852</v>
      </c>
      <c r="C14" s="49"/>
      <c r="D14" s="29"/>
      <c r="E14" s="49"/>
      <c r="F14" s="49"/>
      <c r="G14" s="586"/>
      <c r="H14" s="586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587"/>
    </row>
    <row r="15" spans="1:36">
      <c r="A15" s="588"/>
      <c r="B15" s="17"/>
      <c r="C15" s="160"/>
      <c r="D15" s="17"/>
      <c r="E15" s="160"/>
      <c r="F15" s="160"/>
      <c r="G15" s="160"/>
      <c r="H15" s="160"/>
      <c r="I15" s="160"/>
      <c r="J15" s="160" t="s">
        <v>853</v>
      </c>
      <c r="K15" s="160"/>
      <c r="L15" s="160"/>
      <c r="M15" s="160"/>
      <c r="N15" s="160"/>
      <c r="O15" s="160"/>
      <c r="P15" s="160"/>
      <c r="Q15" s="160"/>
      <c r="R15" s="160"/>
      <c r="S15" s="160"/>
      <c r="T15" s="160" t="s">
        <v>854</v>
      </c>
      <c r="U15" s="160"/>
      <c r="V15" s="160"/>
      <c r="W15" s="160"/>
      <c r="X15" s="160"/>
      <c r="Y15" s="160"/>
      <c r="Z15" s="160"/>
      <c r="AA15" s="160"/>
      <c r="AB15" s="160"/>
      <c r="AC15" s="160"/>
      <c r="AD15" s="160"/>
      <c r="AE15" s="160" t="s">
        <v>853</v>
      </c>
      <c r="AF15" s="160"/>
      <c r="AG15" s="160"/>
      <c r="AH15" s="160"/>
      <c r="AI15" s="160"/>
      <c r="AJ15" s="589" t="s">
        <v>855</v>
      </c>
    </row>
    <row r="16" spans="1:36">
      <c r="A16" s="584"/>
      <c r="B16" s="590" t="s">
        <v>856</v>
      </c>
      <c r="C16" s="591" t="s">
        <v>856</v>
      </c>
      <c r="D16" s="592" t="s">
        <v>857</v>
      </c>
      <c r="E16" s="591" t="s">
        <v>856</v>
      </c>
      <c r="F16" s="591" t="s">
        <v>856</v>
      </c>
      <c r="G16" s="591" t="s">
        <v>856</v>
      </c>
      <c r="H16" s="593" t="s">
        <v>857</v>
      </c>
      <c r="I16" s="591" t="s">
        <v>856</v>
      </c>
      <c r="J16" s="593" t="s">
        <v>858</v>
      </c>
      <c r="K16" s="593" t="s">
        <v>857</v>
      </c>
      <c r="L16" s="593" t="s">
        <v>859</v>
      </c>
      <c r="M16" s="593" t="s">
        <v>857</v>
      </c>
      <c r="N16" s="591" t="s">
        <v>860</v>
      </c>
      <c r="O16" s="593" t="s">
        <v>857</v>
      </c>
      <c r="P16" s="591" t="s">
        <v>860</v>
      </c>
      <c r="Q16" s="347" t="s">
        <v>861</v>
      </c>
      <c r="R16" s="593" t="s">
        <v>857</v>
      </c>
      <c r="S16" s="49" t="s">
        <v>860</v>
      </c>
      <c r="T16" s="594" t="s">
        <v>862</v>
      </c>
      <c r="U16" s="594" t="s">
        <v>863</v>
      </c>
      <c r="V16" s="594" t="s">
        <v>863</v>
      </c>
      <c r="W16" s="594" t="s">
        <v>863</v>
      </c>
      <c r="X16" s="594" t="s">
        <v>863</v>
      </c>
      <c r="Y16" s="594" t="s">
        <v>863</v>
      </c>
      <c r="Z16" s="70" t="s">
        <v>856</v>
      </c>
      <c r="AA16" s="70" t="s">
        <v>856</v>
      </c>
      <c r="AB16" s="70" t="s">
        <v>856</v>
      </c>
      <c r="AC16" s="70" t="s">
        <v>856</v>
      </c>
      <c r="AD16" s="70" t="s">
        <v>856</v>
      </c>
      <c r="AE16" s="591" t="s">
        <v>864</v>
      </c>
      <c r="AF16" s="593" t="s">
        <v>857</v>
      </c>
      <c r="AG16" s="595" t="s">
        <v>860</v>
      </c>
      <c r="AH16" s="596" t="s">
        <v>860</v>
      </c>
      <c r="AI16" s="596" t="s">
        <v>860</v>
      </c>
      <c r="AJ16" s="597" t="s">
        <v>857</v>
      </c>
    </row>
    <row r="17" spans="1:36">
      <c r="A17" s="572">
        <v>1</v>
      </c>
      <c r="B17" s="19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598"/>
      <c r="U17" s="598"/>
      <c r="V17" s="598"/>
      <c r="W17" s="598"/>
      <c r="X17" s="598"/>
      <c r="Y17" s="598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577"/>
    </row>
    <row r="18" spans="1:36">
      <c r="A18" s="572">
        <v>2</v>
      </c>
      <c r="B18" s="19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21"/>
      <c r="U18" s="21"/>
      <c r="V18" s="21"/>
      <c r="W18" s="21"/>
      <c r="X18" s="21"/>
      <c r="Y18" s="2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577"/>
    </row>
    <row r="19" spans="1:36">
      <c r="A19" s="572">
        <v>3</v>
      </c>
      <c r="B19" s="19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21"/>
      <c r="U19" s="21"/>
      <c r="V19" s="21"/>
      <c r="W19" s="21"/>
      <c r="X19" s="21"/>
      <c r="Y19" s="2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577"/>
    </row>
    <row r="20" spans="1:36">
      <c r="A20" s="572">
        <v>4</v>
      </c>
      <c r="B20" s="19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21"/>
      <c r="U20" s="21"/>
      <c r="V20" s="21"/>
      <c r="W20" s="21"/>
      <c r="X20" s="21"/>
      <c r="Y20" s="2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577"/>
    </row>
    <row r="21" spans="1:36">
      <c r="A21" s="572">
        <v>5</v>
      </c>
      <c r="B21" s="19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21"/>
      <c r="U21" s="21"/>
      <c r="V21" s="21"/>
      <c r="W21" s="21"/>
      <c r="X21" s="21"/>
      <c r="Y21" s="2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577"/>
    </row>
    <row r="22" spans="1:36">
      <c r="A22" s="572">
        <v>6</v>
      </c>
      <c r="B22" s="19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21"/>
      <c r="U22" s="21"/>
      <c r="V22" s="21"/>
      <c r="W22" s="21"/>
      <c r="X22" s="21"/>
      <c r="Y22" s="2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577"/>
    </row>
    <row r="23" spans="1:36">
      <c r="A23" s="572">
        <v>7</v>
      </c>
      <c r="B23" s="19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21"/>
      <c r="U23" s="21"/>
      <c r="V23" s="21"/>
      <c r="W23" s="21"/>
      <c r="X23" s="21"/>
      <c r="Y23" s="2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577"/>
    </row>
    <row r="24" spans="1:36">
      <c r="A24" s="572">
        <v>8</v>
      </c>
      <c r="B24" s="19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21"/>
      <c r="U24" s="21"/>
      <c r="V24" s="21"/>
      <c r="W24" s="21"/>
      <c r="X24" s="21"/>
      <c r="Y24" s="2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577"/>
    </row>
    <row r="25" spans="1:36">
      <c r="A25" s="572">
        <v>9</v>
      </c>
      <c r="B25" s="19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21"/>
      <c r="U25" s="21"/>
      <c r="V25" s="21"/>
      <c r="W25" s="21"/>
      <c r="X25" s="21"/>
      <c r="Y25" s="2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577"/>
    </row>
    <row r="26" spans="1:36">
      <c r="A26" s="572">
        <v>10</v>
      </c>
      <c r="B26" s="19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21"/>
      <c r="U26" s="21"/>
      <c r="V26" s="21"/>
      <c r="W26" s="21"/>
      <c r="X26" s="21"/>
      <c r="Y26" s="2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577"/>
    </row>
    <row r="27" spans="1:36">
      <c r="A27" s="572">
        <v>11</v>
      </c>
      <c r="B27" s="19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21"/>
      <c r="U27" s="21"/>
      <c r="V27" s="21"/>
      <c r="W27" s="21"/>
      <c r="X27" s="21"/>
      <c r="Y27" s="2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577"/>
    </row>
    <row r="28" spans="1:36">
      <c r="A28" s="572">
        <v>12</v>
      </c>
      <c r="B28" s="19"/>
      <c r="C28" s="31"/>
      <c r="D28" s="31"/>
      <c r="E28" s="31"/>
      <c r="F28" s="31"/>
      <c r="G28" s="31"/>
      <c r="H28" s="31"/>
      <c r="I28" s="31"/>
      <c r="L28" s="31"/>
      <c r="M28" s="31"/>
      <c r="N28" s="31"/>
      <c r="O28" s="31"/>
      <c r="P28" s="31"/>
      <c r="Q28" s="31"/>
      <c r="R28" s="31"/>
      <c r="S28" s="31"/>
      <c r="T28" s="21"/>
      <c r="U28" s="21"/>
      <c r="V28" s="21"/>
      <c r="W28" s="21"/>
      <c r="X28" s="21"/>
      <c r="Y28" s="2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577"/>
    </row>
    <row r="29" spans="1:36">
      <c r="A29" s="572">
        <v>13</v>
      </c>
      <c r="B29" s="19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21"/>
      <c r="U29" s="21"/>
      <c r="V29" s="21"/>
      <c r="W29" s="21"/>
      <c r="X29" s="21"/>
      <c r="Y29" s="2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577"/>
    </row>
    <row r="30" spans="1:36">
      <c r="A30" s="572">
        <v>14</v>
      </c>
      <c r="B30" s="19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21"/>
      <c r="U30" s="21"/>
      <c r="V30" s="21"/>
      <c r="W30" s="21"/>
      <c r="X30" s="21"/>
      <c r="Y30" s="2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577"/>
    </row>
    <row r="31" spans="1:36">
      <c r="A31" s="572">
        <v>15</v>
      </c>
      <c r="B31" s="19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1"/>
      <c r="U31" s="21"/>
      <c r="V31" s="21"/>
      <c r="W31" s="21"/>
      <c r="X31" s="21"/>
      <c r="Y31" s="2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577"/>
    </row>
    <row r="32" spans="1:36">
      <c r="A32" s="572">
        <v>16</v>
      </c>
      <c r="B32" s="19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21"/>
      <c r="U32" s="21"/>
      <c r="V32" s="21"/>
      <c r="W32" s="21"/>
      <c r="X32" s="21"/>
      <c r="Y32" s="2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577"/>
    </row>
    <row r="33" spans="1:36">
      <c r="A33" s="572">
        <v>17</v>
      </c>
      <c r="B33" s="19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21"/>
      <c r="U33" s="21"/>
      <c r="V33" s="21"/>
      <c r="W33" s="21"/>
      <c r="X33" s="21"/>
      <c r="Y33" s="2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577"/>
    </row>
    <row r="34" spans="1:36">
      <c r="A34" s="572">
        <v>18</v>
      </c>
      <c r="B34" s="19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21"/>
      <c r="U34" s="21"/>
      <c r="V34" s="21"/>
      <c r="W34" s="21"/>
      <c r="X34" s="21"/>
      <c r="Y34" s="2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577"/>
    </row>
    <row r="35" spans="1:36">
      <c r="A35" s="572">
        <v>19</v>
      </c>
      <c r="B35" s="19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1"/>
      <c r="U35" s="21"/>
      <c r="V35" s="21"/>
      <c r="W35" s="21"/>
      <c r="X35" s="21"/>
      <c r="Y35" s="2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577"/>
    </row>
    <row r="36" spans="1:36">
      <c r="A36" s="572">
        <v>20</v>
      </c>
      <c r="B36" s="19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1"/>
      <c r="U36" s="21"/>
      <c r="V36" s="21"/>
      <c r="W36" s="21"/>
      <c r="X36" s="21"/>
      <c r="Y36" s="2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577"/>
    </row>
    <row r="37" spans="1:36">
      <c r="A37" s="572">
        <v>21</v>
      </c>
      <c r="B37" s="19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21"/>
      <c r="U37" s="21"/>
      <c r="V37" s="21"/>
      <c r="W37" s="21"/>
      <c r="X37" s="21"/>
      <c r="Y37" s="2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577"/>
    </row>
    <row r="38" spans="1:36">
      <c r="A38" s="572">
        <v>22</v>
      </c>
      <c r="B38" s="19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1"/>
      <c r="U38" s="21"/>
      <c r="V38" s="21"/>
      <c r="W38" s="21"/>
      <c r="X38" s="21"/>
      <c r="Y38" s="2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577"/>
    </row>
    <row r="39" spans="1:36">
      <c r="A39" s="572">
        <v>23</v>
      </c>
      <c r="B39" s="19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1"/>
      <c r="U39" s="21"/>
      <c r="V39" s="21"/>
      <c r="W39" s="21"/>
      <c r="X39" s="21"/>
      <c r="Y39" s="2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577"/>
    </row>
    <row r="40" spans="1:36">
      <c r="A40" s="572">
        <v>24</v>
      </c>
      <c r="B40" s="19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21"/>
      <c r="U40" s="21"/>
      <c r="V40" s="21"/>
      <c r="W40" s="21"/>
      <c r="X40" s="21"/>
      <c r="Y40" s="2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577"/>
    </row>
    <row r="41" spans="1:36">
      <c r="A41" s="572">
        <v>25</v>
      </c>
      <c r="B41" s="19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21"/>
      <c r="U41" s="21"/>
      <c r="V41" s="21"/>
      <c r="W41" s="21"/>
      <c r="X41" s="21"/>
      <c r="Y41" s="2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577"/>
    </row>
    <row r="42" spans="1:36">
      <c r="A42" s="572">
        <v>26</v>
      </c>
      <c r="B42" s="19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21"/>
      <c r="U42" s="21"/>
      <c r="V42" s="21"/>
      <c r="W42" s="21"/>
      <c r="X42" s="21"/>
      <c r="Y42" s="2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577"/>
    </row>
    <row r="43" spans="1:36">
      <c r="A43" s="572">
        <v>27</v>
      </c>
      <c r="B43" s="19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21"/>
      <c r="U43" s="21"/>
      <c r="V43" s="21"/>
      <c r="W43" s="21"/>
      <c r="X43" s="21"/>
      <c r="Y43" s="2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577"/>
    </row>
    <row r="44" spans="1:36">
      <c r="A44" s="572">
        <v>28</v>
      </c>
      <c r="B44" s="19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21"/>
      <c r="U44" s="21"/>
      <c r="V44" s="21"/>
      <c r="W44" s="21"/>
      <c r="X44" s="21"/>
      <c r="Y44" s="2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577"/>
    </row>
    <row r="45" spans="1:36">
      <c r="A45" s="572">
        <v>29</v>
      </c>
      <c r="B45" s="19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21"/>
      <c r="U45" s="21"/>
      <c r="V45" s="21"/>
      <c r="W45" s="21"/>
      <c r="X45" s="21"/>
      <c r="Y45" s="2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577"/>
    </row>
    <row r="46" spans="1:36">
      <c r="A46" s="572">
        <v>30</v>
      </c>
      <c r="B46" s="19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21"/>
      <c r="U46" s="21"/>
      <c r="V46" s="21"/>
      <c r="W46" s="21"/>
      <c r="X46" s="21"/>
      <c r="Y46" s="2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577"/>
    </row>
    <row r="47" spans="1:36">
      <c r="A47" s="572">
        <v>31</v>
      </c>
      <c r="B47" s="19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21"/>
      <c r="U47" s="21"/>
      <c r="V47" s="21"/>
      <c r="W47" s="21"/>
      <c r="X47" s="21"/>
      <c r="Y47" s="2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577"/>
    </row>
    <row r="48" spans="1:36">
      <c r="A48" s="572">
        <v>32</v>
      </c>
      <c r="B48" s="19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21"/>
      <c r="U48" s="21"/>
      <c r="V48" s="21"/>
      <c r="W48" s="21"/>
      <c r="X48" s="21"/>
      <c r="Y48" s="2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577"/>
    </row>
    <row r="49" spans="1:36">
      <c r="A49" s="572">
        <v>33</v>
      </c>
      <c r="B49" s="19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21"/>
      <c r="U49" s="21"/>
      <c r="V49" s="21"/>
      <c r="W49" s="21"/>
      <c r="X49" s="21"/>
      <c r="Y49" s="2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577"/>
    </row>
    <row r="50" spans="1:36">
      <c r="A50" s="572">
        <v>34</v>
      </c>
      <c r="B50" s="19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21"/>
      <c r="U50" s="21"/>
      <c r="V50" s="21"/>
      <c r="W50" s="21"/>
      <c r="X50" s="21"/>
      <c r="Y50" s="2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577"/>
    </row>
    <row r="51" spans="1:36">
      <c r="A51" s="572">
        <v>35</v>
      </c>
      <c r="B51" s="19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21"/>
      <c r="U51" s="21"/>
      <c r="V51" s="21"/>
      <c r="W51" s="21"/>
      <c r="X51" s="21"/>
      <c r="Y51" s="2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577"/>
    </row>
    <row r="52" spans="1:36">
      <c r="A52" s="572">
        <v>36</v>
      </c>
      <c r="B52" s="19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21"/>
      <c r="U52" s="21"/>
      <c r="V52" s="21"/>
      <c r="W52" s="21"/>
      <c r="X52" s="21"/>
      <c r="Y52" s="2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577"/>
    </row>
    <row r="53" spans="1:36">
      <c r="A53" s="572">
        <v>37</v>
      </c>
      <c r="B53" s="19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21"/>
      <c r="U53" s="21"/>
      <c r="V53" s="21"/>
      <c r="W53" s="21"/>
      <c r="X53" s="21"/>
      <c r="Y53" s="2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577"/>
    </row>
    <row r="54" spans="1:36">
      <c r="A54" s="572">
        <v>38</v>
      </c>
      <c r="B54" s="19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21"/>
      <c r="U54" s="21"/>
      <c r="V54" s="21"/>
      <c r="W54" s="21"/>
      <c r="X54" s="21"/>
      <c r="Y54" s="2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577"/>
    </row>
    <row r="55" spans="1:36">
      <c r="A55" s="572">
        <v>39</v>
      </c>
      <c r="B55" s="19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21"/>
      <c r="U55" s="21"/>
      <c r="V55" s="21"/>
      <c r="W55" s="21"/>
      <c r="X55" s="21"/>
      <c r="Y55" s="2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577"/>
    </row>
    <row r="56" spans="1:36">
      <c r="A56" s="572">
        <v>40</v>
      </c>
      <c r="B56" s="19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21"/>
      <c r="U56" s="21"/>
      <c r="V56" s="21"/>
      <c r="W56" s="21"/>
      <c r="X56" s="21"/>
      <c r="Y56" s="2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577"/>
    </row>
    <row r="57" spans="1:36">
      <c r="A57" s="572">
        <v>41</v>
      </c>
      <c r="B57" s="19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21"/>
      <c r="U57" s="21"/>
      <c r="V57" s="21"/>
      <c r="W57" s="21"/>
      <c r="X57" s="21"/>
      <c r="Y57" s="2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577"/>
    </row>
    <row r="58" spans="1:36">
      <c r="A58" s="572">
        <v>42</v>
      </c>
      <c r="B58" s="19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21"/>
      <c r="U58" s="21"/>
      <c r="V58" s="21"/>
      <c r="W58" s="21"/>
      <c r="X58" s="21"/>
      <c r="Y58" s="2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577"/>
    </row>
    <row r="59" spans="1:36">
      <c r="A59" s="572">
        <v>43</v>
      </c>
      <c r="B59" s="19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21"/>
      <c r="U59" s="21"/>
      <c r="V59" s="21"/>
      <c r="W59" s="21"/>
      <c r="X59" s="21"/>
      <c r="Y59" s="2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577"/>
    </row>
    <row r="60" spans="1:36">
      <c r="A60" s="572">
        <v>44</v>
      </c>
      <c r="B60" s="19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21"/>
      <c r="U60" s="21"/>
      <c r="V60" s="21"/>
      <c r="W60" s="21"/>
      <c r="X60" s="21"/>
      <c r="Y60" s="2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577"/>
    </row>
    <row r="61" spans="1:36">
      <c r="A61" s="572">
        <v>45</v>
      </c>
      <c r="B61" s="19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21"/>
      <c r="U61" s="21"/>
      <c r="V61" s="21"/>
      <c r="W61" s="21"/>
      <c r="X61" s="21"/>
      <c r="Y61" s="2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577"/>
    </row>
    <row r="62" spans="1:36">
      <c r="A62" s="572">
        <v>46</v>
      </c>
      <c r="B62" s="19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21"/>
      <c r="U62" s="21"/>
      <c r="V62" s="21"/>
      <c r="W62" s="21"/>
      <c r="X62" s="21"/>
      <c r="Y62" s="2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577"/>
    </row>
    <row r="63" spans="1:36">
      <c r="A63" s="572">
        <v>47</v>
      </c>
      <c r="B63" s="19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21"/>
      <c r="U63" s="21"/>
      <c r="V63" s="21"/>
      <c r="W63" s="21"/>
      <c r="X63" s="21"/>
      <c r="Y63" s="2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577"/>
    </row>
    <row r="64" spans="1:36">
      <c r="A64" s="572">
        <v>48</v>
      </c>
      <c r="B64" s="19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21"/>
      <c r="U64" s="21"/>
      <c r="V64" s="21"/>
      <c r="W64" s="21"/>
      <c r="X64" s="21"/>
      <c r="Y64" s="2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577"/>
    </row>
    <row r="65" spans="1:36">
      <c r="A65" s="572">
        <v>49</v>
      </c>
      <c r="B65" s="19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21"/>
      <c r="U65" s="21"/>
      <c r="V65" s="21"/>
      <c r="W65" s="21"/>
      <c r="X65" s="21"/>
      <c r="Y65" s="2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577"/>
    </row>
    <row r="66" spans="1:36">
      <c r="A66" s="572">
        <v>50</v>
      </c>
      <c r="B66" s="19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21"/>
      <c r="U66" s="21"/>
      <c r="V66" s="21"/>
      <c r="W66" s="21"/>
      <c r="X66" s="21"/>
      <c r="Y66" s="2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577"/>
    </row>
    <row r="67" spans="1:36">
      <c r="A67" s="572">
        <v>51</v>
      </c>
      <c r="B67" s="19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21"/>
      <c r="U67" s="21"/>
      <c r="V67" s="21"/>
      <c r="W67" s="21"/>
      <c r="X67" s="21"/>
      <c r="Y67" s="2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577"/>
    </row>
    <row r="68" spans="1:36">
      <c r="A68" s="572">
        <v>52</v>
      </c>
      <c r="B68" s="19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21"/>
      <c r="U68" s="21"/>
      <c r="V68" s="21"/>
      <c r="W68" s="21"/>
      <c r="X68" s="21"/>
      <c r="Y68" s="2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577"/>
    </row>
    <row r="69" spans="1:36">
      <c r="A69" s="572">
        <v>53</v>
      </c>
      <c r="B69" s="19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21"/>
      <c r="U69" s="21"/>
      <c r="V69" s="21"/>
      <c r="W69" s="21"/>
      <c r="X69" s="21"/>
      <c r="Y69" s="2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577"/>
    </row>
    <row r="70" spans="1:36">
      <c r="A70" s="572">
        <v>54</v>
      </c>
      <c r="B70" s="19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21"/>
      <c r="U70" s="21"/>
      <c r="V70" s="21"/>
      <c r="W70" s="21"/>
      <c r="X70" s="21"/>
      <c r="Y70" s="2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577"/>
    </row>
    <row r="71" spans="1:36">
      <c r="A71" s="572">
        <v>55</v>
      </c>
      <c r="B71" s="19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21"/>
      <c r="U71" s="21"/>
      <c r="V71" s="21"/>
      <c r="W71" s="21"/>
      <c r="X71" s="21"/>
      <c r="Y71" s="2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577"/>
    </row>
    <row r="72" spans="1:36">
      <c r="A72" s="572">
        <v>56</v>
      </c>
      <c r="B72" s="19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21"/>
      <c r="U72" s="21"/>
      <c r="V72" s="21"/>
      <c r="W72" s="21"/>
      <c r="X72" s="21"/>
      <c r="Y72" s="2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577"/>
    </row>
    <row r="73" spans="1:36">
      <c r="A73" s="572">
        <v>57</v>
      </c>
      <c r="B73" s="19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21"/>
      <c r="U73" s="21"/>
      <c r="V73" s="21"/>
      <c r="W73" s="21"/>
      <c r="X73" s="21"/>
      <c r="Y73" s="2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577"/>
    </row>
    <row r="74" spans="1:36">
      <c r="A74" s="572">
        <v>58</v>
      </c>
      <c r="B74" s="19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21"/>
      <c r="U74" s="21"/>
      <c r="V74" s="21"/>
      <c r="W74" s="21"/>
      <c r="X74" s="21"/>
      <c r="Y74" s="2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577"/>
    </row>
    <row r="75" spans="1:36">
      <c r="A75" s="572">
        <v>59</v>
      </c>
      <c r="B75" s="19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21"/>
      <c r="U75" s="21"/>
      <c r="V75" s="21"/>
      <c r="W75" s="21"/>
      <c r="X75" s="21"/>
      <c r="Y75" s="2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577"/>
    </row>
    <row r="76" spans="1:36">
      <c r="A76" s="572">
        <v>60</v>
      </c>
      <c r="B76" s="19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21"/>
      <c r="U76" s="21"/>
      <c r="V76" s="21"/>
      <c r="W76" s="21"/>
      <c r="X76" s="21"/>
      <c r="Y76" s="2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577"/>
    </row>
    <row r="77" spans="1:36">
      <c r="A77" s="572">
        <v>61</v>
      </c>
      <c r="B77" s="19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21"/>
      <c r="U77" s="21"/>
      <c r="V77" s="21"/>
      <c r="W77" s="21"/>
      <c r="X77" s="21"/>
      <c r="Y77" s="2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577"/>
    </row>
    <row r="78" spans="1:36">
      <c r="A78" s="572">
        <v>62</v>
      </c>
      <c r="B78" s="19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21"/>
      <c r="U78" s="21"/>
      <c r="V78" s="21"/>
      <c r="W78" s="21"/>
      <c r="X78" s="21"/>
      <c r="Y78" s="2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577"/>
    </row>
    <row r="79" spans="1:36">
      <c r="A79" s="572">
        <v>63</v>
      </c>
      <c r="B79" s="19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21"/>
      <c r="U79" s="21"/>
      <c r="V79" s="21"/>
      <c r="W79" s="21"/>
      <c r="X79" s="21"/>
      <c r="Y79" s="2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577"/>
    </row>
    <row r="80" spans="1:36">
      <c r="A80" s="572">
        <v>64</v>
      </c>
      <c r="B80" s="19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21"/>
      <c r="U80" s="21"/>
      <c r="V80" s="21"/>
      <c r="W80" s="21"/>
      <c r="X80" s="21"/>
      <c r="Y80" s="2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577"/>
    </row>
    <row r="81" spans="1:36">
      <c r="A81" s="572">
        <v>65</v>
      </c>
      <c r="B81" s="19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21"/>
      <c r="U81" s="21"/>
      <c r="V81" s="21"/>
      <c r="W81" s="21"/>
      <c r="X81" s="21"/>
      <c r="Y81" s="2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577"/>
    </row>
    <row r="82" spans="1:36">
      <c r="A82" s="572">
        <v>66</v>
      </c>
      <c r="B82" s="19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21"/>
      <c r="U82" s="21"/>
      <c r="V82" s="21"/>
      <c r="W82" s="21"/>
      <c r="X82" s="21"/>
      <c r="Y82" s="2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577"/>
    </row>
    <row r="83" spans="1:36">
      <c r="A83" s="572">
        <v>67</v>
      </c>
      <c r="B83" s="19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21"/>
      <c r="U83" s="21"/>
      <c r="V83" s="21"/>
      <c r="W83" s="21"/>
      <c r="X83" s="21"/>
      <c r="Y83" s="2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577"/>
    </row>
    <row r="84" spans="1:36">
      <c r="A84" s="572">
        <v>68</v>
      </c>
      <c r="B84" s="19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21"/>
      <c r="U84" s="21"/>
      <c r="V84" s="21"/>
      <c r="W84" s="21"/>
      <c r="X84" s="21"/>
      <c r="Y84" s="2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577"/>
    </row>
    <row r="85" spans="1:36">
      <c r="A85" s="572">
        <v>69</v>
      </c>
      <c r="B85" s="19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21"/>
      <c r="U85" s="21"/>
      <c r="V85" s="21"/>
      <c r="W85" s="21"/>
      <c r="X85" s="21"/>
      <c r="Y85" s="2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577"/>
    </row>
    <row r="86" spans="1:36">
      <c r="A86" s="572">
        <v>70</v>
      </c>
      <c r="B86" s="19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21"/>
      <c r="U86" s="21"/>
      <c r="V86" s="21"/>
      <c r="W86" s="21"/>
      <c r="X86" s="21"/>
      <c r="Y86" s="2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577"/>
    </row>
    <row r="87" spans="1:36">
      <c r="A87" s="572">
        <v>71</v>
      </c>
      <c r="B87" s="19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21"/>
      <c r="U87" s="21"/>
      <c r="V87" s="21"/>
      <c r="W87" s="21"/>
      <c r="X87" s="21"/>
      <c r="Y87" s="2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577"/>
    </row>
    <row r="88" spans="1:36">
      <c r="A88" s="572">
        <v>72</v>
      </c>
      <c r="B88" s="19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21"/>
      <c r="U88" s="21"/>
      <c r="V88" s="21"/>
      <c r="W88" s="21"/>
      <c r="X88" s="21"/>
      <c r="Y88" s="2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577"/>
    </row>
    <row r="89" spans="1:36">
      <c r="A89" s="572">
        <v>73</v>
      </c>
      <c r="B89" s="19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21"/>
      <c r="U89" s="21"/>
      <c r="V89" s="21"/>
      <c r="W89" s="21"/>
      <c r="X89" s="21"/>
      <c r="Y89" s="2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577"/>
    </row>
    <row r="90" spans="1:36">
      <c r="A90" s="572">
        <v>74</v>
      </c>
      <c r="B90" s="19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21"/>
      <c r="U90" s="21"/>
      <c r="V90" s="21"/>
      <c r="W90" s="21"/>
      <c r="X90" s="21"/>
      <c r="Y90" s="2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577"/>
    </row>
    <row r="91" spans="1:36">
      <c r="A91" s="572">
        <v>75</v>
      </c>
      <c r="B91" s="19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21"/>
      <c r="U91" s="21"/>
      <c r="V91" s="21"/>
      <c r="W91" s="21"/>
      <c r="X91" s="21"/>
      <c r="Y91" s="2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577"/>
    </row>
    <row r="92" spans="1:36">
      <c r="A92" s="572">
        <v>76</v>
      </c>
      <c r="B92" s="19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21"/>
      <c r="U92" s="21"/>
      <c r="V92" s="21"/>
      <c r="W92" s="21"/>
      <c r="X92" s="21"/>
      <c r="Y92" s="2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577"/>
    </row>
    <row r="93" spans="1:36">
      <c r="A93" s="572">
        <v>77</v>
      </c>
      <c r="B93" s="19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21"/>
      <c r="U93" s="21"/>
      <c r="V93" s="21"/>
      <c r="W93" s="21"/>
      <c r="X93" s="21"/>
      <c r="Y93" s="2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577"/>
    </row>
    <row r="94" spans="1:36">
      <c r="A94" s="572">
        <v>78</v>
      </c>
      <c r="B94" s="19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21"/>
      <c r="U94" s="21"/>
      <c r="V94" s="21"/>
      <c r="W94" s="21"/>
      <c r="X94" s="21"/>
      <c r="Y94" s="2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577"/>
    </row>
    <row r="95" spans="1:36">
      <c r="A95" s="572">
        <v>79</v>
      </c>
      <c r="B95" s="19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21"/>
      <c r="U95" s="21"/>
      <c r="V95" s="21"/>
      <c r="W95" s="21"/>
      <c r="X95" s="21"/>
      <c r="Y95" s="2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577"/>
    </row>
    <row r="96" spans="1:36">
      <c r="A96" s="572">
        <v>80</v>
      </c>
      <c r="B96" s="19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21"/>
      <c r="U96" s="21"/>
      <c r="V96" s="21"/>
      <c r="W96" s="21"/>
      <c r="X96" s="21"/>
      <c r="Y96" s="2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577"/>
    </row>
    <row r="97" spans="1:36">
      <c r="A97" s="572">
        <v>81</v>
      </c>
      <c r="B97" s="19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21"/>
      <c r="U97" s="21"/>
      <c r="V97" s="21"/>
      <c r="W97" s="21"/>
      <c r="X97" s="21"/>
      <c r="Y97" s="2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577"/>
    </row>
    <row r="98" spans="1:36">
      <c r="A98" s="572">
        <v>82</v>
      </c>
      <c r="B98" s="19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21"/>
      <c r="U98" s="21"/>
      <c r="V98" s="21"/>
      <c r="W98" s="21"/>
      <c r="X98" s="21"/>
      <c r="Y98" s="2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577"/>
    </row>
    <row r="99" spans="1:36">
      <c r="A99" s="572">
        <v>83</v>
      </c>
      <c r="B99" s="19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21"/>
      <c r="U99" s="21"/>
      <c r="V99" s="21"/>
      <c r="W99" s="21"/>
      <c r="X99" s="21"/>
      <c r="Y99" s="2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577"/>
    </row>
    <row r="100" spans="1:36">
      <c r="A100" s="572">
        <v>84</v>
      </c>
      <c r="B100" s="19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21"/>
      <c r="U100" s="21"/>
      <c r="V100" s="21"/>
      <c r="W100" s="21"/>
      <c r="X100" s="21"/>
      <c r="Y100" s="2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577"/>
    </row>
    <row r="101" spans="1:36">
      <c r="A101" s="572">
        <v>85</v>
      </c>
      <c r="B101" s="19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21"/>
      <c r="U101" s="21"/>
      <c r="V101" s="21"/>
      <c r="W101" s="21"/>
      <c r="X101" s="21"/>
      <c r="Y101" s="2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577"/>
    </row>
    <row r="102" spans="1:36">
      <c r="A102" s="572">
        <v>86</v>
      </c>
      <c r="B102" s="19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21"/>
      <c r="U102" s="21"/>
      <c r="V102" s="21"/>
      <c r="W102" s="21"/>
      <c r="X102" s="21"/>
      <c r="Y102" s="2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577"/>
    </row>
    <row r="103" spans="1:36">
      <c r="A103" s="572">
        <v>87</v>
      </c>
      <c r="B103" s="19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21"/>
      <c r="U103" s="21"/>
      <c r="V103" s="21"/>
      <c r="W103" s="21"/>
      <c r="X103" s="21"/>
      <c r="Y103" s="2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577"/>
    </row>
    <row r="104" spans="1:36">
      <c r="A104" s="572">
        <v>88</v>
      </c>
      <c r="B104" s="19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21"/>
      <c r="U104" s="21"/>
      <c r="V104" s="21"/>
      <c r="W104" s="21"/>
      <c r="X104" s="21"/>
      <c r="Y104" s="2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577"/>
    </row>
    <row r="105" spans="1:36">
      <c r="A105" s="572">
        <v>89</v>
      </c>
      <c r="B105" s="19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21"/>
      <c r="U105" s="21"/>
      <c r="V105" s="21"/>
      <c r="W105" s="21"/>
      <c r="X105" s="21"/>
      <c r="Y105" s="2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577"/>
    </row>
    <row r="106" spans="1:36">
      <c r="A106" s="572">
        <v>90</v>
      </c>
      <c r="B106" s="19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21"/>
      <c r="U106" s="21"/>
      <c r="V106" s="21"/>
      <c r="W106" s="21"/>
      <c r="X106" s="21"/>
      <c r="Y106" s="2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577"/>
    </row>
    <row r="107" spans="1:36">
      <c r="A107" s="572">
        <v>91</v>
      </c>
      <c r="B107" s="19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21"/>
      <c r="U107" s="21"/>
      <c r="V107" s="21"/>
      <c r="W107" s="21"/>
      <c r="X107" s="21"/>
      <c r="Y107" s="2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577"/>
    </row>
    <row r="108" spans="1:36">
      <c r="A108" s="572">
        <v>92</v>
      </c>
      <c r="B108" s="19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21"/>
      <c r="U108" s="21"/>
      <c r="V108" s="21"/>
      <c r="W108" s="21"/>
      <c r="X108" s="21"/>
      <c r="Y108" s="2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577"/>
    </row>
    <row r="109" spans="1:36">
      <c r="A109" s="572">
        <v>93</v>
      </c>
      <c r="B109" s="19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21"/>
      <c r="U109" s="21"/>
      <c r="V109" s="21"/>
      <c r="W109" s="21"/>
      <c r="X109" s="21"/>
      <c r="Y109" s="2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577"/>
    </row>
    <row r="110" spans="1:36">
      <c r="A110" s="572">
        <v>94</v>
      </c>
      <c r="B110" s="19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21"/>
      <c r="U110" s="21"/>
      <c r="V110" s="21"/>
      <c r="W110" s="21"/>
      <c r="X110" s="21"/>
      <c r="Y110" s="2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577"/>
    </row>
    <row r="111" spans="1:36">
      <c r="A111" s="572">
        <v>95</v>
      </c>
      <c r="B111" s="19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21"/>
      <c r="U111" s="21"/>
      <c r="V111" s="21"/>
      <c r="W111" s="21"/>
      <c r="X111" s="21"/>
      <c r="Y111" s="2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577"/>
    </row>
    <row r="112" spans="1:36">
      <c r="A112" s="572">
        <v>96</v>
      </c>
      <c r="B112" s="19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21"/>
      <c r="U112" s="21"/>
      <c r="V112" s="21"/>
      <c r="W112" s="21"/>
      <c r="X112" s="21"/>
      <c r="Y112" s="2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577"/>
    </row>
    <row r="113" spans="1:36">
      <c r="A113" s="572">
        <v>97</v>
      </c>
      <c r="B113" s="19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21"/>
      <c r="U113" s="21"/>
      <c r="V113" s="21"/>
      <c r="W113" s="21"/>
      <c r="X113" s="21"/>
      <c r="Y113" s="2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577"/>
    </row>
    <row r="114" spans="1:36">
      <c r="A114" s="572">
        <v>98</v>
      </c>
      <c r="B114" s="19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21"/>
      <c r="U114" s="21"/>
      <c r="V114" s="21"/>
      <c r="W114" s="21"/>
      <c r="X114" s="21"/>
      <c r="Y114" s="2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577"/>
    </row>
    <row r="115" spans="1:36">
      <c r="A115" s="572">
        <v>99</v>
      </c>
      <c r="B115" s="19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21"/>
      <c r="U115" s="21"/>
      <c r="V115" s="21"/>
      <c r="W115" s="21"/>
      <c r="X115" s="21"/>
      <c r="Y115" s="2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577"/>
    </row>
    <row r="116" spans="1:36">
      <c r="A116" s="572">
        <v>100</v>
      </c>
      <c r="B116" s="19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21"/>
      <c r="U116" s="21"/>
      <c r="V116" s="21"/>
      <c r="W116" s="21"/>
      <c r="X116" s="21"/>
      <c r="Y116" s="2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577"/>
    </row>
    <row r="117" spans="1:36">
      <c r="A117" s="572">
        <v>101</v>
      </c>
      <c r="B117" s="19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21"/>
      <c r="U117" s="21"/>
      <c r="V117" s="21"/>
      <c r="W117" s="21"/>
      <c r="X117" s="21"/>
      <c r="Y117" s="2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577"/>
    </row>
    <row r="118" spans="1:36">
      <c r="A118" s="572">
        <v>102</v>
      </c>
      <c r="B118" s="19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21"/>
      <c r="U118" s="21"/>
      <c r="V118" s="21"/>
      <c r="W118" s="21"/>
      <c r="X118" s="21"/>
      <c r="Y118" s="2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577"/>
    </row>
    <row r="119" spans="1:36">
      <c r="A119" s="572">
        <v>103</v>
      </c>
      <c r="B119" s="19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21"/>
      <c r="U119" s="21"/>
      <c r="V119" s="21"/>
      <c r="W119" s="21"/>
      <c r="X119" s="21"/>
      <c r="Y119" s="2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577"/>
    </row>
    <row r="120" spans="1:36">
      <c r="A120" s="572">
        <v>104</v>
      </c>
      <c r="B120" s="19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21"/>
      <c r="U120" s="21"/>
      <c r="V120" s="21"/>
      <c r="W120" s="21"/>
      <c r="X120" s="21"/>
      <c r="Y120" s="2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577"/>
    </row>
    <row r="121" spans="1:36">
      <c r="A121" s="572">
        <v>105</v>
      </c>
      <c r="B121" s="19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21"/>
      <c r="U121" s="21"/>
      <c r="V121" s="21"/>
      <c r="W121" s="21"/>
      <c r="X121" s="21"/>
      <c r="Y121" s="2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577"/>
    </row>
    <row r="122" spans="1:36">
      <c r="A122" s="572">
        <v>106</v>
      </c>
      <c r="B122" s="19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21"/>
      <c r="U122" s="21"/>
      <c r="V122" s="21"/>
      <c r="W122" s="21"/>
      <c r="X122" s="21"/>
      <c r="Y122" s="2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577"/>
    </row>
    <row r="123" spans="1:36">
      <c r="A123" s="572">
        <v>107</v>
      </c>
      <c r="B123" s="19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21"/>
      <c r="U123" s="21"/>
      <c r="V123" s="21"/>
      <c r="W123" s="21"/>
      <c r="X123" s="21"/>
      <c r="Y123" s="2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577"/>
    </row>
    <row r="124" spans="1:36">
      <c r="A124" s="572">
        <v>108</v>
      </c>
      <c r="B124" s="19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21"/>
      <c r="U124" s="21"/>
      <c r="V124" s="21"/>
      <c r="W124" s="21"/>
      <c r="X124" s="21"/>
      <c r="Y124" s="2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577"/>
    </row>
    <row r="125" spans="1:36">
      <c r="A125" s="572">
        <v>109</v>
      </c>
      <c r="B125" s="19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21"/>
      <c r="U125" s="21"/>
      <c r="V125" s="21"/>
      <c r="W125" s="21"/>
      <c r="X125" s="21"/>
      <c r="Y125" s="2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577"/>
    </row>
    <row r="126" spans="1:36">
      <c r="A126" s="572">
        <v>110</v>
      </c>
      <c r="B126" s="19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21"/>
      <c r="U126" s="21"/>
      <c r="V126" s="21"/>
      <c r="W126" s="21"/>
      <c r="X126" s="21"/>
      <c r="Y126" s="2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577"/>
    </row>
    <row r="127" spans="1:36">
      <c r="A127" s="572">
        <v>111</v>
      </c>
      <c r="B127" s="19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21"/>
      <c r="U127" s="21"/>
      <c r="V127" s="21"/>
      <c r="W127" s="21"/>
      <c r="X127" s="21"/>
      <c r="Y127" s="2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577"/>
    </row>
    <row r="128" spans="1:36">
      <c r="A128" s="572">
        <v>112</v>
      </c>
      <c r="B128" s="19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21"/>
      <c r="U128" s="21"/>
      <c r="V128" s="21"/>
      <c r="W128" s="21"/>
      <c r="X128" s="21"/>
      <c r="Y128" s="2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577"/>
    </row>
    <row r="129" spans="1:36">
      <c r="A129" s="572">
        <v>113</v>
      </c>
      <c r="B129" s="19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21"/>
      <c r="U129" s="21"/>
      <c r="V129" s="21"/>
      <c r="W129" s="21"/>
      <c r="X129" s="21"/>
      <c r="Y129" s="2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577"/>
    </row>
    <row r="130" spans="1:36">
      <c r="A130" s="572">
        <v>114</v>
      </c>
      <c r="B130" s="19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21"/>
      <c r="U130" s="21"/>
      <c r="V130" s="21"/>
      <c r="W130" s="21"/>
      <c r="X130" s="21"/>
      <c r="Y130" s="2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577"/>
    </row>
    <row r="131" spans="1:36">
      <c r="A131" s="572">
        <v>115</v>
      </c>
      <c r="B131" s="19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21"/>
      <c r="U131" s="21"/>
      <c r="V131" s="21"/>
      <c r="W131" s="21"/>
      <c r="X131" s="21"/>
      <c r="Y131" s="2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577"/>
    </row>
    <row r="132" spans="1:36">
      <c r="A132" s="572">
        <v>116</v>
      </c>
      <c r="B132" s="19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21"/>
      <c r="U132" s="21"/>
      <c r="V132" s="21"/>
      <c r="W132" s="21"/>
      <c r="X132" s="21"/>
      <c r="Y132" s="2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577"/>
    </row>
    <row r="133" spans="1:36">
      <c r="A133" s="572">
        <v>117</v>
      </c>
      <c r="B133" s="19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21"/>
      <c r="U133" s="21"/>
      <c r="V133" s="21"/>
      <c r="W133" s="21"/>
      <c r="X133" s="21"/>
      <c r="Y133" s="2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577"/>
    </row>
    <row r="134" spans="1:36">
      <c r="A134" s="572">
        <v>118</v>
      </c>
      <c r="B134" s="19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21"/>
      <c r="U134" s="21"/>
      <c r="V134" s="21"/>
      <c r="W134" s="21"/>
      <c r="X134" s="21"/>
      <c r="Y134" s="2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577"/>
    </row>
    <row r="135" spans="1:36">
      <c r="A135" s="572">
        <v>119</v>
      </c>
      <c r="B135" s="19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21"/>
      <c r="U135" s="21"/>
      <c r="V135" s="21"/>
      <c r="W135" s="21"/>
      <c r="X135" s="21"/>
      <c r="Y135" s="2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577"/>
    </row>
    <row r="136" spans="1:36">
      <c r="A136" s="572">
        <v>120</v>
      </c>
      <c r="B136" s="19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21"/>
      <c r="U136" s="21"/>
      <c r="V136" s="21"/>
      <c r="W136" s="21"/>
      <c r="X136" s="21"/>
      <c r="Y136" s="2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577"/>
    </row>
    <row r="137" spans="1:36">
      <c r="A137" s="572">
        <v>121</v>
      </c>
      <c r="B137" s="19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21"/>
      <c r="U137" s="21"/>
      <c r="V137" s="21"/>
      <c r="W137" s="21"/>
      <c r="X137" s="21"/>
      <c r="Y137" s="2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577"/>
    </row>
    <row r="138" spans="1:36">
      <c r="A138" s="572">
        <v>122</v>
      </c>
      <c r="B138" s="19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21"/>
      <c r="U138" s="21"/>
      <c r="V138" s="21"/>
      <c r="W138" s="21"/>
      <c r="X138" s="21"/>
      <c r="Y138" s="2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577"/>
    </row>
    <row r="139" spans="1:36">
      <c r="A139" s="572">
        <v>123</v>
      </c>
      <c r="B139" s="19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21"/>
      <c r="U139" s="21"/>
      <c r="V139" s="21"/>
      <c r="W139" s="21"/>
      <c r="X139" s="21"/>
      <c r="Y139" s="2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577"/>
    </row>
    <row r="140" spans="1:36">
      <c r="A140" s="572">
        <v>124</v>
      </c>
      <c r="B140" s="19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21"/>
      <c r="U140" s="21"/>
      <c r="V140" s="21"/>
      <c r="W140" s="21"/>
      <c r="X140" s="21"/>
      <c r="Y140" s="2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577"/>
    </row>
    <row r="141" spans="1:36">
      <c r="A141" s="572">
        <v>125</v>
      </c>
      <c r="B141" s="19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21"/>
      <c r="U141" s="21"/>
      <c r="V141" s="21"/>
      <c r="W141" s="21"/>
      <c r="X141" s="21"/>
      <c r="Y141" s="2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577"/>
    </row>
    <row r="142" spans="1:36">
      <c r="A142" s="572">
        <v>126</v>
      </c>
      <c r="B142" s="19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21"/>
      <c r="U142" s="21"/>
      <c r="V142" s="21"/>
      <c r="W142" s="21"/>
      <c r="X142" s="21"/>
      <c r="Y142" s="2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577"/>
    </row>
    <row r="143" spans="1:36">
      <c r="A143" s="572">
        <v>127</v>
      </c>
      <c r="B143" s="19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21"/>
      <c r="U143" s="21"/>
      <c r="V143" s="21"/>
      <c r="W143" s="21"/>
      <c r="X143" s="21"/>
      <c r="Y143" s="2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577"/>
    </row>
    <row r="144" spans="1:36">
      <c r="A144" s="572">
        <v>128</v>
      </c>
      <c r="B144" s="19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21"/>
      <c r="U144" s="21"/>
      <c r="V144" s="21"/>
      <c r="W144" s="21"/>
      <c r="X144" s="21"/>
      <c r="Y144" s="2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577"/>
    </row>
    <row r="145" spans="1:36">
      <c r="A145" s="572">
        <v>129</v>
      </c>
      <c r="B145" s="19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21"/>
      <c r="U145" s="21"/>
      <c r="V145" s="21"/>
      <c r="W145" s="21"/>
      <c r="X145" s="21"/>
      <c r="Y145" s="2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577"/>
    </row>
    <row r="146" spans="1:36">
      <c r="A146" s="572">
        <v>130</v>
      </c>
      <c r="B146" s="19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21"/>
      <c r="U146" s="21"/>
      <c r="V146" s="21"/>
      <c r="W146" s="21"/>
      <c r="X146" s="21"/>
      <c r="Y146" s="2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577"/>
    </row>
    <row r="147" spans="1:36">
      <c r="A147" s="572">
        <v>131</v>
      </c>
      <c r="B147" s="19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21"/>
      <c r="U147" s="21"/>
      <c r="V147" s="21"/>
      <c r="W147" s="21"/>
      <c r="X147" s="21"/>
      <c r="Y147" s="2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577"/>
    </row>
    <row r="148" spans="1:36">
      <c r="A148" s="572">
        <v>132</v>
      </c>
      <c r="B148" s="19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21"/>
      <c r="U148" s="21"/>
      <c r="V148" s="21"/>
      <c r="W148" s="21"/>
      <c r="X148" s="21"/>
      <c r="Y148" s="2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577"/>
    </row>
    <row r="149" spans="1:36">
      <c r="A149" s="572">
        <v>133</v>
      </c>
      <c r="B149" s="19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21"/>
      <c r="U149" s="21"/>
      <c r="V149" s="21"/>
      <c r="W149" s="21"/>
      <c r="X149" s="21"/>
      <c r="Y149" s="2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577"/>
    </row>
    <row r="150" spans="1:36">
      <c r="A150" s="572">
        <v>134</v>
      </c>
      <c r="B150" s="19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21"/>
      <c r="U150" s="21"/>
      <c r="V150" s="21"/>
      <c r="W150" s="21"/>
      <c r="X150" s="21"/>
      <c r="Y150" s="2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577"/>
    </row>
    <row r="151" spans="1:36">
      <c r="A151" s="572">
        <v>135</v>
      </c>
      <c r="B151" s="19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21"/>
      <c r="U151" s="21"/>
      <c r="V151" s="21"/>
      <c r="W151" s="21"/>
      <c r="X151" s="21"/>
      <c r="Y151" s="2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577"/>
    </row>
    <row r="152" spans="1:36">
      <c r="A152" s="572">
        <v>136</v>
      </c>
      <c r="B152" s="19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21"/>
      <c r="U152" s="21"/>
      <c r="V152" s="21"/>
      <c r="W152" s="21"/>
      <c r="X152" s="21"/>
      <c r="Y152" s="2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577"/>
    </row>
    <row r="153" spans="1:36">
      <c r="A153" s="572">
        <v>137</v>
      </c>
      <c r="B153" s="19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21"/>
      <c r="U153" s="21"/>
      <c r="V153" s="21"/>
      <c r="W153" s="21"/>
      <c r="X153" s="21"/>
      <c r="Y153" s="2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577"/>
    </row>
    <row r="154" spans="1:36">
      <c r="A154" s="572">
        <v>138</v>
      </c>
      <c r="B154" s="19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21"/>
      <c r="U154" s="21"/>
      <c r="V154" s="21"/>
      <c r="W154" s="21"/>
      <c r="X154" s="21"/>
      <c r="Y154" s="2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577"/>
    </row>
    <row r="155" spans="1:36">
      <c r="A155" s="572">
        <v>139</v>
      </c>
      <c r="B155" s="19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21"/>
      <c r="U155" s="21"/>
      <c r="V155" s="21"/>
      <c r="W155" s="21"/>
      <c r="X155" s="21"/>
      <c r="Y155" s="2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577"/>
    </row>
    <row r="156" spans="1:36">
      <c r="A156" s="572">
        <v>140</v>
      </c>
      <c r="B156" s="19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21"/>
      <c r="U156" s="21"/>
      <c r="V156" s="21"/>
      <c r="W156" s="21"/>
      <c r="X156" s="21"/>
      <c r="Y156" s="2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577"/>
    </row>
    <row r="157" spans="1:36">
      <c r="A157" s="572">
        <v>141</v>
      </c>
      <c r="B157" s="19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21"/>
      <c r="U157" s="21"/>
      <c r="V157" s="21"/>
      <c r="W157" s="21"/>
      <c r="X157" s="21"/>
      <c r="Y157" s="2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577"/>
    </row>
    <row r="158" spans="1:36">
      <c r="A158" s="572">
        <v>142</v>
      </c>
      <c r="B158" s="19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21"/>
      <c r="U158" s="21"/>
      <c r="V158" s="21"/>
      <c r="W158" s="21"/>
      <c r="X158" s="21"/>
      <c r="Y158" s="2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577"/>
    </row>
    <row r="159" spans="1:36">
      <c r="A159" s="572">
        <v>143</v>
      </c>
      <c r="B159" s="19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21"/>
      <c r="U159" s="21"/>
      <c r="V159" s="21"/>
      <c r="W159" s="21"/>
      <c r="X159" s="21"/>
      <c r="Y159" s="2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577"/>
    </row>
    <row r="160" spans="1:36">
      <c r="A160" s="572">
        <v>144</v>
      </c>
      <c r="B160" s="19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21"/>
      <c r="U160" s="21"/>
      <c r="V160" s="21"/>
      <c r="W160" s="21"/>
      <c r="X160" s="21"/>
      <c r="Y160" s="2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577"/>
    </row>
    <row r="161" spans="1:36">
      <c r="A161" s="572">
        <v>145</v>
      </c>
      <c r="B161" s="19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21"/>
      <c r="U161" s="21"/>
      <c r="V161" s="21"/>
      <c r="W161" s="21"/>
      <c r="X161" s="21"/>
      <c r="Y161" s="2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577"/>
    </row>
    <row r="162" spans="1:36">
      <c r="A162" s="572">
        <v>146</v>
      </c>
      <c r="B162" s="19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21"/>
      <c r="U162" s="21"/>
      <c r="V162" s="21"/>
      <c r="W162" s="21"/>
      <c r="X162" s="21"/>
      <c r="Y162" s="2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577"/>
    </row>
    <row r="163" spans="1:36">
      <c r="A163" s="572">
        <v>147</v>
      </c>
      <c r="B163" s="19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21"/>
      <c r="U163" s="21"/>
      <c r="V163" s="21"/>
      <c r="W163" s="21"/>
      <c r="X163" s="21"/>
      <c r="Y163" s="2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577"/>
    </row>
    <row r="164" spans="1:36">
      <c r="A164" s="572">
        <v>148</v>
      </c>
      <c r="B164" s="19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21"/>
      <c r="U164" s="21"/>
      <c r="V164" s="21"/>
      <c r="W164" s="21"/>
      <c r="X164" s="21"/>
      <c r="Y164" s="2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577"/>
    </row>
    <row r="165" spans="1:36">
      <c r="A165" s="572">
        <v>149</v>
      </c>
      <c r="B165" s="19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21"/>
      <c r="U165" s="21"/>
      <c r="V165" s="21"/>
      <c r="W165" s="21"/>
      <c r="X165" s="21"/>
      <c r="Y165" s="2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577"/>
    </row>
    <row r="166" spans="1:36">
      <c r="A166" s="572">
        <v>150</v>
      </c>
      <c r="B166" s="19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21"/>
      <c r="U166" s="21"/>
      <c r="V166" s="21"/>
      <c r="W166" s="21"/>
      <c r="X166" s="21"/>
      <c r="Y166" s="2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577"/>
    </row>
    <row r="167" spans="1:36">
      <c r="A167" s="572">
        <v>151</v>
      </c>
      <c r="B167" s="19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21"/>
      <c r="U167" s="21"/>
      <c r="V167" s="21"/>
      <c r="W167" s="21"/>
      <c r="X167" s="21"/>
      <c r="Y167" s="2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577"/>
    </row>
    <row r="168" spans="1:36">
      <c r="A168" s="572">
        <v>152</v>
      </c>
      <c r="B168" s="19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21"/>
      <c r="U168" s="21"/>
      <c r="V168" s="21"/>
      <c r="W168" s="21"/>
      <c r="X168" s="21"/>
      <c r="Y168" s="2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577"/>
    </row>
    <row r="169" spans="1:36">
      <c r="A169" s="572">
        <v>153</v>
      </c>
      <c r="B169" s="19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21"/>
      <c r="U169" s="21"/>
      <c r="V169" s="21"/>
      <c r="W169" s="21"/>
      <c r="X169" s="21"/>
      <c r="Y169" s="2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577"/>
    </row>
    <row r="170" spans="1:36">
      <c r="A170" s="572">
        <v>154</v>
      </c>
      <c r="B170" s="19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21"/>
      <c r="U170" s="21"/>
      <c r="V170" s="21"/>
      <c r="W170" s="21"/>
      <c r="X170" s="21"/>
      <c r="Y170" s="2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577"/>
    </row>
    <row r="171" spans="1:36">
      <c r="A171" s="572">
        <v>155</v>
      </c>
      <c r="B171" s="19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21"/>
      <c r="U171" s="21"/>
      <c r="V171" s="21"/>
      <c r="W171" s="21"/>
      <c r="X171" s="21"/>
      <c r="Y171" s="2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577"/>
    </row>
    <row r="172" spans="1:36">
      <c r="A172" s="572">
        <v>156</v>
      </c>
      <c r="B172" s="19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21"/>
      <c r="U172" s="21"/>
      <c r="V172" s="21"/>
      <c r="W172" s="21"/>
      <c r="X172" s="21"/>
      <c r="Y172" s="2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577"/>
    </row>
    <row r="173" spans="1:36">
      <c r="A173" s="572">
        <v>157</v>
      </c>
      <c r="B173" s="19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21"/>
      <c r="U173" s="21"/>
      <c r="V173" s="21"/>
      <c r="W173" s="21"/>
      <c r="X173" s="21"/>
      <c r="Y173" s="2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577"/>
    </row>
    <row r="174" spans="1:36">
      <c r="A174" s="572">
        <v>158</v>
      </c>
      <c r="B174" s="19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21"/>
      <c r="U174" s="21"/>
      <c r="V174" s="21"/>
      <c r="W174" s="21"/>
      <c r="X174" s="21"/>
      <c r="Y174" s="2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577"/>
    </row>
    <row r="175" spans="1:36">
      <c r="A175" s="572">
        <v>159</v>
      </c>
      <c r="B175" s="19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21"/>
      <c r="U175" s="21"/>
      <c r="V175" s="21"/>
      <c r="W175" s="21"/>
      <c r="X175" s="21"/>
      <c r="Y175" s="2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577"/>
    </row>
    <row r="176" spans="1:36">
      <c r="A176" s="572">
        <v>160</v>
      </c>
      <c r="B176" s="19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21"/>
      <c r="U176" s="21"/>
      <c r="V176" s="21"/>
      <c r="W176" s="21"/>
      <c r="X176" s="21"/>
      <c r="Y176" s="2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577"/>
    </row>
    <row r="177" spans="1:36">
      <c r="A177" s="572">
        <v>161</v>
      </c>
      <c r="B177" s="19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21"/>
      <c r="U177" s="21"/>
      <c r="V177" s="21"/>
      <c r="W177" s="21"/>
      <c r="X177" s="21"/>
      <c r="Y177" s="2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577"/>
    </row>
    <row r="178" spans="1:36">
      <c r="A178" s="572">
        <v>162</v>
      </c>
      <c r="B178" s="19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21"/>
      <c r="U178" s="21"/>
      <c r="V178" s="21"/>
      <c r="W178" s="21"/>
      <c r="X178" s="21"/>
      <c r="Y178" s="2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577"/>
    </row>
    <row r="179" spans="1:36">
      <c r="A179" s="572">
        <v>163</v>
      </c>
      <c r="B179" s="19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21"/>
      <c r="U179" s="21"/>
      <c r="V179" s="21"/>
      <c r="W179" s="21"/>
      <c r="X179" s="21"/>
      <c r="Y179" s="2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577"/>
    </row>
    <row r="180" spans="1:36">
      <c r="A180" s="572">
        <v>164</v>
      </c>
      <c r="B180" s="19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21"/>
      <c r="U180" s="21"/>
      <c r="V180" s="21"/>
      <c r="W180" s="21"/>
      <c r="X180" s="21"/>
      <c r="Y180" s="2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577"/>
    </row>
    <row r="181" spans="1:36">
      <c r="A181" s="572">
        <v>165</v>
      </c>
      <c r="B181" s="19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21"/>
      <c r="U181" s="21"/>
      <c r="V181" s="21"/>
      <c r="W181" s="21"/>
      <c r="X181" s="21"/>
      <c r="Y181" s="2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577"/>
    </row>
    <row r="182" spans="1:36">
      <c r="A182" s="572">
        <v>166</v>
      </c>
      <c r="B182" s="19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21"/>
      <c r="U182" s="21"/>
      <c r="V182" s="21"/>
      <c r="W182" s="21"/>
      <c r="X182" s="21"/>
      <c r="Y182" s="2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577"/>
    </row>
    <row r="183" spans="1:36">
      <c r="A183" s="572">
        <v>167</v>
      </c>
      <c r="B183" s="19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21"/>
      <c r="U183" s="21"/>
      <c r="V183" s="21"/>
      <c r="W183" s="21"/>
      <c r="X183" s="21"/>
      <c r="Y183" s="2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577"/>
    </row>
    <row r="184" spans="1:36">
      <c r="A184" s="572">
        <v>168</v>
      </c>
      <c r="B184" s="19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21"/>
      <c r="U184" s="21"/>
      <c r="V184" s="21"/>
      <c r="W184" s="21"/>
      <c r="X184" s="21"/>
      <c r="Y184" s="2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577"/>
    </row>
    <row r="185" spans="1:36">
      <c r="A185" s="572">
        <v>169</v>
      </c>
      <c r="B185" s="19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21"/>
      <c r="U185" s="21"/>
      <c r="V185" s="21"/>
      <c r="W185" s="21"/>
      <c r="X185" s="21"/>
      <c r="Y185" s="2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577"/>
    </row>
    <row r="186" spans="1:36">
      <c r="A186" s="572">
        <v>170</v>
      </c>
      <c r="B186" s="19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21"/>
      <c r="U186" s="21"/>
      <c r="V186" s="21"/>
      <c r="W186" s="21"/>
      <c r="X186" s="21"/>
      <c r="Y186" s="2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577"/>
    </row>
    <row r="187" spans="1:36">
      <c r="A187" s="572">
        <v>171</v>
      </c>
      <c r="B187" s="19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21"/>
      <c r="U187" s="21"/>
      <c r="V187" s="21"/>
      <c r="W187" s="21"/>
      <c r="X187" s="21"/>
      <c r="Y187" s="2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577"/>
    </row>
    <row r="188" spans="1:36">
      <c r="A188" s="572">
        <v>172</v>
      </c>
      <c r="B188" s="19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21"/>
      <c r="U188" s="21"/>
      <c r="V188" s="21"/>
      <c r="W188" s="21"/>
      <c r="X188" s="21"/>
      <c r="Y188" s="2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577"/>
    </row>
    <row r="189" spans="1:36">
      <c r="A189" s="572">
        <v>173</v>
      </c>
      <c r="B189" s="19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21"/>
      <c r="U189" s="21"/>
      <c r="V189" s="21"/>
      <c r="W189" s="21"/>
      <c r="X189" s="21"/>
      <c r="Y189" s="2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577"/>
    </row>
    <row r="190" spans="1:36">
      <c r="A190" s="572">
        <v>174</v>
      </c>
      <c r="B190" s="19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21"/>
      <c r="U190" s="21"/>
      <c r="V190" s="21"/>
      <c r="W190" s="21"/>
      <c r="X190" s="21"/>
      <c r="Y190" s="2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577"/>
    </row>
    <row r="191" spans="1:36">
      <c r="A191" s="572">
        <v>175</v>
      </c>
      <c r="B191" s="19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21"/>
      <c r="U191" s="21"/>
      <c r="V191" s="21"/>
      <c r="W191" s="21"/>
      <c r="X191" s="21"/>
      <c r="Y191" s="2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577"/>
    </row>
    <row r="192" spans="1:36">
      <c r="A192" s="572">
        <v>176</v>
      </c>
      <c r="B192" s="19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21"/>
      <c r="U192" s="21"/>
      <c r="V192" s="21"/>
      <c r="W192" s="21"/>
      <c r="X192" s="21"/>
      <c r="Y192" s="2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577"/>
    </row>
    <row r="193" spans="1:36">
      <c r="A193" s="572">
        <v>177</v>
      </c>
      <c r="B193" s="19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21"/>
      <c r="U193" s="21"/>
      <c r="V193" s="21"/>
      <c r="W193" s="21"/>
      <c r="X193" s="21"/>
      <c r="Y193" s="2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577"/>
    </row>
    <row r="194" spans="1:36">
      <c r="A194" s="572">
        <v>178</v>
      </c>
      <c r="B194" s="19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21"/>
      <c r="U194" s="21"/>
      <c r="V194" s="21"/>
      <c r="W194" s="21"/>
      <c r="X194" s="21"/>
      <c r="Y194" s="2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577"/>
    </row>
    <row r="195" spans="1:36">
      <c r="A195" s="572">
        <v>179</v>
      </c>
      <c r="B195" s="19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21"/>
      <c r="U195" s="21"/>
      <c r="V195" s="21"/>
      <c r="W195" s="21"/>
      <c r="X195" s="21"/>
      <c r="Y195" s="2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577"/>
    </row>
    <row r="196" spans="1:36">
      <c r="A196" s="572">
        <v>180</v>
      </c>
      <c r="B196" s="19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21"/>
      <c r="U196" s="21"/>
      <c r="V196" s="21"/>
      <c r="W196" s="21"/>
      <c r="X196" s="21"/>
      <c r="Y196" s="2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577"/>
    </row>
    <row r="197" spans="1:36">
      <c r="A197" s="572">
        <v>181</v>
      </c>
      <c r="B197" s="19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21"/>
      <c r="U197" s="21"/>
      <c r="V197" s="21"/>
      <c r="W197" s="21"/>
      <c r="X197" s="21"/>
      <c r="Y197" s="2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577"/>
    </row>
    <row r="198" spans="1:36">
      <c r="A198" s="572">
        <v>182</v>
      </c>
      <c r="B198" s="19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21"/>
      <c r="U198" s="21"/>
      <c r="V198" s="21"/>
      <c r="W198" s="21"/>
      <c r="X198" s="21"/>
      <c r="Y198" s="2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577"/>
    </row>
    <row r="199" spans="1:36">
      <c r="A199" s="572">
        <v>183</v>
      </c>
      <c r="B199" s="19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21"/>
      <c r="U199" s="21"/>
      <c r="V199" s="21"/>
      <c r="W199" s="21"/>
      <c r="X199" s="21"/>
      <c r="Y199" s="2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577"/>
    </row>
    <row r="200" spans="1:36">
      <c r="A200" s="572">
        <v>184</v>
      </c>
      <c r="B200" s="19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21"/>
      <c r="U200" s="21"/>
      <c r="V200" s="21"/>
      <c r="W200" s="21"/>
      <c r="X200" s="21"/>
      <c r="Y200" s="2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577"/>
    </row>
    <row r="201" spans="1:36">
      <c r="A201" s="572">
        <v>185</v>
      </c>
      <c r="B201" s="19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21"/>
      <c r="U201" s="21"/>
      <c r="V201" s="21"/>
      <c r="W201" s="21"/>
      <c r="X201" s="21"/>
      <c r="Y201" s="2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577"/>
    </row>
    <row r="202" spans="1:36">
      <c r="A202" s="572">
        <v>186</v>
      </c>
      <c r="B202" s="19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21"/>
      <c r="U202" s="21"/>
      <c r="V202" s="21"/>
      <c r="W202" s="21"/>
      <c r="X202" s="21"/>
      <c r="Y202" s="2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577"/>
    </row>
    <row r="203" spans="1:36">
      <c r="A203" s="572">
        <v>187</v>
      </c>
      <c r="B203" s="19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21"/>
      <c r="U203" s="21"/>
      <c r="V203" s="21"/>
      <c r="W203" s="21"/>
      <c r="X203" s="21"/>
      <c r="Y203" s="2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577"/>
    </row>
    <row r="204" spans="1:36">
      <c r="A204" s="572">
        <v>188</v>
      </c>
      <c r="B204" s="19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21"/>
      <c r="U204" s="21"/>
      <c r="V204" s="21"/>
      <c r="W204" s="21"/>
      <c r="X204" s="21"/>
      <c r="Y204" s="2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577"/>
    </row>
    <row r="205" spans="1:36">
      <c r="A205" s="572">
        <v>189</v>
      </c>
      <c r="B205" s="19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21"/>
      <c r="U205" s="21"/>
      <c r="V205" s="21"/>
      <c r="W205" s="21"/>
      <c r="X205" s="21"/>
      <c r="Y205" s="2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577"/>
    </row>
    <row r="206" spans="1:36">
      <c r="A206" s="572">
        <v>190</v>
      </c>
      <c r="B206" s="19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21"/>
      <c r="U206" s="21"/>
      <c r="V206" s="21"/>
      <c r="W206" s="21"/>
      <c r="X206" s="21"/>
      <c r="Y206" s="2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577"/>
    </row>
    <row r="207" spans="1:36">
      <c r="A207" s="572">
        <v>191</v>
      </c>
      <c r="B207" s="19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21"/>
      <c r="U207" s="21"/>
      <c r="V207" s="21"/>
      <c r="W207" s="21"/>
      <c r="X207" s="21"/>
      <c r="Y207" s="2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577"/>
    </row>
    <row r="208" spans="1:36">
      <c r="A208" s="572">
        <v>192</v>
      </c>
      <c r="B208" s="19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21"/>
      <c r="U208" s="21"/>
      <c r="V208" s="21"/>
      <c r="W208" s="21"/>
      <c r="X208" s="21"/>
      <c r="Y208" s="2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577"/>
    </row>
    <row r="209" spans="1:36">
      <c r="A209" s="572">
        <v>193</v>
      </c>
      <c r="B209" s="19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21"/>
      <c r="U209" s="21"/>
      <c r="V209" s="21"/>
      <c r="W209" s="21"/>
      <c r="X209" s="21"/>
      <c r="Y209" s="2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577"/>
    </row>
    <row r="210" spans="1:36">
      <c r="A210" s="572">
        <v>194</v>
      </c>
      <c r="B210" s="19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21"/>
      <c r="U210" s="21"/>
      <c r="V210" s="21"/>
      <c r="W210" s="21"/>
      <c r="X210" s="21"/>
      <c r="Y210" s="2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577"/>
    </row>
    <row r="211" spans="1:36">
      <c r="A211" s="572">
        <v>195</v>
      </c>
      <c r="B211" s="19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21"/>
      <c r="U211" s="21"/>
      <c r="V211" s="21"/>
      <c r="W211" s="21"/>
      <c r="X211" s="21"/>
      <c r="Y211" s="2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577"/>
    </row>
    <row r="212" spans="1:36">
      <c r="A212" s="572">
        <v>196</v>
      </c>
      <c r="B212" s="19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21"/>
      <c r="U212" s="21"/>
      <c r="V212" s="21"/>
      <c r="W212" s="21"/>
      <c r="X212" s="21"/>
      <c r="Y212" s="2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577"/>
    </row>
    <row r="213" spans="1:36">
      <c r="A213" s="572">
        <v>197</v>
      </c>
      <c r="B213" s="19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21"/>
      <c r="U213" s="21"/>
      <c r="V213" s="21"/>
      <c r="W213" s="21"/>
      <c r="X213" s="21"/>
      <c r="Y213" s="2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577"/>
    </row>
    <row r="214" spans="1:36">
      <c r="A214" s="572">
        <v>198</v>
      </c>
      <c r="B214" s="19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21"/>
      <c r="U214" s="21"/>
      <c r="V214" s="21"/>
      <c r="W214" s="21"/>
      <c r="X214" s="21"/>
      <c r="Y214" s="2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577"/>
    </row>
    <row r="215" spans="1:36">
      <c r="A215" s="572">
        <v>199</v>
      </c>
      <c r="B215" s="19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21"/>
      <c r="U215" s="21"/>
      <c r="V215" s="21"/>
      <c r="W215" s="21"/>
      <c r="X215" s="21"/>
      <c r="Y215" s="2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577"/>
    </row>
    <row r="216" spans="1:36">
      <c r="A216" s="572">
        <v>200</v>
      </c>
      <c r="B216" s="19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21"/>
      <c r="U216" s="21"/>
      <c r="V216" s="21"/>
      <c r="W216" s="21"/>
      <c r="X216" s="21"/>
      <c r="Y216" s="2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577"/>
    </row>
    <row r="217" spans="1:36">
      <c r="A217" s="572">
        <v>201</v>
      </c>
      <c r="B217" s="19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21"/>
      <c r="U217" s="21"/>
      <c r="V217" s="21"/>
      <c r="W217" s="21"/>
      <c r="X217" s="21"/>
      <c r="Y217" s="2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577"/>
    </row>
    <row r="218" spans="1:36">
      <c r="A218" s="572">
        <v>202</v>
      </c>
      <c r="B218" s="19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21"/>
      <c r="U218" s="21"/>
      <c r="V218" s="21"/>
      <c r="W218" s="21"/>
      <c r="X218" s="21"/>
      <c r="Y218" s="2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577"/>
    </row>
    <row r="219" spans="1:36">
      <c r="A219" s="572">
        <v>203</v>
      </c>
      <c r="B219" s="19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21"/>
      <c r="U219" s="21"/>
      <c r="V219" s="21"/>
      <c r="W219" s="21"/>
      <c r="X219" s="21"/>
      <c r="Y219" s="2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577"/>
    </row>
    <row r="220" spans="1:36">
      <c r="A220" s="572">
        <v>204</v>
      </c>
      <c r="B220" s="19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21"/>
      <c r="U220" s="21"/>
      <c r="V220" s="21"/>
      <c r="W220" s="21"/>
      <c r="X220" s="21"/>
      <c r="Y220" s="2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577"/>
    </row>
    <row r="221" spans="1:36">
      <c r="A221" s="572">
        <v>205</v>
      </c>
      <c r="B221" s="19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21"/>
      <c r="U221" s="21"/>
      <c r="V221" s="21"/>
      <c r="W221" s="21"/>
      <c r="X221" s="21"/>
      <c r="Y221" s="2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577"/>
    </row>
    <row r="222" spans="1:36">
      <c r="A222" s="572">
        <v>206</v>
      </c>
      <c r="B222" s="19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21"/>
      <c r="U222" s="21"/>
      <c r="V222" s="21"/>
      <c r="W222" s="21"/>
      <c r="X222" s="21"/>
      <c r="Y222" s="2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577"/>
    </row>
    <row r="223" spans="1:36">
      <c r="A223" s="572">
        <v>207</v>
      </c>
      <c r="B223" s="19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21"/>
      <c r="U223" s="21"/>
      <c r="V223" s="21"/>
      <c r="W223" s="21"/>
      <c r="X223" s="21"/>
      <c r="Y223" s="2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577"/>
    </row>
    <row r="224" spans="1:36">
      <c r="A224" s="572">
        <v>208</v>
      </c>
      <c r="B224" s="19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21"/>
      <c r="U224" s="21"/>
      <c r="V224" s="21"/>
      <c r="W224" s="21"/>
      <c r="X224" s="21"/>
      <c r="Y224" s="2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577"/>
    </row>
    <row r="225" spans="1:36">
      <c r="A225" s="572">
        <v>209</v>
      </c>
      <c r="B225" s="19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21"/>
      <c r="U225" s="21"/>
      <c r="V225" s="21"/>
      <c r="W225" s="21"/>
      <c r="X225" s="21"/>
      <c r="Y225" s="2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577"/>
    </row>
    <row r="226" spans="1:36">
      <c r="A226" s="572">
        <v>210</v>
      </c>
      <c r="B226" s="19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21"/>
      <c r="U226" s="21"/>
      <c r="V226" s="21"/>
      <c r="W226" s="21"/>
      <c r="X226" s="21"/>
      <c r="Y226" s="2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577"/>
    </row>
    <row r="227" spans="1:36">
      <c r="A227" s="572">
        <v>211</v>
      </c>
      <c r="B227" s="19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21"/>
      <c r="U227" s="21"/>
      <c r="V227" s="21"/>
      <c r="W227" s="21"/>
      <c r="X227" s="21"/>
      <c r="Y227" s="2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577"/>
    </row>
    <row r="228" spans="1:36">
      <c r="A228" s="572">
        <v>212</v>
      </c>
      <c r="B228" s="19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21"/>
      <c r="U228" s="21"/>
      <c r="V228" s="21"/>
      <c r="W228" s="21"/>
      <c r="X228" s="21"/>
      <c r="Y228" s="2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577"/>
    </row>
    <row r="229" spans="1:36">
      <c r="A229" s="572">
        <v>213</v>
      </c>
      <c r="B229" s="19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21"/>
      <c r="U229" s="21"/>
      <c r="V229" s="21"/>
      <c r="W229" s="21"/>
      <c r="X229" s="21"/>
      <c r="Y229" s="2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577"/>
    </row>
    <row r="230" spans="1:36">
      <c r="A230" s="572">
        <v>214</v>
      </c>
      <c r="B230" s="19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21"/>
      <c r="U230" s="21"/>
      <c r="V230" s="21"/>
      <c r="W230" s="21"/>
      <c r="X230" s="21"/>
      <c r="Y230" s="2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577"/>
    </row>
    <row r="231" spans="1:36">
      <c r="A231" s="572">
        <v>215</v>
      </c>
      <c r="B231" s="19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21"/>
      <c r="U231" s="21"/>
      <c r="V231" s="21"/>
      <c r="W231" s="21"/>
      <c r="X231" s="21"/>
      <c r="Y231" s="2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577"/>
    </row>
    <row r="232" spans="1:36">
      <c r="A232" s="572">
        <v>216</v>
      </c>
      <c r="B232" s="19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21"/>
      <c r="U232" s="21"/>
      <c r="V232" s="21"/>
      <c r="W232" s="21"/>
      <c r="X232" s="21"/>
      <c r="Y232" s="2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577"/>
    </row>
    <row r="233" spans="1:36">
      <c r="A233" s="572">
        <v>217</v>
      </c>
      <c r="B233" s="19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21"/>
      <c r="U233" s="21"/>
      <c r="V233" s="21"/>
      <c r="W233" s="21"/>
      <c r="X233" s="21"/>
      <c r="Y233" s="2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577"/>
    </row>
    <row r="234" spans="1:36">
      <c r="A234" s="572">
        <v>218</v>
      </c>
      <c r="B234" s="19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21"/>
      <c r="U234" s="21"/>
      <c r="V234" s="21"/>
      <c r="W234" s="21"/>
      <c r="X234" s="21"/>
      <c r="Y234" s="2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577"/>
    </row>
    <row r="235" spans="1:36">
      <c r="A235" s="572">
        <v>219</v>
      </c>
      <c r="B235" s="19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21"/>
      <c r="U235" s="21"/>
      <c r="V235" s="21"/>
      <c r="W235" s="21"/>
      <c r="X235" s="21"/>
      <c r="Y235" s="2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577"/>
    </row>
    <row r="236" spans="1:36">
      <c r="A236" s="572">
        <v>220</v>
      </c>
      <c r="B236" s="19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21"/>
      <c r="U236" s="21"/>
      <c r="V236" s="21"/>
      <c r="W236" s="21"/>
      <c r="X236" s="21"/>
      <c r="Y236" s="2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577"/>
    </row>
    <row r="237" spans="1:36">
      <c r="A237" s="572">
        <v>221</v>
      </c>
      <c r="B237" s="19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21"/>
      <c r="U237" s="21"/>
      <c r="V237" s="21"/>
      <c r="W237" s="21"/>
      <c r="X237" s="21"/>
      <c r="Y237" s="2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577"/>
    </row>
    <row r="238" spans="1:36">
      <c r="A238" s="572">
        <v>222</v>
      </c>
      <c r="B238" s="19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21"/>
      <c r="U238" s="21"/>
      <c r="V238" s="21"/>
      <c r="W238" s="21"/>
      <c r="X238" s="21"/>
      <c r="Y238" s="2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577"/>
    </row>
    <row r="239" spans="1:36">
      <c r="A239" s="572">
        <v>223</v>
      </c>
      <c r="B239" s="19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21"/>
      <c r="U239" s="21"/>
      <c r="V239" s="21"/>
      <c r="W239" s="21"/>
      <c r="X239" s="21"/>
      <c r="Y239" s="2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577"/>
    </row>
    <row r="240" spans="1:36">
      <c r="A240" s="572">
        <v>224</v>
      </c>
      <c r="B240" s="19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21"/>
      <c r="U240" s="21"/>
      <c r="V240" s="21"/>
      <c r="W240" s="21"/>
      <c r="X240" s="21"/>
      <c r="Y240" s="2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577"/>
    </row>
    <row r="241" spans="1:36">
      <c r="A241" s="572">
        <v>225</v>
      </c>
      <c r="B241" s="19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21"/>
      <c r="U241" s="21"/>
      <c r="V241" s="21"/>
      <c r="W241" s="21"/>
      <c r="X241" s="21"/>
      <c r="Y241" s="2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577"/>
    </row>
    <row r="242" spans="1:36">
      <c r="A242" s="572">
        <v>226</v>
      </c>
      <c r="B242" s="19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21"/>
      <c r="U242" s="21"/>
      <c r="V242" s="21"/>
      <c r="W242" s="21"/>
      <c r="X242" s="21"/>
      <c r="Y242" s="2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577"/>
    </row>
    <row r="243" spans="1:36">
      <c r="A243" s="572">
        <v>227</v>
      </c>
      <c r="B243" s="19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21"/>
      <c r="U243" s="21"/>
      <c r="V243" s="21"/>
      <c r="W243" s="21"/>
      <c r="X243" s="21"/>
      <c r="Y243" s="2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577"/>
    </row>
    <row r="244" spans="1:36">
      <c r="A244" s="572">
        <v>228</v>
      </c>
      <c r="B244" s="19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21"/>
      <c r="U244" s="21"/>
      <c r="V244" s="21"/>
      <c r="W244" s="21"/>
      <c r="X244" s="21"/>
      <c r="Y244" s="2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577"/>
    </row>
    <row r="245" spans="1:36">
      <c r="A245" s="572">
        <v>229</v>
      </c>
      <c r="B245" s="19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21"/>
      <c r="U245" s="21"/>
      <c r="V245" s="21"/>
      <c r="W245" s="21"/>
      <c r="X245" s="21"/>
      <c r="Y245" s="2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577"/>
    </row>
    <row r="246" spans="1:36">
      <c r="A246" s="572">
        <v>230</v>
      </c>
      <c r="B246" s="19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21"/>
      <c r="U246" s="21"/>
      <c r="V246" s="21"/>
      <c r="W246" s="21"/>
      <c r="X246" s="21"/>
      <c r="Y246" s="2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577"/>
    </row>
    <row r="247" spans="1:36">
      <c r="A247" s="572">
        <v>231</v>
      </c>
      <c r="B247" s="19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21"/>
      <c r="U247" s="21"/>
      <c r="V247" s="21"/>
      <c r="W247" s="21"/>
      <c r="X247" s="21"/>
      <c r="Y247" s="2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577"/>
    </row>
    <row r="248" spans="1:36">
      <c r="A248" s="572">
        <v>232</v>
      </c>
      <c r="B248" s="19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21"/>
      <c r="U248" s="21"/>
      <c r="V248" s="21"/>
      <c r="W248" s="21"/>
      <c r="X248" s="21"/>
      <c r="Y248" s="2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577"/>
    </row>
    <row r="249" spans="1:36">
      <c r="A249" s="572">
        <v>233</v>
      </c>
      <c r="B249" s="19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21"/>
      <c r="U249" s="21"/>
      <c r="V249" s="21"/>
      <c r="W249" s="21"/>
      <c r="X249" s="21"/>
      <c r="Y249" s="2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577"/>
    </row>
    <row r="250" spans="1:36">
      <c r="A250" s="572">
        <v>234</v>
      </c>
      <c r="B250" s="19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21"/>
      <c r="U250" s="21"/>
      <c r="V250" s="21"/>
      <c r="W250" s="21"/>
      <c r="X250" s="21"/>
      <c r="Y250" s="2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577"/>
    </row>
    <row r="251" spans="1:36">
      <c r="A251" s="572">
        <v>235</v>
      </c>
      <c r="B251" s="19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21"/>
      <c r="U251" s="21"/>
      <c r="V251" s="21"/>
      <c r="W251" s="21"/>
      <c r="X251" s="21"/>
      <c r="Y251" s="2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577"/>
    </row>
    <row r="252" spans="1:36">
      <c r="A252" s="572">
        <v>236</v>
      </c>
      <c r="B252" s="19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21"/>
      <c r="U252" s="21"/>
      <c r="V252" s="21"/>
      <c r="W252" s="21"/>
      <c r="X252" s="21"/>
      <c r="Y252" s="2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577"/>
    </row>
    <row r="253" spans="1:36">
      <c r="A253" s="572">
        <v>237</v>
      </c>
      <c r="B253" s="19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21"/>
      <c r="U253" s="21"/>
      <c r="V253" s="21"/>
      <c r="W253" s="21"/>
      <c r="X253" s="21"/>
      <c r="Y253" s="2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577"/>
    </row>
    <row r="254" spans="1:36">
      <c r="A254" s="572">
        <v>238</v>
      </c>
      <c r="B254" s="19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21"/>
      <c r="U254" s="21"/>
      <c r="V254" s="21"/>
      <c r="W254" s="21"/>
      <c r="X254" s="21"/>
      <c r="Y254" s="2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577"/>
    </row>
    <row r="255" spans="1:36">
      <c r="A255" s="572">
        <v>239</v>
      </c>
      <c r="B255" s="19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21"/>
      <c r="U255" s="21"/>
      <c r="V255" s="21"/>
      <c r="W255" s="21"/>
      <c r="X255" s="21"/>
      <c r="Y255" s="2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577"/>
    </row>
    <row r="256" spans="1:36">
      <c r="A256" s="572">
        <v>240</v>
      </c>
      <c r="B256" s="19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21"/>
      <c r="U256" s="21"/>
      <c r="V256" s="21"/>
      <c r="W256" s="21"/>
      <c r="X256" s="21"/>
      <c r="Y256" s="2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577"/>
    </row>
    <row r="257" spans="1:36">
      <c r="A257" s="572">
        <v>241</v>
      </c>
      <c r="B257" s="19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21"/>
      <c r="U257" s="21"/>
      <c r="V257" s="21"/>
      <c r="W257" s="21"/>
      <c r="X257" s="21"/>
      <c r="Y257" s="2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577"/>
    </row>
    <row r="258" spans="1:36">
      <c r="A258" s="572">
        <v>242</v>
      </c>
      <c r="B258" s="19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21"/>
      <c r="U258" s="21"/>
      <c r="V258" s="21"/>
      <c r="W258" s="21"/>
      <c r="X258" s="21"/>
      <c r="Y258" s="2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577"/>
    </row>
    <row r="259" spans="1:36">
      <c r="A259" s="572">
        <v>243</v>
      </c>
      <c r="B259" s="19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21"/>
      <c r="U259" s="21"/>
      <c r="V259" s="21"/>
      <c r="W259" s="21"/>
      <c r="X259" s="21"/>
      <c r="Y259" s="2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577"/>
    </row>
    <row r="260" spans="1:36">
      <c r="A260" s="572">
        <v>244</v>
      </c>
      <c r="B260" s="19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21"/>
      <c r="U260" s="21"/>
      <c r="V260" s="21"/>
      <c r="W260" s="21"/>
      <c r="X260" s="21"/>
      <c r="Y260" s="2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577"/>
    </row>
    <row r="261" spans="1:36">
      <c r="A261" s="572">
        <v>245</v>
      </c>
      <c r="B261" s="19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21"/>
      <c r="U261" s="21"/>
      <c r="V261" s="21"/>
      <c r="W261" s="21"/>
      <c r="X261" s="21"/>
      <c r="Y261" s="2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577"/>
    </row>
    <row r="262" spans="1:36">
      <c r="A262" s="572">
        <v>246</v>
      </c>
      <c r="B262" s="19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21"/>
      <c r="U262" s="21"/>
      <c r="V262" s="21"/>
      <c r="W262" s="21"/>
      <c r="X262" s="21"/>
      <c r="Y262" s="2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577"/>
    </row>
    <row r="263" spans="1:36">
      <c r="A263" s="572">
        <v>247</v>
      </c>
      <c r="B263" s="19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21"/>
      <c r="U263" s="21"/>
      <c r="V263" s="21"/>
      <c r="W263" s="21"/>
      <c r="X263" s="21"/>
      <c r="Y263" s="2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577"/>
    </row>
    <row r="264" spans="1:36">
      <c r="A264" s="572">
        <v>248</v>
      </c>
      <c r="B264" s="19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21"/>
      <c r="U264" s="21"/>
      <c r="V264" s="21"/>
      <c r="W264" s="21"/>
      <c r="X264" s="21"/>
      <c r="Y264" s="2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577"/>
    </row>
    <row r="265" spans="1:36">
      <c r="A265" s="572">
        <v>249</v>
      </c>
      <c r="B265" s="19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21"/>
      <c r="U265" s="21"/>
      <c r="V265" s="21"/>
      <c r="W265" s="21"/>
      <c r="X265" s="21"/>
      <c r="Y265" s="2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577"/>
    </row>
    <row r="266" spans="1:36">
      <c r="A266" s="572">
        <v>250</v>
      </c>
      <c r="B266" s="19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21"/>
      <c r="U266" s="21"/>
      <c r="V266" s="21"/>
      <c r="W266" s="21"/>
      <c r="X266" s="21"/>
      <c r="Y266" s="2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577"/>
    </row>
    <row r="267" spans="1:36">
      <c r="A267" s="572">
        <v>251</v>
      </c>
      <c r="B267" s="19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21"/>
      <c r="U267" s="21"/>
      <c r="V267" s="21"/>
      <c r="W267" s="21"/>
      <c r="X267" s="21"/>
      <c r="Y267" s="2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577"/>
    </row>
    <row r="268" spans="1:36">
      <c r="A268" s="572">
        <v>252</v>
      </c>
      <c r="B268" s="19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21"/>
      <c r="U268" s="21"/>
      <c r="V268" s="21"/>
      <c r="W268" s="21"/>
      <c r="X268" s="21"/>
      <c r="Y268" s="2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577"/>
    </row>
    <row r="269" spans="1:36">
      <c r="A269" s="572">
        <v>253</v>
      </c>
      <c r="B269" s="19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21"/>
      <c r="U269" s="21"/>
      <c r="V269" s="21"/>
      <c r="W269" s="21"/>
      <c r="X269" s="21"/>
      <c r="Y269" s="2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577"/>
    </row>
    <row r="270" spans="1:36">
      <c r="A270" s="572">
        <v>254</v>
      </c>
      <c r="B270" s="19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21"/>
      <c r="U270" s="21"/>
      <c r="V270" s="21"/>
      <c r="W270" s="21"/>
      <c r="X270" s="21"/>
      <c r="Y270" s="2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577"/>
    </row>
    <row r="271" spans="1:36">
      <c r="A271" s="572">
        <v>255</v>
      </c>
      <c r="B271" s="19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21"/>
      <c r="U271" s="21"/>
      <c r="V271" s="21"/>
      <c r="W271" s="21"/>
      <c r="X271" s="21"/>
      <c r="Y271" s="2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577"/>
    </row>
    <row r="272" spans="1:36">
      <c r="A272" s="572">
        <v>256</v>
      </c>
      <c r="B272" s="19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21"/>
      <c r="U272" s="21"/>
      <c r="V272" s="21"/>
      <c r="W272" s="21"/>
      <c r="X272" s="21"/>
      <c r="Y272" s="2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577"/>
    </row>
    <row r="273" spans="1:36">
      <c r="A273" s="572">
        <v>257</v>
      </c>
      <c r="B273" s="19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21"/>
      <c r="U273" s="21"/>
      <c r="V273" s="21"/>
      <c r="W273" s="21"/>
      <c r="X273" s="21"/>
      <c r="Y273" s="2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577"/>
    </row>
    <row r="274" spans="1:36">
      <c r="A274" s="572">
        <v>258</v>
      </c>
      <c r="B274" s="19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21"/>
      <c r="U274" s="21"/>
      <c r="V274" s="21"/>
      <c r="W274" s="21"/>
      <c r="X274" s="21"/>
      <c r="Y274" s="2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577"/>
    </row>
    <row r="275" spans="1:36">
      <c r="A275" s="572">
        <v>259</v>
      </c>
      <c r="B275" s="19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21"/>
      <c r="U275" s="21"/>
      <c r="V275" s="21"/>
      <c r="W275" s="21"/>
      <c r="X275" s="21"/>
      <c r="Y275" s="2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577"/>
    </row>
    <row r="276" spans="1:36">
      <c r="A276" s="572">
        <v>260</v>
      </c>
      <c r="B276" s="19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21"/>
      <c r="U276" s="21"/>
      <c r="V276" s="21"/>
      <c r="W276" s="21"/>
      <c r="X276" s="21"/>
      <c r="Y276" s="2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577"/>
    </row>
    <row r="277" spans="1:36">
      <c r="A277" s="572">
        <v>261</v>
      </c>
      <c r="B277" s="19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21"/>
      <c r="U277" s="21"/>
      <c r="V277" s="21"/>
      <c r="W277" s="21"/>
      <c r="X277" s="21"/>
      <c r="Y277" s="2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577"/>
    </row>
    <row r="278" spans="1:36">
      <c r="A278" s="572">
        <v>262</v>
      </c>
      <c r="B278" s="19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21"/>
      <c r="U278" s="21"/>
      <c r="V278" s="21"/>
      <c r="W278" s="21"/>
      <c r="X278" s="21"/>
      <c r="Y278" s="2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577"/>
    </row>
    <row r="279" spans="1:36">
      <c r="A279" s="572">
        <v>263</v>
      </c>
      <c r="B279" s="19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21"/>
      <c r="U279" s="21"/>
      <c r="V279" s="21"/>
      <c r="W279" s="21"/>
      <c r="X279" s="21"/>
      <c r="Y279" s="2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577"/>
    </row>
    <row r="280" spans="1:36">
      <c r="A280" s="572">
        <v>264</v>
      </c>
      <c r="B280" s="19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21"/>
      <c r="U280" s="21"/>
      <c r="V280" s="21"/>
      <c r="W280" s="21"/>
      <c r="X280" s="21"/>
      <c r="Y280" s="2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577"/>
    </row>
    <row r="281" spans="1:36">
      <c r="A281" s="572">
        <v>265</v>
      </c>
      <c r="B281" s="19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21"/>
      <c r="U281" s="21"/>
      <c r="V281" s="21"/>
      <c r="W281" s="21"/>
      <c r="X281" s="21"/>
      <c r="Y281" s="2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577"/>
    </row>
    <row r="282" spans="1:36">
      <c r="A282" s="572">
        <v>266</v>
      </c>
      <c r="B282" s="19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21"/>
      <c r="U282" s="21"/>
      <c r="V282" s="21"/>
      <c r="W282" s="21"/>
      <c r="X282" s="21"/>
      <c r="Y282" s="2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577"/>
    </row>
    <row r="283" spans="1:36">
      <c r="A283" s="572">
        <v>267</v>
      </c>
      <c r="B283" s="19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21"/>
      <c r="U283" s="21"/>
      <c r="V283" s="21"/>
      <c r="W283" s="21"/>
      <c r="X283" s="21"/>
      <c r="Y283" s="2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577"/>
    </row>
    <row r="284" spans="1:36">
      <c r="A284" s="572">
        <v>268</v>
      </c>
      <c r="B284" s="19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21"/>
      <c r="U284" s="21"/>
      <c r="V284" s="21"/>
      <c r="W284" s="21"/>
      <c r="X284" s="21"/>
      <c r="Y284" s="2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577"/>
    </row>
    <row r="285" spans="1:36">
      <c r="A285" s="572">
        <v>269</v>
      </c>
      <c r="B285" s="19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21"/>
      <c r="U285" s="21"/>
      <c r="V285" s="21"/>
      <c r="W285" s="21"/>
      <c r="X285" s="21"/>
      <c r="Y285" s="2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577"/>
    </row>
    <row r="286" spans="1:36">
      <c r="A286" s="572">
        <v>270</v>
      </c>
      <c r="B286" s="19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21"/>
      <c r="U286" s="21"/>
      <c r="V286" s="21"/>
      <c r="W286" s="21"/>
      <c r="X286" s="21"/>
      <c r="Y286" s="2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577"/>
    </row>
    <row r="287" spans="1:36">
      <c r="A287" s="572">
        <v>271</v>
      </c>
      <c r="B287" s="19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21"/>
      <c r="U287" s="21"/>
      <c r="V287" s="21"/>
      <c r="W287" s="21"/>
      <c r="X287" s="21"/>
      <c r="Y287" s="2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577"/>
    </row>
    <row r="288" spans="1:36">
      <c r="A288" s="572">
        <v>272</v>
      </c>
      <c r="B288" s="19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21"/>
      <c r="U288" s="21"/>
      <c r="V288" s="21"/>
      <c r="W288" s="21"/>
      <c r="X288" s="21"/>
      <c r="Y288" s="2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577"/>
    </row>
    <row r="289" spans="1:36">
      <c r="A289" s="572">
        <v>273</v>
      </c>
      <c r="B289" s="19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21"/>
      <c r="U289" s="21"/>
      <c r="V289" s="21"/>
      <c r="W289" s="21"/>
      <c r="X289" s="21"/>
      <c r="Y289" s="2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577"/>
    </row>
    <row r="290" spans="1:36">
      <c r="A290" s="572">
        <v>274</v>
      </c>
      <c r="B290" s="19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21"/>
      <c r="U290" s="21"/>
      <c r="V290" s="21"/>
      <c r="W290" s="21"/>
      <c r="X290" s="21"/>
      <c r="Y290" s="2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577"/>
    </row>
    <row r="291" spans="1:36">
      <c r="A291" s="572">
        <v>275</v>
      </c>
      <c r="B291" s="19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21"/>
      <c r="U291" s="21"/>
      <c r="V291" s="21"/>
      <c r="W291" s="21"/>
      <c r="X291" s="21"/>
      <c r="Y291" s="2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577"/>
    </row>
    <row r="292" spans="1:36">
      <c r="A292" s="572">
        <v>276</v>
      </c>
      <c r="B292" s="19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21"/>
      <c r="U292" s="21"/>
      <c r="V292" s="21"/>
      <c r="W292" s="21"/>
      <c r="X292" s="21"/>
      <c r="Y292" s="2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577"/>
    </row>
    <row r="293" spans="1:36">
      <c r="A293" s="572">
        <v>277</v>
      </c>
      <c r="B293" s="19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21"/>
      <c r="U293" s="21"/>
      <c r="V293" s="21"/>
      <c r="W293" s="21"/>
      <c r="X293" s="21"/>
      <c r="Y293" s="2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577"/>
    </row>
    <row r="294" spans="1:36">
      <c r="A294" s="572">
        <v>278</v>
      </c>
      <c r="B294" s="19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21"/>
      <c r="U294" s="21"/>
      <c r="V294" s="21"/>
      <c r="W294" s="21"/>
      <c r="X294" s="21"/>
      <c r="Y294" s="2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577"/>
    </row>
    <row r="295" spans="1:36">
      <c r="A295" s="572">
        <v>279</v>
      </c>
      <c r="B295" s="19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21"/>
      <c r="U295" s="21"/>
      <c r="V295" s="21"/>
      <c r="W295" s="21"/>
      <c r="X295" s="21"/>
      <c r="Y295" s="2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577"/>
    </row>
    <row r="296" spans="1:36">
      <c r="A296" s="572">
        <v>280</v>
      </c>
      <c r="B296" s="19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21"/>
      <c r="U296" s="21"/>
      <c r="V296" s="21"/>
      <c r="W296" s="21"/>
      <c r="X296" s="21"/>
      <c r="Y296" s="2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577"/>
    </row>
    <row r="297" spans="1:36">
      <c r="A297" s="572">
        <v>281</v>
      </c>
      <c r="B297" s="19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21"/>
      <c r="U297" s="21"/>
      <c r="V297" s="21"/>
      <c r="W297" s="21"/>
      <c r="X297" s="21"/>
      <c r="Y297" s="2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577"/>
    </row>
    <row r="298" spans="1:36">
      <c r="A298" s="572">
        <v>282</v>
      </c>
      <c r="B298" s="19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21"/>
      <c r="U298" s="21"/>
      <c r="V298" s="21"/>
      <c r="W298" s="21"/>
      <c r="X298" s="21"/>
      <c r="Y298" s="2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577"/>
    </row>
    <row r="299" spans="1:36">
      <c r="A299" s="572">
        <v>283</v>
      </c>
      <c r="B299" s="19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21"/>
      <c r="U299" s="21"/>
      <c r="V299" s="21"/>
      <c r="W299" s="21"/>
      <c r="X299" s="21"/>
      <c r="Y299" s="2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577"/>
    </row>
    <row r="300" spans="1:36">
      <c r="A300" s="572">
        <v>284</v>
      </c>
      <c r="B300" s="19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21"/>
      <c r="U300" s="21"/>
      <c r="V300" s="21"/>
      <c r="W300" s="21"/>
      <c r="X300" s="21"/>
      <c r="Y300" s="2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577"/>
    </row>
    <row r="301" spans="1:36">
      <c r="A301" s="572">
        <v>285</v>
      </c>
      <c r="B301" s="19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21"/>
      <c r="U301" s="21"/>
      <c r="V301" s="21"/>
      <c r="W301" s="21"/>
      <c r="X301" s="21"/>
      <c r="Y301" s="2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577"/>
    </row>
    <row r="302" spans="1:36">
      <c r="A302" s="572">
        <v>286</v>
      </c>
      <c r="B302" s="19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21"/>
      <c r="U302" s="21"/>
      <c r="V302" s="21"/>
      <c r="W302" s="21"/>
      <c r="X302" s="21"/>
      <c r="Y302" s="2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577"/>
    </row>
    <row r="303" spans="1:36">
      <c r="A303" s="572">
        <v>287</v>
      </c>
      <c r="B303" s="19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21"/>
      <c r="U303" s="21"/>
      <c r="V303" s="21"/>
      <c r="W303" s="21"/>
      <c r="X303" s="21"/>
      <c r="Y303" s="2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577"/>
    </row>
    <row r="304" spans="1:36">
      <c r="A304" s="572">
        <v>288</v>
      </c>
      <c r="B304" s="19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21"/>
      <c r="U304" s="21"/>
      <c r="V304" s="21"/>
      <c r="W304" s="21"/>
      <c r="X304" s="21"/>
      <c r="Y304" s="2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577"/>
    </row>
    <row r="305" spans="1:36">
      <c r="A305" s="572">
        <v>289</v>
      </c>
      <c r="B305" s="19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21"/>
      <c r="U305" s="21"/>
      <c r="V305" s="21"/>
      <c r="W305" s="21"/>
      <c r="X305" s="21"/>
      <c r="Y305" s="2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577"/>
    </row>
    <row r="306" spans="1:36">
      <c r="A306" s="572">
        <v>290</v>
      </c>
      <c r="B306" s="19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21"/>
      <c r="U306" s="21"/>
      <c r="V306" s="21"/>
      <c r="W306" s="21"/>
      <c r="X306" s="21"/>
      <c r="Y306" s="2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577"/>
    </row>
    <row r="307" spans="1:36">
      <c r="A307" s="572">
        <v>291</v>
      </c>
      <c r="B307" s="19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21"/>
      <c r="U307" s="21"/>
      <c r="V307" s="21"/>
      <c r="W307" s="21"/>
      <c r="X307" s="21"/>
      <c r="Y307" s="2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577"/>
    </row>
    <row r="308" spans="1:36">
      <c r="A308" s="572">
        <v>292</v>
      </c>
      <c r="B308" s="19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21"/>
      <c r="U308" s="21"/>
      <c r="V308" s="21"/>
      <c r="W308" s="21"/>
      <c r="X308" s="21"/>
      <c r="Y308" s="2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577"/>
    </row>
    <row r="309" spans="1:36">
      <c r="A309" s="572">
        <v>293</v>
      </c>
      <c r="B309" s="19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21"/>
      <c r="U309" s="21"/>
      <c r="V309" s="21"/>
      <c r="W309" s="21"/>
      <c r="X309" s="21"/>
      <c r="Y309" s="2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577"/>
    </row>
    <row r="310" spans="1:36">
      <c r="A310" s="572">
        <v>294</v>
      </c>
      <c r="B310" s="19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21"/>
      <c r="U310" s="21"/>
      <c r="V310" s="21"/>
      <c r="W310" s="21"/>
      <c r="X310" s="21"/>
      <c r="Y310" s="2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577"/>
    </row>
    <row r="311" spans="1:36">
      <c r="A311" s="572">
        <v>295</v>
      </c>
      <c r="B311" s="19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21"/>
      <c r="U311" s="21"/>
      <c r="V311" s="21"/>
      <c r="W311" s="21"/>
      <c r="X311" s="21"/>
      <c r="Y311" s="2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577"/>
    </row>
    <row r="312" spans="1:36">
      <c r="A312" s="572">
        <v>296</v>
      </c>
      <c r="B312" s="19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21"/>
      <c r="U312" s="21"/>
      <c r="V312" s="21"/>
      <c r="W312" s="21"/>
      <c r="X312" s="21"/>
      <c r="Y312" s="2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577"/>
    </row>
    <row r="313" spans="1:36">
      <c r="A313" s="572">
        <v>297</v>
      </c>
      <c r="B313" s="19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21"/>
      <c r="U313" s="21"/>
      <c r="V313" s="21"/>
      <c r="W313" s="21"/>
      <c r="X313" s="21"/>
      <c r="Y313" s="2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577"/>
    </row>
    <row r="314" spans="1:36">
      <c r="A314" s="572">
        <v>298</v>
      </c>
      <c r="B314" s="19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21"/>
      <c r="U314" s="21"/>
      <c r="V314" s="21"/>
      <c r="W314" s="21"/>
      <c r="X314" s="21"/>
      <c r="Y314" s="2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577"/>
    </row>
    <row r="315" spans="1:36">
      <c r="A315" s="572">
        <v>299</v>
      </c>
      <c r="B315" s="19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21"/>
      <c r="U315" s="21"/>
      <c r="V315" s="21"/>
      <c r="W315" s="21"/>
      <c r="X315" s="21"/>
      <c r="Y315" s="2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577"/>
    </row>
    <row r="316" spans="1:36">
      <c r="A316" s="572">
        <v>300</v>
      </c>
      <c r="B316" s="19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21"/>
      <c r="U316" s="21"/>
      <c r="V316" s="21"/>
      <c r="W316" s="21"/>
      <c r="X316" s="21"/>
      <c r="Y316" s="2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577"/>
    </row>
    <row r="317" spans="1:36">
      <c r="A317" s="572">
        <v>301</v>
      </c>
      <c r="B317" s="19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21"/>
      <c r="U317" s="21"/>
      <c r="V317" s="21"/>
      <c r="W317" s="21"/>
      <c r="X317" s="21"/>
      <c r="Y317" s="2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577"/>
    </row>
    <row r="318" spans="1:36">
      <c r="A318" s="572">
        <v>302</v>
      </c>
      <c r="B318" s="19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21"/>
      <c r="U318" s="21"/>
      <c r="V318" s="21"/>
      <c r="W318" s="21"/>
      <c r="X318" s="21"/>
      <c r="Y318" s="2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577"/>
    </row>
    <row r="319" spans="1:36">
      <c r="A319" s="572">
        <v>303</v>
      </c>
      <c r="B319" s="19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21"/>
      <c r="U319" s="21"/>
      <c r="V319" s="21"/>
      <c r="W319" s="21"/>
      <c r="X319" s="21"/>
      <c r="Y319" s="2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577"/>
    </row>
    <row r="320" spans="1:36">
      <c r="A320" s="572">
        <v>304</v>
      </c>
      <c r="B320" s="19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21"/>
      <c r="U320" s="21"/>
      <c r="V320" s="21"/>
      <c r="W320" s="21"/>
      <c r="X320" s="21"/>
      <c r="Y320" s="2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577"/>
    </row>
    <row r="321" spans="1:36">
      <c r="A321" s="572">
        <v>305</v>
      </c>
      <c r="B321" s="19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21"/>
      <c r="U321" s="21"/>
      <c r="V321" s="21"/>
      <c r="W321" s="21"/>
      <c r="X321" s="21"/>
      <c r="Y321" s="2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577"/>
    </row>
    <row r="322" spans="1:36">
      <c r="A322" s="572">
        <v>306</v>
      </c>
      <c r="B322" s="19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21"/>
      <c r="U322" s="21"/>
      <c r="V322" s="21"/>
      <c r="W322" s="21"/>
      <c r="X322" s="21"/>
      <c r="Y322" s="2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577"/>
    </row>
    <row r="323" spans="1:36">
      <c r="A323" s="572">
        <v>307</v>
      </c>
      <c r="B323" s="19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21"/>
      <c r="U323" s="21"/>
      <c r="V323" s="21"/>
      <c r="W323" s="21"/>
      <c r="X323" s="21"/>
      <c r="Y323" s="2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577"/>
    </row>
    <row r="324" spans="1:36">
      <c r="A324" s="572">
        <v>308</v>
      </c>
      <c r="B324" s="19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21"/>
      <c r="U324" s="21"/>
      <c r="V324" s="21"/>
      <c r="W324" s="21"/>
      <c r="X324" s="21"/>
      <c r="Y324" s="2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577"/>
    </row>
    <row r="325" spans="1:36">
      <c r="A325" s="572">
        <v>309</v>
      </c>
      <c r="B325" s="19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21"/>
      <c r="U325" s="21"/>
      <c r="V325" s="21"/>
      <c r="W325" s="21"/>
      <c r="X325" s="21"/>
      <c r="Y325" s="2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577"/>
    </row>
    <row r="326" spans="1:36">
      <c r="A326" s="572">
        <v>310</v>
      </c>
      <c r="B326" s="19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21"/>
      <c r="U326" s="21"/>
      <c r="V326" s="21"/>
      <c r="W326" s="21"/>
      <c r="X326" s="21"/>
      <c r="Y326" s="2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577"/>
    </row>
    <row r="327" spans="1:36">
      <c r="A327" s="572">
        <v>311</v>
      </c>
      <c r="B327" s="19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21"/>
      <c r="U327" s="21"/>
      <c r="V327" s="21"/>
      <c r="W327" s="21"/>
      <c r="X327" s="21"/>
      <c r="Y327" s="2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577"/>
    </row>
    <row r="328" spans="1:36">
      <c r="A328" s="572">
        <v>312</v>
      </c>
      <c r="B328" s="19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21"/>
      <c r="U328" s="21"/>
      <c r="V328" s="21"/>
      <c r="W328" s="21"/>
      <c r="X328" s="21"/>
      <c r="Y328" s="2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577"/>
    </row>
    <row r="329" spans="1:36">
      <c r="A329" s="572">
        <v>313</v>
      </c>
      <c r="B329" s="19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21"/>
      <c r="U329" s="21"/>
      <c r="V329" s="21"/>
      <c r="W329" s="21"/>
      <c r="X329" s="21"/>
      <c r="Y329" s="2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577"/>
    </row>
    <row r="330" spans="1:36">
      <c r="A330" s="572">
        <v>314</v>
      </c>
      <c r="B330" s="19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21"/>
      <c r="U330" s="21"/>
      <c r="V330" s="21"/>
      <c r="W330" s="21"/>
      <c r="X330" s="21"/>
      <c r="Y330" s="2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577"/>
    </row>
    <row r="331" spans="1:36">
      <c r="A331" s="572">
        <v>315</v>
      </c>
      <c r="B331" s="19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21"/>
      <c r="U331" s="21"/>
      <c r="V331" s="21"/>
      <c r="W331" s="21"/>
      <c r="X331" s="21"/>
      <c r="Y331" s="2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577"/>
    </row>
    <row r="332" spans="1:36">
      <c r="A332" s="572">
        <v>316</v>
      </c>
      <c r="B332" s="19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21"/>
      <c r="U332" s="21"/>
      <c r="V332" s="21"/>
      <c r="W332" s="21"/>
      <c r="X332" s="21"/>
      <c r="Y332" s="2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577"/>
    </row>
    <row r="333" spans="1:36">
      <c r="A333" s="572">
        <v>317</v>
      </c>
      <c r="B333" s="19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21"/>
      <c r="U333" s="21"/>
      <c r="V333" s="21"/>
      <c r="W333" s="21"/>
      <c r="X333" s="21"/>
      <c r="Y333" s="2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577"/>
    </row>
    <row r="334" spans="1:36">
      <c r="A334" s="572">
        <v>318</v>
      </c>
      <c r="B334" s="19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21"/>
      <c r="U334" s="21"/>
      <c r="V334" s="21"/>
      <c r="W334" s="21"/>
      <c r="X334" s="21"/>
      <c r="Y334" s="2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577"/>
    </row>
    <row r="335" spans="1:36">
      <c r="A335" s="572">
        <v>319</v>
      </c>
      <c r="B335" s="19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21"/>
      <c r="U335" s="21"/>
      <c r="V335" s="21"/>
      <c r="W335" s="21"/>
      <c r="X335" s="21"/>
      <c r="Y335" s="2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577"/>
    </row>
    <row r="336" spans="1:36">
      <c r="A336" s="572">
        <v>320</v>
      </c>
      <c r="B336" s="19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21"/>
      <c r="U336" s="21"/>
      <c r="V336" s="21"/>
      <c r="W336" s="21"/>
      <c r="X336" s="21"/>
      <c r="Y336" s="2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577"/>
    </row>
    <row r="337" spans="1:36">
      <c r="A337" s="572">
        <v>321</v>
      </c>
      <c r="B337" s="19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21"/>
      <c r="U337" s="21"/>
      <c r="V337" s="21"/>
      <c r="W337" s="21"/>
      <c r="X337" s="21"/>
      <c r="Y337" s="2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577"/>
    </row>
    <row r="338" spans="1:36">
      <c r="A338" s="572">
        <v>322</v>
      </c>
      <c r="B338" s="19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21"/>
      <c r="U338" s="21"/>
      <c r="V338" s="21"/>
      <c r="W338" s="21"/>
      <c r="X338" s="21"/>
      <c r="Y338" s="2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577"/>
    </row>
    <row r="339" spans="1:36">
      <c r="A339" s="572">
        <v>323</v>
      </c>
      <c r="B339" s="19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21"/>
      <c r="U339" s="21"/>
      <c r="V339" s="21"/>
      <c r="W339" s="21"/>
      <c r="X339" s="21"/>
      <c r="Y339" s="2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577"/>
    </row>
    <row r="340" spans="1:36">
      <c r="A340" s="572">
        <v>324</v>
      </c>
      <c r="B340" s="19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21"/>
      <c r="U340" s="21"/>
      <c r="V340" s="21"/>
      <c r="W340" s="21"/>
      <c r="X340" s="21"/>
      <c r="Y340" s="2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577"/>
    </row>
    <row r="341" spans="1:36">
      <c r="A341" s="572">
        <v>325</v>
      </c>
      <c r="B341" s="19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21"/>
      <c r="U341" s="21"/>
      <c r="V341" s="21"/>
      <c r="W341" s="21"/>
      <c r="X341" s="21"/>
      <c r="Y341" s="2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577"/>
    </row>
    <row r="342" spans="1:36">
      <c r="A342" s="572">
        <v>326</v>
      </c>
      <c r="B342" s="19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21"/>
      <c r="U342" s="21"/>
      <c r="V342" s="21"/>
      <c r="W342" s="21"/>
      <c r="X342" s="21"/>
      <c r="Y342" s="2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577"/>
    </row>
    <row r="343" spans="1:36">
      <c r="A343" s="572">
        <v>327</v>
      </c>
      <c r="B343" s="19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21"/>
      <c r="U343" s="21"/>
      <c r="V343" s="21"/>
      <c r="W343" s="21"/>
      <c r="X343" s="21"/>
      <c r="Y343" s="2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577"/>
    </row>
    <row r="344" spans="1:36">
      <c r="A344" s="572">
        <v>328</v>
      </c>
      <c r="B344" s="19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21"/>
      <c r="U344" s="21"/>
      <c r="V344" s="21"/>
      <c r="W344" s="21"/>
      <c r="X344" s="21"/>
      <c r="Y344" s="2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577"/>
    </row>
    <row r="345" spans="1:36">
      <c r="A345" s="572">
        <v>329</v>
      </c>
      <c r="B345" s="19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21"/>
      <c r="U345" s="21"/>
      <c r="V345" s="21"/>
      <c r="W345" s="21"/>
      <c r="X345" s="21"/>
      <c r="Y345" s="2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577"/>
    </row>
    <row r="346" spans="1:36">
      <c r="A346" s="572">
        <v>330</v>
      </c>
      <c r="B346" s="19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21"/>
      <c r="U346" s="21"/>
      <c r="V346" s="21"/>
      <c r="W346" s="21"/>
      <c r="X346" s="21"/>
      <c r="Y346" s="21"/>
      <c r="Z346" s="31"/>
      <c r="AA346" s="31"/>
      <c r="AB346" s="31"/>
      <c r="AC346" s="31"/>
      <c r="AD346" s="31"/>
      <c r="AE346" s="31"/>
      <c r="AF346" s="31"/>
      <c r="AG346" s="31"/>
      <c r="AH346" s="31"/>
      <c r="AI346" s="31"/>
      <c r="AJ346" s="577"/>
    </row>
    <row r="347" spans="1:36">
      <c r="A347" s="572">
        <v>331</v>
      </c>
      <c r="B347" s="19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21"/>
      <c r="U347" s="21"/>
      <c r="V347" s="21"/>
      <c r="W347" s="21"/>
      <c r="X347" s="21"/>
      <c r="Y347" s="21"/>
      <c r="Z347" s="31"/>
      <c r="AA347" s="31"/>
      <c r="AB347" s="31"/>
      <c r="AC347" s="31"/>
      <c r="AD347" s="31"/>
      <c r="AE347" s="31"/>
      <c r="AF347" s="31"/>
      <c r="AG347" s="31"/>
      <c r="AH347" s="31"/>
      <c r="AI347" s="31"/>
      <c r="AJ347" s="577"/>
    </row>
    <row r="348" spans="1:36">
      <c r="A348" s="572">
        <v>332</v>
      </c>
      <c r="B348" s="19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21"/>
      <c r="U348" s="21"/>
      <c r="V348" s="21"/>
      <c r="W348" s="21"/>
      <c r="X348" s="21"/>
      <c r="Y348" s="21"/>
      <c r="Z348" s="31"/>
      <c r="AA348" s="31"/>
      <c r="AB348" s="31"/>
      <c r="AC348" s="31"/>
      <c r="AD348" s="31"/>
      <c r="AE348" s="31"/>
      <c r="AF348" s="31"/>
      <c r="AG348" s="31"/>
      <c r="AH348" s="31"/>
      <c r="AI348" s="31"/>
      <c r="AJ348" s="577"/>
    </row>
    <row r="349" spans="1:36">
      <c r="A349" s="572">
        <v>333</v>
      </c>
      <c r="B349" s="19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21"/>
      <c r="U349" s="21"/>
      <c r="V349" s="21"/>
      <c r="W349" s="21"/>
      <c r="X349" s="21"/>
      <c r="Y349" s="21"/>
      <c r="Z349" s="31"/>
      <c r="AA349" s="31"/>
      <c r="AB349" s="31"/>
      <c r="AC349" s="31"/>
      <c r="AD349" s="31"/>
      <c r="AE349" s="31"/>
      <c r="AF349" s="31"/>
      <c r="AG349" s="31"/>
      <c r="AH349" s="31"/>
      <c r="AI349" s="31"/>
      <c r="AJ349" s="577"/>
    </row>
    <row r="350" spans="1:36">
      <c r="A350" s="572">
        <v>334</v>
      </c>
      <c r="B350" s="19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21"/>
      <c r="U350" s="21"/>
      <c r="V350" s="21"/>
      <c r="W350" s="21"/>
      <c r="X350" s="21"/>
      <c r="Y350" s="21"/>
      <c r="Z350" s="31"/>
      <c r="AA350" s="31"/>
      <c r="AB350" s="31"/>
      <c r="AC350" s="31"/>
      <c r="AD350" s="31"/>
      <c r="AE350" s="31"/>
      <c r="AF350" s="31"/>
      <c r="AG350" s="31"/>
      <c r="AH350" s="31"/>
      <c r="AI350" s="31"/>
      <c r="AJ350" s="577"/>
    </row>
    <row r="351" spans="1:36">
      <c r="A351" s="572">
        <v>335</v>
      </c>
      <c r="B351" s="19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21"/>
      <c r="U351" s="21"/>
      <c r="V351" s="21"/>
      <c r="W351" s="21"/>
      <c r="X351" s="21"/>
      <c r="Y351" s="21"/>
      <c r="Z351" s="31"/>
      <c r="AA351" s="31"/>
      <c r="AB351" s="31"/>
      <c r="AC351" s="31"/>
      <c r="AD351" s="31"/>
      <c r="AE351" s="31"/>
      <c r="AF351" s="31"/>
      <c r="AG351" s="31"/>
      <c r="AH351" s="31"/>
      <c r="AI351" s="31"/>
      <c r="AJ351" s="577"/>
    </row>
    <row r="352" spans="1:36">
      <c r="A352" s="572">
        <v>336</v>
      </c>
      <c r="B352" s="19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21"/>
      <c r="U352" s="21"/>
      <c r="V352" s="21"/>
      <c r="W352" s="21"/>
      <c r="X352" s="21"/>
      <c r="Y352" s="21"/>
      <c r="Z352" s="31"/>
      <c r="AA352" s="31"/>
      <c r="AB352" s="31"/>
      <c r="AC352" s="31"/>
      <c r="AD352" s="31"/>
      <c r="AE352" s="31"/>
      <c r="AF352" s="31"/>
      <c r="AG352" s="31"/>
      <c r="AH352" s="31"/>
      <c r="AI352" s="31"/>
      <c r="AJ352" s="577"/>
    </row>
    <row r="353" spans="1:36">
      <c r="A353" s="572">
        <v>337</v>
      </c>
      <c r="B353" s="19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21"/>
      <c r="U353" s="21"/>
      <c r="V353" s="21"/>
      <c r="W353" s="21"/>
      <c r="X353" s="21"/>
      <c r="Y353" s="21"/>
      <c r="Z353" s="31"/>
      <c r="AA353" s="31"/>
      <c r="AB353" s="31"/>
      <c r="AC353" s="31"/>
      <c r="AD353" s="31"/>
      <c r="AE353" s="31"/>
      <c r="AF353" s="31"/>
      <c r="AG353" s="31"/>
      <c r="AH353" s="31"/>
      <c r="AI353" s="31"/>
      <c r="AJ353" s="577"/>
    </row>
    <row r="354" spans="1:36">
      <c r="A354" s="572">
        <v>338</v>
      </c>
      <c r="B354" s="19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21"/>
      <c r="U354" s="21"/>
      <c r="V354" s="21"/>
      <c r="W354" s="21"/>
      <c r="X354" s="21"/>
      <c r="Y354" s="21"/>
      <c r="Z354" s="31"/>
      <c r="AA354" s="31"/>
      <c r="AB354" s="31"/>
      <c r="AC354" s="31"/>
      <c r="AD354" s="31"/>
      <c r="AE354" s="31"/>
      <c r="AF354" s="31"/>
      <c r="AG354" s="31"/>
      <c r="AH354" s="31"/>
      <c r="AI354" s="31"/>
      <c r="AJ354" s="577"/>
    </row>
    <row r="355" spans="1:36">
      <c r="A355" s="572">
        <v>339</v>
      </c>
      <c r="B355" s="19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21"/>
      <c r="U355" s="21"/>
      <c r="V355" s="21"/>
      <c r="W355" s="21"/>
      <c r="X355" s="21"/>
      <c r="Y355" s="21"/>
      <c r="Z355" s="31"/>
      <c r="AA355" s="31"/>
      <c r="AB355" s="31"/>
      <c r="AC355" s="31"/>
      <c r="AD355" s="31"/>
      <c r="AE355" s="31"/>
      <c r="AF355" s="31"/>
      <c r="AG355" s="31"/>
      <c r="AH355" s="31"/>
      <c r="AI355" s="31"/>
      <c r="AJ355" s="577"/>
    </row>
    <row r="356" spans="1:36">
      <c r="A356" s="572">
        <v>340</v>
      </c>
      <c r="B356" s="19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21"/>
      <c r="U356" s="21"/>
      <c r="V356" s="21"/>
      <c r="W356" s="21"/>
      <c r="X356" s="21"/>
      <c r="Y356" s="2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  <c r="AJ356" s="577"/>
    </row>
    <row r="357" spans="1:36">
      <c r="A357" s="572">
        <v>341</v>
      </c>
      <c r="B357" s="19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21"/>
      <c r="U357" s="21"/>
      <c r="V357" s="21"/>
      <c r="W357" s="21"/>
      <c r="X357" s="21"/>
      <c r="Y357" s="21"/>
      <c r="Z357" s="31"/>
      <c r="AA357" s="31"/>
      <c r="AB357" s="31"/>
      <c r="AC357" s="31"/>
      <c r="AD357" s="31"/>
      <c r="AE357" s="31"/>
      <c r="AF357" s="31"/>
      <c r="AG357" s="31"/>
      <c r="AH357" s="31"/>
      <c r="AI357" s="31"/>
      <c r="AJ357" s="577"/>
    </row>
    <row r="358" spans="1:36">
      <c r="A358" s="572">
        <v>342</v>
      </c>
      <c r="B358" s="19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21"/>
      <c r="U358" s="21"/>
      <c r="V358" s="21"/>
      <c r="W358" s="21"/>
      <c r="X358" s="21"/>
      <c r="Y358" s="21"/>
      <c r="Z358" s="31"/>
      <c r="AA358" s="31"/>
      <c r="AB358" s="31"/>
      <c r="AC358" s="31"/>
      <c r="AD358" s="31"/>
      <c r="AE358" s="31"/>
      <c r="AF358" s="31"/>
      <c r="AG358" s="31"/>
      <c r="AH358" s="31"/>
      <c r="AI358" s="31"/>
      <c r="AJ358" s="577"/>
    </row>
    <row r="359" spans="1:36">
      <c r="A359" s="572">
        <v>343</v>
      </c>
      <c r="B359" s="19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21"/>
      <c r="U359" s="21"/>
      <c r="V359" s="21"/>
      <c r="W359" s="21"/>
      <c r="X359" s="21"/>
      <c r="Y359" s="21"/>
      <c r="Z359" s="31"/>
      <c r="AA359" s="31"/>
      <c r="AB359" s="31"/>
      <c r="AC359" s="31"/>
      <c r="AD359" s="31"/>
      <c r="AE359" s="31"/>
      <c r="AF359" s="31"/>
      <c r="AG359" s="31"/>
      <c r="AH359" s="31"/>
      <c r="AI359" s="31"/>
      <c r="AJ359" s="577"/>
    </row>
    <row r="360" spans="1:36">
      <c r="A360" s="572">
        <v>344</v>
      </c>
      <c r="B360" s="19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21"/>
      <c r="U360" s="21"/>
      <c r="V360" s="21"/>
      <c r="W360" s="21"/>
      <c r="X360" s="21"/>
      <c r="Y360" s="21"/>
      <c r="Z360" s="31"/>
      <c r="AA360" s="31"/>
      <c r="AB360" s="31"/>
      <c r="AC360" s="31"/>
      <c r="AD360" s="31"/>
      <c r="AE360" s="31"/>
      <c r="AF360" s="31"/>
      <c r="AG360" s="31"/>
      <c r="AH360" s="31"/>
      <c r="AI360" s="31"/>
      <c r="AJ360" s="577"/>
    </row>
    <row r="361" spans="1:36">
      <c r="A361" s="572">
        <v>345</v>
      </c>
      <c r="B361" s="19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21"/>
      <c r="U361" s="21"/>
      <c r="V361" s="21"/>
      <c r="W361" s="21"/>
      <c r="X361" s="21"/>
      <c r="Y361" s="21"/>
      <c r="Z361" s="31"/>
      <c r="AA361" s="31"/>
      <c r="AB361" s="31"/>
      <c r="AC361" s="31"/>
      <c r="AD361" s="31"/>
      <c r="AE361" s="31"/>
      <c r="AF361" s="31"/>
      <c r="AG361" s="31"/>
      <c r="AH361" s="31"/>
      <c r="AI361" s="31"/>
      <c r="AJ361" s="577"/>
    </row>
    <row r="362" spans="1:36">
      <c r="A362" s="572">
        <v>346</v>
      </c>
      <c r="B362" s="19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21"/>
      <c r="U362" s="21"/>
      <c r="V362" s="21"/>
      <c r="W362" s="21"/>
      <c r="X362" s="21"/>
      <c r="Y362" s="21"/>
      <c r="Z362" s="31"/>
      <c r="AA362" s="31"/>
      <c r="AB362" s="31"/>
      <c r="AC362" s="31"/>
      <c r="AD362" s="31"/>
      <c r="AE362" s="31"/>
      <c r="AF362" s="31"/>
      <c r="AG362" s="31"/>
      <c r="AH362" s="31"/>
      <c r="AI362" s="31"/>
      <c r="AJ362" s="577"/>
    </row>
    <row r="363" spans="1:36">
      <c r="A363" s="572">
        <v>347</v>
      </c>
      <c r="B363" s="19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21"/>
      <c r="U363" s="21"/>
      <c r="V363" s="21"/>
      <c r="W363" s="21"/>
      <c r="X363" s="21"/>
      <c r="Y363" s="21"/>
      <c r="Z363" s="31"/>
      <c r="AA363" s="31"/>
      <c r="AB363" s="31"/>
      <c r="AC363" s="31"/>
      <c r="AD363" s="31"/>
      <c r="AE363" s="31"/>
      <c r="AF363" s="31"/>
      <c r="AG363" s="31"/>
      <c r="AH363" s="31"/>
      <c r="AI363" s="31"/>
      <c r="AJ363" s="577"/>
    </row>
    <row r="364" spans="1:36">
      <c r="A364" s="572">
        <v>348</v>
      </c>
      <c r="B364" s="19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21"/>
      <c r="U364" s="21"/>
      <c r="V364" s="21"/>
      <c r="W364" s="21"/>
      <c r="X364" s="21"/>
      <c r="Y364" s="21"/>
      <c r="Z364" s="31"/>
      <c r="AA364" s="31"/>
      <c r="AB364" s="31"/>
      <c r="AC364" s="31"/>
      <c r="AD364" s="31"/>
      <c r="AE364" s="31"/>
      <c r="AF364" s="31"/>
      <c r="AG364" s="31"/>
      <c r="AH364" s="31"/>
      <c r="AI364" s="31"/>
      <c r="AJ364" s="577"/>
    </row>
    <row r="365" spans="1:36">
      <c r="A365" s="572">
        <v>349</v>
      </c>
      <c r="B365" s="19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21"/>
      <c r="U365" s="21"/>
      <c r="V365" s="21"/>
      <c r="W365" s="21"/>
      <c r="X365" s="21"/>
      <c r="Y365" s="21"/>
      <c r="Z365" s="31"/>
      <c r="AA365" s="31"/>
      <c r="AB365" s="31"/>
      <c r="AC365" s="31"/>
      <c r="AD365" s="31"/>
      <c r="AE365" s="31"/>
      <c r="AF365" s="31"/>
      <c r="AG365" s="31"/>
      <c r="AH365" s="31"/>
      <c r="AI365" s="31"/>
      <c r="AJ365" s="577"/>
    </row>
    <row r="366" spans="1:36">
      <c r="A366" s="572">
        <v>350</v>
      </c>
      <c r="B366" s="19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21"/>
      <c r="U366" s="21"/>
      <c r="V366" s="21"/>
      <c r="W366" s="21"/>
      <c r="X366" s="21"/>
      <c r="Y366" s="21"/>
      <c r="Z366" s="31"/>
      <c r="AA366" s="31"/>
      <c r="AB366" s="31"/>
      <c r="AC366" s="31"/>
      <c r="AD366" s="31"/>
      <c r="AE366" s="31"/>
      <c r="AF366" s="31"/>
      <c r="AG366" s="31"/>
      <c r="AH366" s="31"/>
      <c r="AI366" s="31"/>
      <c r="AJ366" s="577"/>
    </row>
    <row r="367" spans="1:36">
      <c r="A367" s="572">
        <v>351</v>
      </c>
      <c r="B367" s="19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21"/>
      <c r="U367" s="21"/>
      <c r="V367" s="21"/>
      <c r="W367" s="21"/>
      <c r="X367" s="21"/>
      <c r="Y367" s="21"/>
      <c r="Z367" s="31"/>
      <c r="AA367" s="31"/>
      <c r="AB367" s="31"/>
      <c r="AC367" s="31"/>
      <c r="AD367" s="31"/>
      <c r="AE367" s="31"/>
      <c r="AF367" s="31"/>
      <c r="AG367" s="31"/>
      <c r="AH367" s="31"/>
      <c r="AI367" s="31"/>
      <c r="AJ367" s="577"/>
    </row>
    <row r="368" spans="1:36">
      <c r="A368" s="572">
        <v>352</v>
      </c>
      <c r="B368" s="19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21"/>
      <c r="U368" s="21"/>
      <c r="V368" s="21"/>
      <c r="W368" s="21"/>
      <c r="X368" s="21"/>
      <c r="Y368" s="21"/>
      <c r="Z368" s="31"/>
      <c r="AA368" s="31"/>
      <c r="AB368" s="31"/>
      <c r="AC368" s="31"/>
      <c r="AD368" s="31"/>
      <c r="AE368" s="31"/>
      <c r="AF368" s="31"/>
      <c r="AG368" s="31"/>
      <c r="AH368" s="31"/>
      <c r="AI368" s="31"/>
      <c r="AJ368" s="577"/>
    </row>
    <row r="369" spans="1:36">
      <c r="A369" s="572">
        <v>353</v>
      </c>
      <c r="B369" s="19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21"/>
      <c r="U369" s="21"/>
      <c r="V369" s="21"/>
      <c r="W369" s="21"/>
      <c r="X369" s="21"/>
      <c r="Y369" s="21"/>
      <c r="Z369" s="31"/>
      <c r="AA369" s="31"/>
      <c r="AB369" s="31"/>
      <c r="AC369" s="31"/>
      <c r="AD369" s="31"/>
      <c r="AE369" s="31"/>
      <c r="AF369" s="31"/>
      <c r="AG369" s="31"/>
      <c r="AH369" s="31"/>
      <c r="AI369" s="31"/>
      <c r="AJ369" s="577"/>
    </row>
    <row r="370" spans="1:36">
      <c r="A370" s="572">
        <v>354</v>
      </c>
      <c r="B370" s="19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21"/>
      <c r="U370" s="21"/>
      <c r="V370" s="21"/>
      <c r="W370" s="21"/>
      <c r="X370" s="21"/>
      <c r="Y370" s="21"/>
      <c r="Z370" s="31"/>
      <c r="AA370" s="31"/>
      <c r="AB370" s="31"/>
      <c r="AC370" s="31"/>
      <c r="AD370" s="31"/>
      <c r="AE370" s="31"/>
      <c r="AF370" s="31"/>
      <c r="AG370" s="31"/>
      <c r="AH370" s="31"/>
      <c r="AI370" s="31"/>
      <c r="AJ370" s="577"/>
    </row>
    <row r="371" spans="1:36">
      <c r="A371" s="572">
        <v>355</v>
      </c>
      <c r="B371" s="19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21"/>
      <c r="U371" s="21"/>
      <c r="V371" s="21"/>
      <c r="W371" s="21"/>
      <c r="X371" s="21"/>
      <c r="Y371" s="21"/>
      <c r="Z371" s="31"/>
      <c r="AA371" s="31"/>
      <c r="AB371" s="31"/>
      <c r="AC371" s="31"/>
      <c r="AD371" s="31"/>
      <c r="AE371" s="31"/>
      <c r="AF371" s="31"/>
      <c r="AG371" s="31"/>
      <c r="AH371" s="31"/>
      <c r="AI371" s="31"/>
      <c r="AJ371" s="577"/>
    </row>
    <row r="372" spans="1:36">
      <c r="A372" s="572">
        <v>356</v>
      </c>
      <c r="B372" s="19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21"/>
      <c r="U372" s="21"/>
      <c r="V372" s="21"/>
      <c r="W372" s="21"/>
      <c r="X372" s="21"/>
      <c r="Y372" s="21"/>
      <c r="Z372" s="31"/>
      <c r="AA372" s="31"/>
      <c r="AB372" s="31"/>
      <c r="AC372" s="31"/>
      <c r="AD372" s="31"/>
      <c r="AE372" s="31"/>
      <c r="AF372" s="31"/>
      <c r="AG372" s="31"/>
      <c r="AH372" s="31"/>
      <c r="AI372" s="31"/>
      <c r="AJ372" s="577"/>
    </row>
    <row r="373" spans="1:36">
      <c r="A373" s="572">
        <v>357</v>
      </c>
      <c r="B373" s="19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21"/>
      <c r="U373" s="21"/>
      <c r="V373" s="21"/>
      <c r="W373" s="21"/>
      <c r="X373" s="21"/>
      <c r="Y373" s="21"/>
      <c r="Z373" s="31"/>
      <c r="AA373" s="31"/>
      <c r="AB373" s="31"/>
      <c r="AC373" s="31"/>
      <c r="AD373" s="31"/>
      <c r="AE373" s="31"/>
      <c r="AF373" s="31"/>
      <c r="AG373" s="31"/>
      <c r="AH373" s="31"/>
      <c r="AI373" s="31"/>
      <c r="AJ373" s="577"/>
    </row>
    <row r="374" spans="1:36">
      <c r="A374" s="572">
        <v>358</v>
      </c>
      <c r="B374" s="19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21"/>
      <c r="U374" s="21"/>
      <c r="V374" s="21"/>
      <c r="W374" s="21"/>
      <c r="X374" s="21"/>
      <c r="Y374" s="2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  <c r="AJ374" s="577"/>
    </row>
    <row r="375" spans="1:36">
      <c r="A375" s="572">
        <v>359</v>
      </c>
      <c r="B375" s="19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21"/>
      <c r="U375" s="21"/>
      <c r="V375" s="21"/>
      <c r="W375" s="21"/>
      <c r="X375" s="21"/>
      <c r="Y375" s="21"/>
      <c r="Z375" s="31"/>
      <c r="AA375" s="31"/>
      <c r="AB375" s="31"/>
      <c r="AC375" s="31"/>
      <c r="AD375" s="31"/>
      <c r="AE375" s="31"/>
      <c r="AF375" s="31"/>
      <c r="AG375" s="31"/>
      <c r="AH375" s="31"/>
      <c r="AI375" s="31"/>
      <c r="AJ375" s="577"/>
    </row>
    <row r="376" spans="1:36">
      <c r="A376" s="572">
        <v>360</v>
      </c>
      <c r="B376" s="19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21"/>
      <c r="U376" s="21"/>
      <c r="V376" s="21"/>
      <c r="W376" s="21"/>
      <c r="X376" s="21"/>
      <c r="Y376" s="21"/>
      <c r="Z376" s="31"/>
      <c r="AA376" s="31"/>
      <c r="AB376" s="31"/>
      <c r="AC376" s="31"/>
      <c r="AD376" s="31"/>
      <c r="AE376" s="31"/>
      <c r="AF376" s="31"/>
      <c r="AG376" s="31"/>
      <c r="AH376" s="31"/>
      <c r="AI376" s="31"/>
      <c r="AJ376" s="577"/>
    </row>
    <row r="377" spans="1:36">
      <c r="A377" s="572">
        <v>361</v>
      </c>
      <c r="B377" s="19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21"/>
      <c r="U377" s="21"/>
      <c r="V377" s="21"/>
      <c r="W377" s="21"/>
      <c r="X377" s="21"/>
      <c r="Y377" s="21"/>
      <c r="Z377" s="31"/>
      <c r="AA377" s="31"/>
      <c r="AB377" s="31"/>
      <c r="AC377" s="31"/>
      <c r="AD377" s="31"/>
      <c r="AE377" s="31"/>
      <c r="AF377" s="31"/>
      <c r="AG377" s="31"/>
      <c r="AH377" s="31"/>
      <c r="AI377" s="31"/>
      <c r="AJ377" s="577"/>
    </row>
    <row r="378" spans="1:36">
      <c r="A378" s="572">
        <v>362</v>
      </c>
      <c r="B378" s="19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21"/>
      <c r="U378" s="21"/>
      <c r="V378" s="21"/>
      <c r="W378" s="21"/>
      <c r="X378" s="21"/>
      <c r="Y378" s="21"/>
      <c r="Z378" s="31"/>
      <c r="AA378" s="31"/>
      <c r="AB378" s="31"/>
      <c r="AC378" s="31"/>
      <c r="AD378" s="31"/>
      <c r="AE378" s="31"/>
      <c r="AF378" s="31"/>
      <c r="AG378" s="31"/>
      <c r="AH378" s="31"/>
      <c r="AI378" s="31"/>
      <c r="AJ378" s="577"/>
    </row>
    <row r="379" spans="1:36">
      <c r="A379" s="572">
        <v>363</v>
      </c>
      <c r="B379" s="19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21"/>
      <c r="U379" s="21"/>
      <c r="V379" s="21"/>
      <c r="W379" s="21"/>
      <c r="X379" s="21"/>
      <c r="Y379" s="21"/>
      <c r="Z379" s="31"/>
      <c r="AA379" s="31"/>
      <c r="AB379" s="31"/>
      <c r="AC379" s="31"/>
      <c r="AD379" s="31"/>
      <c r="AE379" s="31"/>
      <c r="AF379" s="31"/>
      <c r="AG379" s="31"/>
      <c r="AH379" s="31"/>
      <c r="AI379" s="31"/>
      <c r="AJ379" s="577"/>
    </row>
    <row r="380" spans="1:36">
      <c r="A380" s="572">
        <v>364</v>
      </c>
      <c r="B380" s="19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21"/>
      <c r="U380" s="21"/>
      <c r="V380" s="21"/>
      <c r="W380" s="21"/>
      <c r="X380" s="21"/>
      <c r="Y380" s="21"/>
      <c r="Z380" s="31"/>
      <c r="AA380" s="31"/>
      <c r="AB380" s="31"/>
      <c r="AC380" s="31"/>
      <c r="AD380" s="31"/>
      <c r="AE380" s="31"/>
      <c r="AF380" s="31"/>
      <c r="AG380" s="31"/>
      <c r="AH380" s="31"/>
      <c r="AI380" s="31"/>
      <c r="AJ380" s="577"/>
    </row>
    <row r="381" spans="1:36">
      <c r="A381" s="572">
        <v>365</v>
      </c>
      <c r="B381" s="19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21"/>
      <c r="U381" s="21"/>
      <c r="V381" s="21"/>
      <c r="W381" s="21"/>
      <c r="X381" s="21"/>
      <c r="Y381" s="21"/>
      <c r="Z381" s="31"/>
      <c r="AA381" s="31"/>
      <c r="AB381" s="31"/>
      <c r="AC381" s="31"/>
      <c r="AD381" s="31"/>
      <c r="AE381" s="31"/>
      <c r="AF381" s="31"/>
      <c r="AG381" s="31"/>
      <c r="AH381" s="31"/>
      <c r="AI381" s="31"/>
      <c r="AJ381" s="577"/>
    </row>
    <row r="382" spans="1:36">
      <c r="A382" s="572">
        <v>366</v>
      </c>
      <c r="B382" s="19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21"/>
      <c r="U382" s="21"/>
      <c r="V382" s="21"/>
      <c r="W382" s="21"/>
      <c r="X382" s="21"/>
      <c r="Y382" s="21"/>
      <c r="Z382" s="31"/>
      <c r="AA382" s="31"/>
      <c r="AB382" s="31"/>
      <c r="AC382" s="31"/>
      <c r="AD382" s="31"/>
      <c r="AE382" s="31"/>
      <c r="AF382" s="31"/>
      <c r="AG382" s="31"/>
      <c r="AH382" s="31"/>
      <c r="AI382" s="31"/>
      <c r="AJ382" s="577"/>
    </row>
    <row r="383" spans="1:36">
      <c r="A383" s="572">
        <v>367</v>
      </c>
      <c r="B383" s="19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21"/>
      <c r="U383" s="21"/>
      <c r="V383" s="21"/>
      <c r="W383" s="21"/>
      <c r="X383" s="21"/>
      <c r="Y383" s="21"/>
      <c r="Z383" s="31"/>
      <c r="AA383" s="31"/>
      <c r="AB383" s="31"/>
      <c r="AC383" s="31"/>
      <c r="AD383" s="31"/>
      <c r="AE383" s="31"/>
      <c r="AF383" s="31"/>
      <c r="AG383" s="31"/>
      <c r="AH383" s="31"/>
      <c r="AI383" s="31"/>
      <c r="AJ383" s="577"/>
    </row>
    <row r="384" spans="1:36">
      <c r="A384" s="572">
        <v>368</v>
      </c>
      <c r="B384" s="19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21"/>
      <c r="U384" s="21"/>
      <c r="V384" s="21"/>
      <c r="W384" s="21"/>
      <c r="X384" s="21"/>
      <c r="Y384" s="21"/>
      <c r="Z384" s="31"/>
      <c r="AA384" s="31"/>
      <c r="AB384" s="31"/>
      <c r="AC384" s="31"/>
      <c r="AD384" s="31"/>
      <c r="AE384" s="31"/>
      <c r="AF384" s="31"/>
      <c r="AG384" s="31"/>
      <c r="AH384" s="31"/>
      <c r="AI384" s="31"/>
      <c r="AJ384" s="577"/>
    </row>
    <row r="385" spans="1:36">
      <c r="A385" s="572">
        <v>369</v>
      </c>
      <c r="B385" s="19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21"/>
      <c r="U385" s="21"/>
      <c r="V385" s="21"/>
      <c r="W385" s="21"/>
      <c r="X385" s="21"/>
      <c r="Y385" s="21"/>
      <c r="Z385" s="31"/>
      <c r="AA385" s="31"/>
      <c r="AB385" s="31"/>
      <c r="AC385" s="31"/>
      <c r="AD385" s="31"/>
      <c r="AE385" s="31"/>
      <c r="AF385" s="31"/>
      <c r="AG385" s="31"/>
      <c r="AH385" s="31"/>
      <c r="AI385" s="31"/>
      <c r="AJ385" s="577"/>
    </row>
    <row r="386" spans="1:36">
      <c r="A386" s="572">
        <v>370</v>
      </c>
      <c r="B386" s="19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21"/>
      <c r="U386" s="21"/>
      <c r="V386" s="21"/>
      <c r="W386" s="21"/>
      <c r="X386" s="21"/>
      <c r="Y386" s="21"/>
      <c r="Z386" s="31"/>
      <c r="AA386" s="31"/>
      <c r="AB386" s="31"/>
      <c r="AC386" s="31"/>
      <c r="AD386" s="31"/>
      <c r="AE386" s="31"/>
      <c r="AF386" s="31"/>
      <c r="AG386" s="31"/>
      <c r="AH386" s="31"/>
      <c r="AI386" s="31"/>
      <c r="AJ386" s="577"/>
    </row>
    <row r="387" spans="1:36">
      <c r="A387" s="572">
        <v>371</v>
      </c>
      <c r="B387" s="19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21"/>
      <c r="U387" s="21"/>
      <c r="V387" s="21"/>
      <c r="W387" s="21"/>
      <c r="X387" s="21"/>
      <c r="Y387" s="2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  <c r="AJ387" s="577"/>
    </row>
    <row r="388" spans="1:36">
      <c r="A388" s="572">
        <v>372</v>
      </c>
      <c r="B388" s="19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21"/>
      <c r="U388" s="21"/>
      <c r="V388" s="21"/>
      <c r="W388" s="21"/>
      <c r="X388" s="21"/>
      <c r="Y388" s="21"/>
      <c r="Z388" s="31"/>
      <c r="AA388" s="31"/>
      <c r="AB388" s="31"/>
      <c r="AC388" s="31"/>
      <c r="AD388" s="31"/>
      <c r="AE388" s="31"/>
      <c r="AF388" s="31"/>
      <c r="AG388" s="31"/>
      <c r="AH388" s="31"/>
      <c r="AI388" s="31"/>
      <c r="AJ388" s="577"/>
    </row>
    <row r="389" spans="1:36">
      <c r="A389" s="572">
        <v>373</v>
      </c>
      <c r="B389" s="19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21"/>
      <c r="U389" s="21"/>
      <c r="V389" s="21"/>
      <c r="W389" s="21"/>
      <c r="X389" s="21"/>
      <c r="Y389" s="21"/>
      <c r="Z389" s="31"/>
      <c r="AA389" s="31"/>
      <c r="AB389" s="31"/>
      <c r="AC389" s="31"/>
      <c r="AD389" s="31"/>
      <c r="AE389" s="31"/>
      <c r="AF389" s="31"/>
      <c r="AG389" s="31"/>
      <c r="AH389" s="31"/>
      <c r="AI389" s="31"/>
      <c r="AJ389" s="577"/>
    </row>
    <row r="390" spans="1:36">
      <c r="A390" s="572">
        <v>374</v>
      </c>
      <c r="B390" s="19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21"/>
      <c r="U390" s="21"/>
      <c r="V390" s="21"/>
      <c r="W390" s="21"/>
      <c r="X390" s="21"/>
      <c r="Y390" s="21"/>
      <c r="Z390" s="31"/>
      <c r="AA390" s="31"/>
      <c r="AB390" s="31"/>
      <c r="AC390" s="31"/>
      <c r="AD390" s="31"/>
      <c r="AE390" s="31"/>
      <c r="AF390" s="31"/>
      <c r="AG390" s="31"/>
      <c r="AH390" s="31"/>
      <c r="AI390" s="31"/>
      <c r="AJ390" s="577"/>
    </row>
    <row r="391" spans="1:36">
      <c r="A391" s="572">
        <v>375</v>
      </c>
      <c r="B391" s="19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21"/>
      <c r="U391" s="21"/>
      <c r="V391" s="21"/>
      <c r="W391" s="21"/>
      <c r="X391" s="21"/>
      <c r="Y391" s="2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  <c r="AJ391" s="577"/>
    </row>
    <row r="392" spans="1:36">
      <c r="A392" s="572">
        <v>376</v>
      </c>
      <c r="B392" s="19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21"/>
      <c r="U392" s="21"/>
      <c r="V392" s="21"/>
      <c r="W392" s="21"/>
      <c r="X392" s="21"/>
      <c r="Y392" s="21"/>
      <c r="Z392" s="31"/>
      <c r="AA392" s="31"/>
      <c r="AB392" s="31"/>
      <c r="AC392" s="31"/>
      <c r="AD392" s="31"/>
      <c r="AE392" s="31"/>
      <c r="AF392" s="31"/>
      <c r="AG392" s="31"/>
      <c r="AH392" s="31"/>
      <c r="AI392" s="31"/>
      <c r="AJ392" s="577"/>
    </row>
    <row r="393" spans="1:36">
      <c r="A393" s="572">
        <v>377</v>
      </c>
      <c r="B393" s="19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21"/>
      <c r="U393" s="21"/>
      <c r="V393" s="21"/>
      <c r="W393" s="21"/>
      <c r="X393" s="21"/>
      <c r="Y393" s="21"/>
      <c r="Z393" s="31"/>
      <c r="AA393" s="31"/>
      <c r="AB393" s="31"/>
      <c r="AC393" s="31"/>
      <c r="AD393" s="31"/>
      <c r="AE393" s="31"/>
      <c r="AF393" s="31"/>
      <c r="AG393" s="31"/>
      <c r="AH393" s="31"/>
      <c r="AI393" s="31"/>
      <c r="AJ393" s="577"/>
    </row>
    <row r="394" spans="1:36">
      <c r="A394" s="572">
        <v>378</v>
      </c>
      <c r="B394" s="19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21"/>
      <c r="U394" s="21"/>
      <c r="V394" s="21"/>
      <c r="W394" s="21"/>
      <c r="X394" s="21"/>
      <c r="Y394" s="21"/>
      <c r="Z394" s="31"/>
      <c r="AA394" s="31"/>
      <c r="AB394" s="31"/>
      <c r="AC394" s="31"/>
      <c r="AD394" s="31"/>
      <c r="AE394" s="31"/>
      <c r="AF394" s="31"/>
      <c r="AG394" s="31"/>
      <c r="AH394" s="31"/>
      <c r="AI394" s="31"/>
      <c r="AJ394" s="577"/>
    </row>
    <row r="395" spans="1:36">
      <c r="A395" s="572">
        <v>379</v>
      </c>
      <c r="B395" s="19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21"/>
      <c r="U395" s="21"/>
      <c r="V395" s="21"/>
      <c r="W395" s="21"/>
      <c r="X395" s="21"/>
      <c r="Y395" s="21"/>
      <c r="Z395" s="31"/>
      <c r="AA395" s="31"/>
      <c r="AB395" s="31"/>
      <c r="AC395" s="31"/>
      <c r="AD395" s="31"/>
      <c r="AE395" s="31"/>
      <c r="AF395" s="31"/>
      <c r="AG395" s="31"/>
      <c r="AH395" s="31"/>
      <c r="AI395" s="31"/>
      <c r="AJ395" s="577"/>
    </row>
    <row r="396" spans="1:36">
      <c r="A396" s="572">
        <v>380</v>
      </c>
      <c r="B396" s="19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21"/>
      <c r="U396" s="21"/>
      <c r="V396" s="21"/>
      <c r="W396" s="21"/>
      <c r="X396" s="21"/>
      <c r="Y396" s="21"/>
      <c r="Z396" s="31"/>
      <c r="AA396" s="31"/>
      <c r="AB396" s="31"/>
      <c r="AC396" s="31"/>
      <c r="AD396" s="31"/>
      <c r="AE396" s="31"/>
      <c r="AF396" s="31"/>
      <c r="AG396" s="31"/>
      <c r="AH396" s="31"/>
      <c r="AI396" s="31"/>
      <c r="AJ396" s="577"/>
    </row>
    <row r="397" spans="1:36">
      <c r="A397" s="572">
        <v>381</v>
      </c>
      <c r="B397" s="19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21"/>
      <c r="U397" s="21"/>
      <c r="V397" s="21"/>
      <c r="W397" s="21"/>
      <c r="X397" s="21"/>
      <c r="Y397" s="21"/>
      <c r="Z397" s="31"/>
      <c r="AA397" s="31"/>
      <c r="AB397" s="31"/>
      <c r="AC397" s="31"/>
      <c r="AD397" s="31"/>
      <c r="AE397" s="31"/>
      <c r="AF397" s="31"/>
      <c r="AG397" s="31"/>
      <c r="AH397" s="31"/>
      <c r="AI397" s="31"/>
      <c r="AJ397" s="577"/>
    </row>
    <row r="398" spans="1:36">
      <c r="A398" s="572">
        <v>382</v>
      </c>
      <c r="B398" s="19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21"/>
      <c r="U398" s="21"/>
      <c r="V398" s="21"/>
      <c r="W398" s="21"/>
      <c r="X398" s="21"/>
      <c r="Y398" s="21"/>
      <c r="Z398" s="31"/>
      <c r="AA398" s="31"/>
      <c r="AB398" s="31"/>
      <c r="AC398" s="31"/>
      <c r="AD398" s="31"/>
      <c r="AE398" s="31"/>
      <c r="AF398" s="31"/>
      <c r="AG398" s="31"/>
      <c r="AH398" s="31"/>
      <c r="AI398" s="31"/>
      <c r="AJ398" s="577"/>
    </row>
    <row r="399" spans="1:36">
      <c r="A399" s="572">
        <v>383</v>
      </c>
      <c r="B399" s="19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21"/>
      <c r="U399" s="21"/>
      <c r="V399" s="21"/>
      <c r="W399" s="21"/>
      <c r="X399" s="21"/>
      <c r="Y399" s="21"/>
      <c r="Z399" s="31"/>
      <c r="AA399" s="31"/>
      <c r="AB399" s="31"/>
      <c r="AC399" s="31"/>
      <c r="AD399" s="31"/>
      <c r="AE399" s="31"/>
      <c r="AF399" s="31"/>
      <c r="AG399" s="31"/>
      <c r="AH399" s="31"/>
      <c r="AI399" s="31"/>
      <c r="AJ399" s="577"/>
    </row>
    <row r="400" spans="1:36">
      <c r="A400" s="572">
        <v>384</v>
      </c>
      <c r="B400" s="19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21"/>
      <c r="U400" s="21"/>
      <c r="V400" s="21"/>
      <c r="W400" s="21"/>
      <c r="X400" s="21"/>
      <c r="Y400" s="21"/>
      <c r="Z400" s="31"/>
      <c r="AA400" s="31"/>
      <c r="AB400" s="31"/>
      <c r="AC400" s="31"/>
      <c r="AD400" s="31"/>
      <c r="AE400" s="31"/>
      <c r="AF400" s="31"/>
      <c r="AG400" s="31"/>
      <c r="AH400" s="31"/>
      <c r="AI400" s="31"/>
      <c r="AJ400" s="577"/>
    </row>
    <row r="401" spans="1:36">
      <c r="A401" s="572">
        <v>385</v>
      </c>
      <c r="B401" s="19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21"/>
      <c r="U401" s="21"/>
      <c r="V401" s="21"/>
      <c r="W401" s="21"/>
      <c r="X401" s="21"/>
      <c r="Y401" s="21"/>
      <c r="Z401" s="31"/>
      <c r="AA401" s="31"/>
      <c r="AB401" s="31"/>
      <c r="AC401" s="31"/>
      <c r="AD401" s="31"/>
      <c r="AE401" s="31"/>
      <c r="AF401" s="31"/>
      <c r="AG401" s="31"/>
      <c r="AH401" s="31"/>
      <c r="AI401" s="31"/>
      <c r="AJ401" s="577"/>
    </row>
    <row r="402" spans="1:36">
      <c r="A402" s="572">
        <v>386</v>
      </c>
      <c r="B402" s="19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21"/>
      <c r="U402" s="21"/>
      <c r="V402" s="21"/>
      <c r="W402" s="21"/>
      <c r="X402" s="21"/>
      <c r="Y402" s="21"/>
      <c r="Z402" s="31"/>
      <c r="AA402" s="31"/>
      <c r="AB402" s="31"/>
      <c r="AC402" s="31"/>
      <c r="AD402" s="31"/>
      <c r="AE402" s="31"/>
      <c r="AF402" s="31"/>
      <c r="AG402" s="31"/>
      <c r="AH402" s="31"/>
      <c r="AI402" s="31"/>
      <c r="AJ402" s="577"/>
    </row>
    <row r="403" spans="1:36">
      <c r="A403" s="572">
        <v>387</v>
      </c>
      <c r="B403" s="19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21"/>
      <c r="U403" s="21"/>
      <c r="V403" s="21"/>
      <c r="W403" s="21"/>
      <c r="X403" s="21"/>
      <c r="Y403" s="21"/>
      <c r="Z403" s="31"/>
      <c r="AA403" s="31"/>
      <c r="AB403" s="31"/>
      <c r="AC403" s="31"/>
      <c r="AD403" s="31"/>
      <c r="AE403" s="31"/>
      <c r="AF403" s="31"/>
      <c r="AG403" s="31"/>
      <c r="AH403" s="31"/>
      <c r="AI403" s="31"/>
      <c r="AJ403" s="577"/>
    </row>
    <row r="404" spans="1:36">
      <c r="A404" s="572">
        <v>388</v>
      </c>
      <c r="B404" s="19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21"/>
      <c r="U404" s="21"/>
      <c r="V404" s="21"/>
      <c r="W404" s="21"/>
      <c r="X404" s="21"/>
      <c r="Y404" s="21"/>
      <c r="Z404" s="31"/>
      <c r="AA404" s="31"/>
      <c r="AB404" s="31"/>
      <c r="AC404" s="31"/>
      <c r="AD404" s="31"/>
      <c r="AE404" s="31"/>
      <c r="AF404" s="31"/>
      <c r="AG404" s="31"/>
      <c r="AH404" s="31"/>
      <c r="AI404" s="31"/>
      <c r="AJ404" s="577"/>
    </row>
    <row r="405" spans="1:36">
      <c r="A405" s="572">
        <v>389</v>
      </c>
      <c r="B405" s="19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21"/>
      <c r="U405" s="21"/>
      <c r="V405" s="21"/>
      <c r="W405" s="21"/>
      <c r="X405" s="21"/>
      <c r="Y405" s="21"/>
      <c r="Z405" s="31"/>
      <c r="AA405" s="31"/>
      <c r="AB405" s="31"/>
      <c r="AC405" s="31"/>
      <c r="AD405" s="31"/>
      <c r="AE405" s="31"/>
      <c r="AF405" s="31"/>
      <c r="AG405" s="31"/>
      <c r="AH405" s="31"/>
      <c r="AI405" s="31"/>
      <c r="AJ405" s="577"/>
    </row>
    <row r="406" spans="1:36">
      <c r="A406" s="572">
        <v>390</v>
      </c>
      <c r="B406" s="19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21"/>
      <c r="U406" s="21"/>
      <c r="V406" s="21"/>
      <c r="W406" s="21"/>
      <c r="X406" s="21"/>
      <c r="Y406" s="21"/>
      <c r="Z406" s="31"/>
      <c r="AA406" s="31"/>
      <c r="AB406" s="31"/>
      <c r="AC406" s="31"/>
      <c r="AD406" s="31"/>
      <c r="AE406" s="31"/>
      <c r="AF406" s="31"/>
      <c r="AG406" s="31"/>
      <c r="AH406" s="31"/>
      <c r="AI406" s="31"/>
      <c r="AJ406" s="577"/>
    </row>
    <row r="407" spans="1:36">
      <c r="A407" s="572">
        <v>391</v>
      </c>
      <c r="B407" s="19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21"/>
      <c r="U407" s="21"/>
      <c r="V407" s="21"/>
      <c r="W407" s="21"/>
      <c r="X407" s="21"/>
      <c r="Y407" s="21"/>
      <c r="Z407" s="31"/>
      <c r="AA407" s="31"/>
      <c r="AB407" s="31"/>
      <c r="AC407" s="31"/>
      <c r="AD407" s="31"/>
      <c r="AE407" s="31"/>
      <c r="AF407" s="31"/>
      <c r="AG407" s="31"/>
      <c r="AH407" s="31"/>
      <c r="AI407" s="31"/>
      <c r="AJ407" s="577"/>
    </row>
    <row r="408" spans="1:36">
      <c r="A408" s="572">
        <v>392</v>
      </c>
      <c r="B408" s="19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21"/>
      <c r="U408" s="21"/>
      <c r="V408" s="21"/>
      <c r="W408" s="21"/>
      <c r="X408" s="21"/>
      <c r="Y408" s="21"/>
      <c r="Z408" s="31"/>
      <c r="AA408" s="31"/>
      <c r="AB408" s="31"/>
      <c r="AC408" s="31"/>
      <c r="AD408" s="31"/>
      <c r="AE408" s="31"/>
      <c r="AF408" s="31"/>
      <c r="AG408" s="31"/>
      <c r="AH408" s="31"/>
      <c r="AI408" s="31"/>
      <c r="AJ408" s="577"/>
    </row>
    <row r="409" spans="1:36">
      <c r="A409" s="572">
        <v>393</v>
      </c>
      <c r="B409" s="19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21"/>
      <c r="U409" s="21"/>
      <c r="V409" s="21"/>
      <c r="W409" s="21"/>
      <c r="X409" s="21"/>
      <c r="Y409" s="21"/>
      <c r="Z409" s="31"/>
      <c r="AA409" s="31"/>
      <c r="AB409" s="31"/>
      <c r="AC409" s="31"/>
      <c r="AD409" s="31"/>
      <c r="AE409" s="31"/>
      <c r="AF409" s="31"/>
      <c r="AG409" s="31"/>
      <c r="AH409" s="31"/>
      <c r="AI409" s="31"/>
      <c r="AJ409" s="577"/>
    </row>
    <row r="410" spans="1:36">
      <c r="A410" s="572">
        <v>394</v>
      </c>
      <c r="B410" s="19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21"/>
      <c r="U410" s="21"/>
      <c r="V410" s="21"/>
      <c r="W410" s="21"/>
      <c r="X410" s="21"/>
      <c r="Y410" s="21"/>
      <c r="Z410" s="31"/>
      <c r="AA410" s="31"/>
      <c r="AB410" s="31"/>
      <c r="AC410" s="31"/>
      <c r="AD410" s="31"/>
      <c r="AE410" s="31"/>
      <c r="AF410" s="31"/>
      <c r="AG410" s="31"/>
      <c r="AH410" s="31"/>
      <c r="AI410" s="31"/>
      <c r="AJ410" s="577"/>
    </row>
    <row r="411" spans="1:36">
      <c r="A411" s="572">
        <v>395</v>
      </c>
      <c r="B411" s="19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21"/>
      <c r="U411" s="21"/>
      <c r="V411" s="21"/>
      <c r="W411" s="21"/>
      <c r="X411" s="21"/>
      <c r="Y411" s="21"/>
      <c r="Z411" s="31"/>
      <c r="AA411" s="31"/>
      <c r="AB411" s="31"/>
      <c r="AC411" s="31"/>
      <c r="AD411" s="31"/>
      <c r="AE411" s="31"/>
      <c r="AF411" s="31"/>
      <c r="AG411" s="31"/>
      <c r="AH411" s="31"/>
      <c r="AI411" s="31"/>
      <c r="AJ411" s="577"/>
    </row>
    <row r="412" spans="1:36">
      <c r="A412" s="572">
        <v>396</v>
      </c>
      <c r="B412" s="19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21"/>
      <c r="U412" s="21"/>
      <c r="V412" s="21"/>
      <c r="W412" s="21"/>
      <c r="X412" s="21"/>
      <c r="Y412" s="21"/>
      <c r="Z412" s="31"/>
      <c r="AA412" s="31"/>
      <c r="AB412" s="31"/>
      <c r="AC412" s="31"/>
      <c r="AD412" s="31"/>
      <c r="AE412" s="31"/>
      <c r="AF412" s="31"/>
      <c r="AG412" s="31"/>
      <c r="AH412" s="31"/>
      <c r="AI412" s="31"/>
      <c r="AJ412" s="577"/>
    </row>
    <row r="413" spans="1:36">
      <c r="A413" s="572">
        <v>397</v>
      </c>
      <c r="B413" s="19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21"/>
      <c r="U413" s="21"/>
      <c r="V413" s="21"/>
      <c r="W413" s="21"/>
      <c r="X413" s="21"/>
      <c r="Y413" s="21"/>
      <c r="Z413" s="31"/>
      <c r="AA413" s="31"/>
      <c r="AB413" s="31"/>
      <c r="AC413" s="31"/>
      <c r="AD413" s="31"/>
      <c r="AE413" s="31"/>
      <c r="AF413" s="31"/>
      <c r="AG413" s="31"/>
      <c r="AH413" s="31"/>
      <c r="AI413" s="31"/>
      <c r="AJ413" s="577"/>
    </row>
    <row r="414" spans="1:36">
      <c r="A414" s="572">
        <v>398</v>
      </c>
      <c r="B414" s="19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21"/>
      <c r="U414" s="21"/>
      <c r="V414" s="21"/>
      <c r="W414" s="21"/>
      <c r="X414" s="21"/>
      <c r="Y414" s="21"/>
      <c r="Z414" s="31"/>
      <c r="AA414" s="31"/>
      <c r="AB414" s="31"/>
      <c r="AC414" s="31"/>
      <c r="AD414" s="31"/>
      <c r="AE414" s="31"/>
      <c r="AF414" s="31"/>
      <c r="AG414" s="31"/>
      <c r="AH414" s="31"/>
      <c r="AI414" s="31"/>
      <c r="AJ414" s="577"/>
    </row>
    <row r="415" spans="1:36">
      <c r="A415" s="572">
        <v>399</v>
      </c>
      <c r="B415" s="19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21"/>
      <c r="U415" s="21"/>
      <c r="V415" s="21"/>
      <c r="W415" s="21"/>
      <c r="X415" s="21"/>
      <c r="Y415" s="21"/>
      <c r="Z415" s="31"/>
      <c r="AA415" s="31"/>
      <c r="AB415" s="31"/>
      <c r="AC415" s="31"/>
      <c r="AD415" s="31"/>
      <c r="AE415" s="31"/>
      <c r="AF415" s="31"/>
      <c r="AG415" s="31"/>
      <c r="AH415" s="31"/>
      <c r="AI415" s="31"/>
      <c r="AJ415" s="577"/>
    </row>
    <row r="416" spans="1:36">
      <c r="A416" s="572">
        <v>400</v>
      </c>
      <c r="B416" s="19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21"/>
      <c r="U416" s="21"/>
      <c r="V416" s="21"/>
      <c r="W416" s="21"/>
      <c r="X416" s="21"/>
      <c r="Y416" s="21"/>
      <c r="Z416" s="31"/>
      <c r="AA416" s="31"/>
      <c r="AB416" s="31"/>
      <c r="AC416" s="31"/>
      <c r="AD416" s="31"/>
      <c r="AE416" s="31"/>
      <c r="AF416" s="31"/>
      <c r="AG416" s="31"/>
      <c r="AH416" s="31"/>
      <c r="AI416" s="31"/>
      <c r="AJ416" s="577"/>
    </row>
    <row r="417" spans="1:36">
      <c r="A417" s="572">
        <v>401</v>
      </c>
      <c r="B417" s="19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21"/>
      <c r="U417" s="21"/>
      <c r="V417" s="21"/>
      <c r="W417" s="21"/>
      <c r="X417" s="21"/>
      <c r="Y417" s="21"/>
      <c r="Z417" s="31"/>
      <c r="AA417" s="31"/>
      <c r="AB417" s="31"/>
      <c r="AC417" s="31"/>
      <c r="AD417" s="31"/>
      <c r="AE417" s="31"/>
      <c r="AF417" s="31"/>
      <c r="AG417" s="31"/>
      <c r="AH417" s="31"/>
      <c r="AI417" s="31"/>
      <c r="AJ417" s="577"/>
    </row>
    <row r="418" spans="1:36">
      <c r="A418" s="572">
        <v>402</v>
      </c>
      <c r="B418" s="19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21"/>
      <c r="U418" s="21"/>
      <c r="V418" s="21"/>
      <c r="W418" s="21"/>
      <c r="X418" s="21"/>
      <c r="Y418" s="21"/>
      <c r="Z418" s="31"/>
      <c r="AA418" s="31"/>
      <c r="AB418" s="31"/>
      <c r="AC418" s="31"/>
      <c r="AD418" s="31"/>
      <c r="AE418" s="31"/>
      <c r="AF418" s="31"/>
      <c r="AG418" s="31"/>
      <c r="AH418" s="31"/>
      <c r="AI418" s="31"/>
      <c r="AJ418" s="577"/>
    </row>
    <row r="419" spans="1:36">
      <c r="A419" s="572">
        <v>403</v>
      </c>
      <c r="B419" s="19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21"/>
      <c r="U419" s="21"/>
      <c r="V419" s="21"/>
      <c r="W419" s="21"/>
      <c r="X419" s="21"/>
      <c r="Y419" s="21"/>
      <c r="Z419" s="31"/>
      <c r="AA419" s="31"/>
      <c r="AB419" s="31"/>
      <c r="AC419" s="31"/>
      <c r="AD419" s="31"/>
      <c r="AE419" s="31"/>
      <c r="AF419" s="31"/>
      <c r="AG419" s="31"/>
      <c r="AH419" s="31"/>
      <c r="AI419" s="31"/>
      <c r="AJ419" s="577"/>
    </row>
    <row r="420" spans="1:36">
      <c r="A420" s="572">
        <v>404</v>
      </c>
      <c r="B420" s="19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21"/>
      <c r="U420" s="21"/>
      <c r="V420" s="21"/>
      <c r="W420" s="21"/>
      <c r="X420" s="21"/>
      <c r="Y420" s="21"/>
      <c r="Z420" s="31"/>
      <c r="AA420" s="31"/>
      <c r="AB420" s="31"/>
      <c r="AC420" s="31"/>
      <c r="AD420" s="31"/>
      <c r="AE420" s="31"/>
      <c r="AF420" s="31"/>
      <c r="AG420" s="31"/>
      <c r="AH420" s="31"/>
      <c r="AI420" s="31"/>
      <c r="AJ420" s="577"/>
    </row>
    <row r="421" spans="1:36">
      <c r="A421" s="572">
        <v>405</v>
      </c>
      <c r="B421" s="19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21"/>
      <c r="U421" s="21"/>
      <c r="V421" s="21"/>
      <c r="W421" s="21"/>
      <c r="X421" s="21"/>
      <c r="Y421" s="21"/>
      <c r="Z421" s="31"/>
      <c r="AA421" s="31"/>
      <c r="AB421" s="31"/>
      <c r="AC421" s="31"/>
      <c r="AD421" s="31"/>
      <c r="AE421" s="31"/>
      <c r="AF421" s="31"/>
      <c r="AG421" s="31"/>
      <c r="AH421" s="31"/>
      <c r="AI421" s="31"/>
      <c r="AJ421" s="577"/>
    </row>
    <row r="422" spans="1:36">
      <c r="A422" s="572">
        <v>406</v>
      </c>
      <c r="B422" s="19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21"/>
      <c r="U422" s="21"/>
      <c r="V422" s="21"/>
      <c r="W422" s="21"/>
      <c r="X422" s="21"/>
      <c r="Y422" s="21"/>
      <c r="Z422" s="31"/>
      <c r="AA422" s="31"/>
      <c r="AB422" s="31"/>
      <c r="AC422" s="31"/>
      <c r="AD422" s="31"/>
      <c r="AE422" s="31"/>
      <c r="AF422" s="31"/>
      <c r="AG422" s="31"/>
      <c r="AH422" s="31"/>
      <c r="AI422" s="31"/>
      <c r="AJ422" s="577"/>
    </row>
    <row r="423" spans="1:36">
      <c r="A423" s="572">
        <v>407</v>
      </c>
      <c r="B423" s="19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21"/>
      <c r="U423" s="21"/>
      <c r="V423" s="21"/>
      <c r="W423" s="21"/>
      <c r="X423" s="21"/>
      <c r="Y423" s="21"/>
      <c r="Z423" s="31"/>
      <c r="AA423" s="31"/>
      <c r="AB423" s="31"/>
      <c r="AC423" s="31"/>
      <c r="AD423" s="31"/>
      <c r="AE423" s="31"/>
      <c r="AF423" s="31"/>
      <c r="AG423" s="31"/>
      <c r="AH423" s="31"/>
      <c r="AI423" s="31"/>
      <c r="AJ423" s="577"/>
    </row>
    <row r="424" spans="1:36">
      <c r="A424" s="572">
        <v>408</v>
      </c>
      <c r="B424" s="19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21"/>
      <c r="U424" s="21"/>
      <c r="V424" s="21"/>
      <c r="W424" s="21"/>
      <c r="X424" s="21"/>
      <c r="Y424" s="21"/>
      <c r="Z424" s="31"/>
      <c r="AA424" s="31"/>
      <c r="AB424" s="31"/>
      <c r="AC424" s="31"/>
      <c r="AD424" s="31"/>
      <c r="AE424" s="31"/>
      <c r="AF424" s="31"/>
      <c r="AG424" s="31"/>
      <c r="AH424" s="31"/>
      <c r="AI424" s="31"/>
      <c r="AJ424" s="577"/>
    </row>
    <row r="425" spans="1:36">
      <c r="A425" s="572">
        <v>409</v>
      </c>
      <c r="B425" s="19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21"/>
      <c r="U425" s="21"/>
      <c r="V425" s="21"/>
      <c r="W425" s="21"/>
      <c r="X425" s="21"/>
      <c r="Y425" s="21"/>
      <c r="Z425" s="31"/>
      <c r="AA425" s="31"/>
      <c r="AB425" s="31"/>
      <c r="AC425" s="31"/>
      <c r="AD425" s="31"/>
      <c r="AE425" s="31"/>
      <c r="AF425" s="31"/>
      <c r="AG425" s="31"/>
      <c r="AH425" s="31"/>
      <c r="AI425" s="31"/>
      <c r="AJ425" s="577"/>
    </row>
    <row r="426" spans="1:36">
      <c r="A426" s="572">
        <v>410</v>
      </c>
      <c r="B426" s="19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21"/>
      <c r="U426" s="21"/>
      <c r="V426" s="21"/>
      <c r="W426" s="21"/>
      <c r="X426" s="21"/>
      <c r="Y426" s="21"/>
      <c r="Z426" s="31"/>
      <c r="AA426" s="31"/>
      <c r="AB426" s="31"/>
      <c r="AC426" s="31"/>
      <c r="AD426" s="31"/>
      <c r="AE426" s="31"/>
      <c r="AF426" s="31"/>
      <c r="AG426" s="31"/>
      <c r="AH426" s="31"/>
      <c r="AI426" s="31"/>
      <c r="AJ426" s="577"/>
    </row>
    <row r="427" spans="1:36">
      <c r="A427" s="572">
        <v>411</v>
      </c>
      <c r="B427" s="19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21"/>
      <c r="U427" s="21"/>
      <c r="V427" s="21"/>
      <c r="W427" s="21"/>
      <c r="X427" s="21"/>
      <c r="Y427" s="21"/>
      <c r="Z427" s="31"/>
      <c r="AA427" s="31"/>
      <c r="AB427" s="31"/>
      <c r="AC427" s="31"/>
      <c r="AD427" s="31"/>
      <c r="AE427" s="31"/>
      <c r="AF427" s="31"/>
      <c r="AG427" s="31"/>
      <c r="AH427" s="31"/>
      <c r="AI427" s="31"/>
      <c r="AJ427" s="577"/>
    </row>
    <row r="428" spans="1:36">
      <c r="A428" s="572">
        <v>412</v>
      </c>
      <c r="B428" s="19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21"/>
      <c r="U428" s="21"/>
      <c r="V428" s="21"/>
      <c r="W428" s="21"/>
      <c r="X428" s="21"/>
      <c r="Y428" s="21"/>
      <c r="Z428" s="31"/>
      <c r="AA428" s="31"/>
      <c r="AB428" s="31"/>
      <c r="AC428" s="31"/>
      <c r="AD428" s="31"/>
      <c r="AE428" s="31"/>
      <c r="AF428" s="31"/>
      <c r="AG428" s="31"/>
      <c r="AH428" s="31"/>
      <c r="AI428" s="31"/>
      <c r="AJ428" s="577"/>
    </row>
    <row r="429" spans="1:36">
      <c r="A429" s="572">
        <v>413</v>
      </c>
      <c r="B429" s="19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21"/>
      <c r="U429" s="21"/>
      <c r="V429" s="21"/>
      <c r="W429" s="21"/>
      <c r="X429" s="21"/>
      <c r="Y429" s="21"/>
      <c r="Z429" s="31"/>
      <c r="AA429" s="31"/>
      <c r="AB429" s="31"/>
      <c r="AC429" s="31"/>
      <c r="AD429" s="31"/>
      <c r="AE429" s="31"/>
      <c r="AF429" s="31"/>
      <c r="AG429" s="31"/>
      <c r="AH429" s="31"/>
      <c r="AI429" s="31"/>
      <c r="AJ429" s="577"/>
    </row>
    <row r="430" spans="1:36">
      <c r="A430" s="572">
        <v>414</v>
      </c>
      <c r="B430" s="19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21"/>
      <c r="U430" s="21"/>
      <c r="V430" s="21"/>
      <c r="W430" s="21"/>
      <c r="X430" s="21"/>
      <c r="Y430" s="21"/>
      <c r="Z430" s="31"/>
      <c r="AA430" s="31"/>
      <c r="AB430" s="31"/>
      <c r="AC430" s="31"/>
      <c r="AD430" s="31"/>
      <c r="AE430" s="31"/>
      <c r="AF430" s="31"/>
      <c r="AG430" s="31"/>
      <c r="AH430" s="31"/>
      <c r="AI430" s="31"/>
      <c r="AJ430" s="577"/>
    </row>
    <row r="431" spans="1:36">
      <c r="A431" s="572">
        <v>415</v>
      </c>
      <c r="B431" s="19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21"/>
      <c r="U431" s="21"/>
      <c r="V431" s="21"/>
      <c r="W431" s="21"/>
      <c r="X431" s="21"/>
      <c r="Y431" s="21"/>
      <c r="Z431" s="31"/>
      <c r="AA431" s="31"/>
      <c r="AB431" s="31"/>
      <c r="AC431" s="31"/>
      <c r="AD431" s="31"/>
      <c r="AE431" s="31"/>
      <c r="AF431" s="31"/>
      <c r="AG431" s="31"/>
      <c r="AH431" s="31"/>
      <c r="AI431" s="31"/>
      <c r="AJ431" s="577"/>
    </row>
    <row r="432" spans="1:36">
      <c r="A432" s="572">
        <v>416</v>
      </c>
      <c r="B432" s="19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21"/>
      <c r="U432" s="21"/>
      <c r="V432" s="21"/>
      <c r="W432" s="21"/>
      <c r="X432" s="21"/>
      <c r="Y432" s="21"/>
      <c r="Z432" s="31"/>
      <c r="AA432" s="31"/>
      <c r="AB432" s="31"/>
      <c r="AC432" s="31"/>
      <c r="AD432" s="31"/>
      <c r="AE432" s="31"/>
      <c r="AF432" s="31"/>
      <c r="AG432" s="31"/>
      <c r="AH432" s="31"/>
      <c r="AI432" s="31"/>
      <c r="AJ432" s="577"/>
    </row>
    <row r="433" spans="1:36">
      <c r="A433" s="572">
        <v>417</v>
      </c>
      <c r="B433" s="19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21"/>
      <c r="U433" s="21"/>
      <c r="V433" s="21"/>
      <c r="W433" s="21"/>
      <c r="X433" s="21"/>
      <c r="Y433" s="21"/>
      <c r="Z433" s="31"/>
      <c r="AA433" s="31"/>
      <c r="AB433" s="31"/>
      <c r="AC433" s="31"/>
      <c r="AD433" s="31"/>
      <c r="AE433" s="31"/>
      <c r="AF433" s="31"/>
      <c r="AG433" s="31"/>
      <c r="AH433" s="31"/>
      <c r="AI433" s="31"/>
      <c r="AJ433" s="577"/>
    </row>
    <row r="434" spans="1:36">
      <c r="A434" s="572">
        <v>418</v>
      </c>
      <c r="B434" s="19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21"/>
      <c r="U434" s="21"/>
      <c r="V434" s="21"/>
      <c r="W434" s="21"/>
      <c r="X434" s="21"/>
      <c r="Y434" s="21"/>
      <c r="Z434" s="31"/>
      <c r="AA434" s="31"/>
      <c r="AB434" s="31"/>
      <c r="AC434" s="31"/>
      <c r="AD434" s="31"/>
      <c r="AE434" s="31"/>
      <c r="AF434" s="31"/>
      <c r="AG434" s="31"/>
      <c r="AH434" s="31"/>
      <c r="AI434" s="31"/>
      <c r="AJ434" s="577"/>
    </row>
    <row r="435" spans="1:36">
      <c r="A435" s="572">
        <v>419</v>
      </c>
      <c r="B435" s="19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21"/>
      <c r="U435" s="21"/>
      <c r="V435" s="21"/>
      <c r="W435" s="21"/>
      <c r="X435" s="21"/>
      <c r="Y435" s="21"/>
      <c r="Z435" s="31"/>
      <c r="AA435" s="31"/>
      <c r="AB435" s="31"/>
      <c r="AC435" s="31"/>
      <c r="AD435" s="31"/>
      <c r="AE435" s="31"/>
      <c r="AF435" s="31"/>
      <c r="AG435" s="31"/>
      <c r="AH435" s="31"/>
      <c r="AI435" s="31"/>
      <c r="AJ435" s="577"/>
    </row>
    <row r="436" spans="1:36">
      <c r="A436" s="572">
        <v>420</v>
      </c>
      <c r="B436" s="19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21"/>
      <c r="U436" s="21"/>
      <c r="V436" s="21"/>
      <c r="W436" s="21"/>
      <c r="X436" s="21"/>
      <c r="Y436" s="21"/>
      <c r="Z436" s="31"/>
      <c r="AA436" s="31"/>
      <c r="AB436" s="31"/>
      <c r="AC436" s="31"/>
      <c r="AD436" s="31"/>
      <c r="AE436" s="31"/>
      <c r="AF436" s="31"/>
      <c r="AG436" s="31"/>
      <c r="AH436" s="31"/>
      <c r="AI436" s="31"/>
      <c r="AJ436" s="577"/>
    </row>
    <row r="437" spans="1:36">
      <c r="A437" s="572">
        <v>421</v>
      </c>
      <c r="B437" s="19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21"/>
      <c r="U437" s="21"/>
      <c r="V437" s="21"/>
      <c r="W437" s="21"/>
      <c r="X437" s="21"/>
      <c r="Y437" s="21"/>
      <c r="Z437" s="31"/>
      <c r="AA437" s="31"/>
      <c r="AB437" s="31"/>
      <c r="AC437" s="31"/>
      <c r="AD437" s="31"/>
      <c r="AE437" s="31"/>
      <c r="AF437" s="31"/>
      <c r="AG437" s="31"/>
      <c r="AH437" s="31"/>
      <c r="AI437" s="31"/>
      <c r="AJ437" s="577"/>
    </row>
    <row r="438" spans="1:36">
      <c r="A438" s="572">
        <v>422</v>
      </c>
      <c r="B438" s="19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21"/>
      <c r="U438" s="21"/>
      <c r="V438" s="21"/>
      <c r="W438" s="21"/>
      <c r="X438" s="21"/>
      <c r="Y438" s="21"/>
      <c r="Z438" s="31"/>
      <c r="AA438" s="31"/>
      <c r="AB438" s="31"/>
      <c r="AC438" s="31"/>
      <c r="AD438" s="31"/>
      <c r="AE438" s="31"/>
      <c r="AF438" s="31"/>
      <c r="AG438" s="31"/>
      <c r="AH438" s="31"/>
      <c r="AI438" s="31"/>
      <c r="AJ438" s="577"/>
    </row>
    <row r="439" spans="1:36">
      <c r="A439" s="572">
        <v>423</v>
      </c>
      <c r="B439" s="19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21"/>
      <c r="U439" s="21"/>
      <c r="V439" s="21"/>
      <c r="W439" s="21"/>
      <c r="X439" s="21"/>
      <c r="Y439" s="21"/>
      <c r="Z439" s="31"/>
      <c r="AA439" s="31"/>
      <c r="AB439" s="31"/>
      <c r="AC439" s="31"/>
      <c r="AD439" s="31"/>
      <c r="AE439" s="31"/>
      <c r="AF439" s="31"/>
      <c r="AG439" s="31"/>
      <c r="AH439" s="31"/>
      <c r="AI439" s="31"/>
      <c r="AJ439" s="577"/>
    </row>
    <row r="440" spans="1:36">
      <c r="A440" s="572">
        <v>424</v>
      </c>
      <c r="B440" s="19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21"/>
      <c r="U440" s="21"/>
      <c r="V440" s="21"/>
      <c r="W440" s="21"/>
      <c r="X440" s="21"/>
      <c r="Y440" s="21"/>
      <c r="Z440" s="31"/>
      <c r="AA440" s="31"/>
      <c r="AB440" s="31"/>
      <c r="AC440" s="31"/>
      <c r="AD440" s="31"/>
      <c r="AE440" s="31"/>
      <c r="AF440" s="31"/>
      <c r="AG440" s="31"/>
      <c r="AH440" s="31"/>
      <c r="AI440" s="31"/>
      <c r="AJ440" s="577"/>
    </row>
    <row r="441" spans="1:36">
      <c r="A441" s="572">
        <v>425</v>
      </c>
      <c r="B441" s="19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21"/>
      <c r="U441" s="21"/>
      <c r="V441" s="21"/>
      <c r="W441" s="21"/>
      <c r="X441" s="21"/>
      <c r="Y441" s="21"/>
      <c r="Z441" s="31"/>
      <c r="AA441" s="31"/>
      <c r="AB441" s="31"/>
      <c r="AC441" s="31"/>
      <c r="AD441" s="31"/>
      <c r="AE441" s="31"/>
      <c r="AF441" s="31"/>
      <c r="AG441" s="31"/>
      <c r="AH441" s="31"/>
      <c r="AI441" s="31"/>
      <c r="AJ441" s="577"/>
    </row>
    <row r="442" spans="1:36">
      <c r="A442" s="572">
        <v>426</v>
      </c>
      <c r="B442" s="19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21"/>
      <c r="U442" s="21"/>
      <c r="V442" s="21"/>
      <c r="W442" s="21"/>
      <c r="X442" s="21"/>
      <c r="Y442" s="21"/>
      <c r="Z442" s="31"/>
      <c r="AA442" s="31"/>
      <c r="AB442" s="31"/>
      <c r="AC442" s="31"/>
      <c r="AD442" s="31"/>
      <c r="AE442" s="31"/>
      <c r="AF442" s="31"/>
      <c r="AG442" s="31"/>
      <c r="AH442" s="31"/>
      <c r="AI442" s="31"/>
      <c r="AJ442" s="577"/>
    </row>
    <row r="443" spans="1:36">
      <c r="A443" s="572">
        <v>427</v>
      </c>
      <c r="B443" s="19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21"/>
      <c r="U443" s="21"/>
      <c r="V443" s="21"/>
      <c r="W443" s="21"/>
      <c r="X443" s="21"/>
      <c r="Y443" s="21"/>
      <c r="Z443" s="31"/>
      <c r="AA443" s="31"/>
      <c r="AB443" s="31"/>
      <c r="AC443" s="31"/>
      <c r="AD443" s="31"/>
      <c r="AE443" s="31"/>
      <c r="AF443" s="31"/>
      <c r="AG443" s="31"/>
      <c r="AH443" s="31"/>
      <c r="AI443" s="31"/>
      <c r="AJ443" s="577"/>
    </row>
    <row r="444" spans="1:36">
      <c r="A444" s="572">
        <v>428</v>
      </c>
      <c r="B444" s="19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21"/>
      <c r="U444" s="21"/>
      <c r="V444" s="21"/>
      <c r="W444" s="21"/>
      <c r="X444" s="21"/>
      <c r="Y444" s="21"/>
      <c r="Z444" s="31"/>
      <c r="AA444" s="31"/>
      <c r="AB444" s="31"/>
      <c r="AC444" s="31"/>
      <c r="AD444" s="31"/>
      <c r="AE444" s="31"/>
      <c r="AF444" s="31"/>
      <c r="AG444" s="31"/>
      <c r="AH444" s="31"/>
      <c r="AI444" s="31"/>
      <c r="AJ444" s="577"/>
    </row>
    <row r="445" spans="1:36">
      <c r="A445" s="572">
        <v>429</v>
      </c>
      <c r="B445" s="19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21"/>
      <c r="U445" s="21"/>
      <c r="V445" s="21"/>
      <c r="W445" s="21"/>
      <c r="X445" s="21"/>
      <c r="Y445" s="21"/>
      <c r="Z445" s="31"/>
      <c r="AA445" s="31"/>
      <c r="AB445" s="31"/>
      <c r="AC445" s="31"/>
      <c r="AD445" s="31"/>
      <c r="AE445" s="31"/>
      <c r="AF445" s="31"/>
      <c r="AG445" s="31"/>
      <c r="AH445" s="31"/>
      <c r="AI445" s="31"/>
      <c r="AJ445" s="577"/>
    </row>
    <row r="446" spans="1:36">
      <c r="A446" s="572">
        <v>430</v>
      </c>
      <c r="B446" s="19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21"/>
      <c r="U446" s="21"/>
      <c r="V446" s="21"/>
      <c r="W446" s="21"/>
      <c r="X446" s="21"/>
      <c r="Y446" s="21"/>
      <c r="Z446" s="31"/>
      <c r="AA446" s="31"/>
      <c r="AB446" s="31"/>
      <c r="AC446" s="31"/>
      <c r="AD446" s="31"/>
      <c r="AE446" s="31"/>
      <c r="AF446" s="31"/>
      <c r="AG446" s="31"/>
      <c r="AH446" s="31"/>
      <c r="AI446" s="31"/>
      <c r="AJ446" s="577"/>
    </row>
    <row r="447" spans="1:36">
      <c r="A447" s="572">
        <v>431</v>
      </c>
      <c r="B447" s="19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21"/>
      <c r="U447" s="21"/>
      <c r="V447" s="21"/>
      <c r="W447" s="21"/>
      <c r="X447" s="21"/>
      <c r="Y447" s="2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  <c r="AJ447" s="577"/>
    </row>
    <row r="448" spans="1:36">
      <c r="A448" s="572">
        <v>432</v>
      </c>
      <c r="B448" s="19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21"/>
      <c r="U448" s="21"/>
      <c r="V448" s="21"/>
      <c r="W448" s="21"/>
      <c r="X448" s="21"/>
      <c r="Y448" s="2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  <c r="AJ448" s="577"/>
    </row>
    <row r="449" spans="1:36">
      <c r="A449" s="572">
        <v>433</v>
      </c>
      <c r="B449" s="19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21"/>
      <c r="U449" s="21"/>
      <c r="V449" s="21"/>
      <c r="W449" s="21"/>
      <c r="X449" s="21"/>
      <c r="Y449" s="21"/>
      <c r="Z449" s="31"/>
      <c r="AA449" s="31"/>
      <c r="AB449" s="31"/>
      <c r="AC449" s="31"/>
      <c r="AD449" s="31"/>
      <c r="AE449" s="31"/>
      <c r="AF449" s="31"/>
      <c r="AG449" s="31"/>
      <c r="AH449" s="31"/>
      <c r="AI449" s="31"/>
      <c r="AJ449" s="577"/>
    </row>
    <row r="450" spans="1:36">
      <c r="A450" s="572">
        <v>434</v>
      </c>
      <c r="B450" s="19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21"/>
      <c r="U450" s="21"/>
      <c r="V450" s="21"/>
      <c r="W450" s="21"/>
      <c r="X450" s="21"/>
      <c r="Y450" s="21"/>
      <c r="Z450" s="31"/>
      <c r="AA450" s="31"/>
      <c r="AB450" s="31"/>
      <c r="AC450" s="31"/>
      <c r="AD450" s="31"/>
      <c r="AE450" s="31"/>
      <c r="AF450" s="31"/>
      <c r="AG450" s="31"/>
      <c r="AH450" s="31"/>
      <c r="AI450" s="31"/>
      <c r="AJ450" s="577"/>
    </row>
    <row r="451" spans="1:36">
      <c r="A451" s="572">
        <v>435</v>
      </c>
      <c r="B451" s="19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21"/>
      <c r="U451" s="21"/>
      <c r="V451" s="21"/>
      <c r="W451" s="21"/>
      <c r="X451" s="21"/>
      <c r="Y451" s="21"/>
      <c r="Z451" s="31"/>
      <c r="AA451" s="31"/>
      <c r="AB451" s="31"/>
      <c r="AC451" s="31"/>
      <c r="AD451" s="31"/>
      <c r="AE451" s="31"/>
      <c r="AF451" s="31"/>
      <c r="AG451" s="31"/>
      <c r="AH451" s="31"/>
      <c r="AI451" s="31"/>
      <c r="AJ451" s="577"/>
    </row>
    <row r="452" spans="1:36">
      <c r="A452" s="572">
        <v>436</v>
      </c>
      <c r="B452" s="19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21"/>
      <c r="U452" s="21"/>
      <c r="V452" s="21"/>
      <c r="W452" s="21"/>
      <c r="X452" s="21"/>
      <c r="Y452" s="21"/>
      <c r="Z452" s="31"/>
      <c r="AA452" s="31"/>
      <c r="AB452" s="31"/>
      <c r="AC452" s="31"/>
      <c r="AD452" s="31"/>
      <c r="AE452" s="31"/>
      <c r="AF452" s="31"/>
      <c r="AG452" s="31"/>
      <c r="AH452" s="31"/>
      <c r="AI452" s="31"/>
      <c r="AJ452" s="577"/>
    </row>
    <row r="453" spans="1:36">
      <c r="A453" s="572">
        <v>437</v>
      </c>
      <c r="B453" s="19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21"/>
      <c r="U453" s="21"/>
      <c r="V453" s="21"/>
      <c r="W453" s="21"/>
      <c r="X453" s="21"/>
      <c r="Y453" s="21"/>
      <c r="Z453" s="31"/>
      <c r="AA453" s="31"/>
      <c r="AB453" s="31"/>
      <c r="AC453" s="31"/>
      <c r="AD453" s="31"/>
      <c r="AE453" s="31"/>
      <c r="AF453" s="31"/>
      <c r="AG453" s="31"/>
      <c r="AH453" s="31"/>
      <c r="AI453" s="31"/>
      <c r="AJ453" s="577"/>
    </row>
    <row r="454" spans="1:36">
      <c r="A454" s="572">
        <v>438</v>
      </c>
      <c r="B454" s="19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21"/>
      <c r="U454" s="21"/>
      <c r="V454" s="21"/>
      <c r="W454" s="21"/>
      <c r="X454" s="21"/>
      <c r="Y454" s="21"/>
      <c r="Z454" s="31"/>
      <c r="AA454" s="31"/>
      <c r="AB454" s="31"/>
      <c r="AC454" s="31"/>
      <c r="AD454" s="31"/>
      <c r="AE454" s="31"/>
      <c r="AF454" s="31"/>
      <c r="AG454" s="31"/>
      <c r="AH454" s="31"/>
      <c r="AI454" s="31"/>
      <c r="AJ454" s="577"/>
    </row>
    <row r="455" spans="1:36">
      <c r="A455" s="572">
        <v>439</v>
      </c>
      <c r="B455" s="19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21"/>
      <c r="U455" s="21"/>
      <c r="V455" s="21"/>
      <c r="W455" s="21"/>
      <c r="X455" s="21"/>
      <c r="Y455" s="21"/>
      <c r="Z455" s="31"/>
      <c r="AA455" s="31"/>
      <c r="AB455" s="31"/>
      <c r="AC455" s="31"/>
      <c r="AD455" s="31"/>
      <c r="AE455" s="31"/>
      <c r="AF455" s="31"/>
      <c r="AG455" s="31"/>
      <c r="AH455" s="31"/>
      <c r="AI455" s="31"/>
      <c r="AJ455" s="577"/>
    </row>
    <row r="456" spans="1:36">
      <c r="A456" s="572">
        <v>440</v>
      </c>
      <c r="B456" s="19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21"/>
      <c r="U456" s="21"/>
      <c r="V456" s="21"/>
      <c r="W456" s="21"/>
      <c r="X456" s="21"/>
      <c r="Y456" s="21"/>
      <c r="Z456" s="31"/>
      <c r="AA456" s="31"/>
      <c r="AB456" s="31"/>
      <c r="AC456" s="31"/>
      <c r="AD456" s="31"/>
      <c r="AE456" s="31"/>
      <c r="AF456" s="31"/>
      <c r="AG456" s="31"/>
      <c r="AH456" s="31"/>
      <c r="AI456" s="31"/>
      <c r="AJ456" s="577"/>
    </row>
    <row r="457" spans="1:36">
      <c r="A457" s="572">
        <v>441</v>
      </c>
      <c r="B457" s="19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21"/>
      <c r="U457" s="21"/>
      <c r="V457" s="21"/>
      <c r="W457" s="21"/>
      <c r="X457" s="21"/>
      <c r="Y457" s="21"/>
      <c r="Z457" s="31"/>
      <c r="AA457" s="31"/>
      <c r="AB457" s="31"/>
      <c r="AC457" s="31"/>
      <c r="AD457" s="31"/>
      <c r="AE457" s="31"/>
      <c r="AF457" s="31"/>
      <c r="AG457" s="31"/>
      <c r="AH457" s="31"/>
      <c r="AI457" s="31"/>
      <c r="AJ457" s="577"/>
    </row>
    <row r="458" spans="1:36">
      <c r="A458" s="572">
        <v>442</v>
      </c>
      <c r="B458" s="19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21"/>
      <c r="U458" s="21"/>
      <c r="V458" s="21"/>
      <c r="W458" s="21"/>
      <c r="X458" s="21"/>
      <c r="Y458" s="21"/>
      <c r="Z458" s="31"/>
      <c r="AA458" s="31"/>
      <c r="AB458" s="31"/>
      <c r="AC458" s="31"/>
      <c r="AD458" s="31"/>
      <c r="AE458" s="31"/>
      <c r="AF458" s="31"/>
      <c r="AG458" s="31"/>
      <c r="AH458" s="31"/>
      <c r="AI458" s="31"/>
      <c r="AJ458" s="577"/>
    </row>
    <row r="459" spans="1:36">
      <c r="A459" s="572">
        <v>443</v>
      </c>
      <c r="B459" s="19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21"/>
      <c r="U459" s="21"/>
      <c r="V459" s="21"/>
      <c r="W459" s="21"/>
      <c r="X459" s="21"/>
      <c r="Y459" s="21"/>
      <c r="Z459" s="31"/>
      <c r="AA459" s="31"/>
      <c r="AB459" s="31"/>
      <c r="AC459" s="31"/>
      <c r="AD459" s="31"/>
      <c r="AE459" s="31"/>
      <c r="AF459" s="31"/>
      <c r="AG459" s="31"/>
      <c r="AH459" s="31"/>
      <c r="AI459" s="31"/>
      <c r="AJ459" s="577"/>
    </row>
    <row r="460" spans="1:36">
      <c r="A460" s="572">
        <v>444</v>
      </c>
      <c r="B460" s="19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21"/>
      <c r="U460" s="21"/>
      <c r="V460" s="21"/>
      <c r="W460" s="21"/>
      <c r="X460" s="21"/>
      <c r="Y460" s="21"/>
      <c r="Z460" s="31"/>
      <c r="AA460" s="31"/>
      <c r="AB460" s="31"/>
      <c r="AC460" s="31"/>
      <c r="AD460" s="31"/>
      <c r="AE460" s="31"/>
      <c r="AF460" s="31"/>
      <c r="AG460" s="31"/>
      <c r="AH460" s="31"/>
      <c r="AI460" s="31"/>
      <c r="AJ460" s="577"/>
    </row>
    <row r="461" spans="1:36">
      <c r="A461" s="572">
        <v>445</v>
      </c>
      <c r="B461" s="19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21"/>
      <c r="U461" s="21"/>
      <c r="V461" s="21"/>
      <c r="W461" s="21"/>
      <c r="X461" s="21"/>
      <c r="Y461" s="21"/>
      <c r="Z461" s="31"/>
      <c r="AA461" s="31"/>
      <c r="AB461" s="31"/>
      <c r="AC461" s="31"/>
      <c r="AD461" s="31"/>
      <c r="AE461" s="31"/>
      <c r="AF461" s="31"/>
      <c r="AG461" s="31"/>
      <c r="AH461" s="31"/>
      <c r="AI461" s="31"/>
      <c r="AJ461" s="577"/>
    </row>
    <row r="462" spans="1:36">
      <c r="A462" s="572">
        <v>446</v>
      </c>
      <c r="B462" s="19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21"/>
      <c r="U462" s="21"/>
      <c r="V462" s="21"/>
      <c r="W462" s="21"/>
      <c r="X462" s="21"/>
      <c r="Y462" s="21"/>
      <c r="Z462" s="31"/>
      <c r="AA462" s="31"/>
      <c r="AB462" s="31"/>
      <c r="AC462" s="31"/>
      <c r="AD462" s="31"/>
      <c r="AE462" s="31"/>
      <c r="AF462" s="31"/>
      <c r="AG462" s="31"/>
      <c r="AH462" s="31"/>
      <c r="AI462" s="31"/>
      <c r="AJ462" s="577"/>
    </row>
    <row r="463" spans="1:36">
      <c r="A463" s="572">
        <v>447</v>
      </c>
      <c r="B463" s="19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21"/>
      <c r="U463" s="21"/>
      <c r="V463" s="21"/>
      <c r="W463" s="21"/>
      <c r="X463" s="21"/>
      <c r="Y463" s="21"/>
      <c r="Z463" s="31"/>
      <c r="AA463" s="31"/>
      <c r="AB463" s="31"/>
      <c r="AC463" s="31"/>
      <c r="AD463" s="31"/>
      <c r="AE463" s="31"/>
      <c r="AF463" s="31"/>
      <c r="AG463" s="31"/>
      <c r="AH463" s="31"/>
      <c r="AI463" s="31"/>
      <c r="AJ463" s="577"/>
    </row>
    <row r="464" spans="1:36">
      <c r="A464" s="572">
        <v>448</v>
      </c>
      <c r="B464" s="19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21"/>
      <c r="U464" s="21"/>
      <c r="V464" s="21"/>
      <c r="W464" s="21"/>
      <c r="X464" s="21"/>
      <c r="Y464" s="21"/>
      <c r="Z464" s="31"/>
      <c r="AA464" s="31"/>
      <c r="AB464" s="31"/>
      <c r="AC464" s="31"/>
      <c r="AD464" s="31"/>
      <c r="AE464" s="31"/>
      <c r="AF464" s="31"/>
      <c r="AG464" s="31"/>
      <c r="AH464" s="31"/>
      <c r="AI464" s="31"/>
      <c r="AJ464" s="577"/>
    </row>
    <row r="465" spans="1:36">
      <c r="A465" s="572">
        <v>449</v>
      </c>
      <c r="B465" s="19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21"/>
      <c r="U465" s="21"/>
      <c r="V465" s="21"/>
      <c r="W465" s="21"/>
      <c r="X465" s="21"/>
      <c r="Y465" s="21"/>
      <c r="Z465" s="31"/>
      <c r="AA465" s="31"/>
      <c r="AB465" s="31"/>
      <c r="AC465" s="31"/>
      <c r="AD465" s="31"/>
      <c r="AE465" s="31"/>
      <c r="AF465" s="31"/>
      <c r="AG465" s="31"/>
      <c r="AH465" s="31"/>
      <c r="AI465" s="31"/>
      <c r="AJ465" s="577"/>
    </row>
    <row r="466" spans="1:36">
      <c r="A466" s="572">
        <v>450</v>
      </c>
      <c r="B466" s="19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21"/>
      <c r="U466" s="21"/>
      <c r="V466" s="21"/>
      <c r="W466" s="21"/>
      <c r="X466" s="21"/>
      <c r="Y466" s="21"/>
      <c r="Z466" s="31"/>
      <c r="AA466" s="31"/>
      <c r="AB466" s="31"/>
      <c r="AC466" s="31"/>
      <c r="AD466" s="31"/>
      <c r="AE466" s="31"/>
      <c r="AF466" s="31"/>
      <c r="AG466" s="31"/>
      <c r="AH466" s="31"/>
      <c r="AI466" s="31"/>
      <c r="AJ466" s="577"/>
    </row>
    <row r="467" spans="1:36">
      <c r="A467" s="572">
        <v>451</v>
      </c>
      <c r="B467" s="19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21"/>
      <c r="U467" s="21"/>
      <c r="V467" s="21"/>
      <c r="W467" s="21"/>
      <c r="X467" s="21"/>
      <c r="Y467" s="21"/>
      <c r="Z467" s="31"/>
      <c r="AA467" s="31"/>
      <c r="AB467" s="31"/>
      <c r="AC467" s="31"/>
      <c r="AD467" s="31"/>
      <c r="AE467" s="31"/>
      <c r="AF467" s="31"/>
      <c r="AG467" s="31"/>
      <c r="AH467" s="31"/>
      <c r="AI467" s="31"/>
      <c r="AJ467" s="577"/>
    </row>
    <row r="468" spans="1:36">
      <c r="A468" s="572">
        <v>452</v>
      </c>
      <c r="B468" s="19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21"/>
      <c r="U468" s="21"/>
      <c r="V468" s="21"/>
      <c r="W468" s="21"/>
      <c r="X468" s="21"/>
      <c r="Y468" s="21"/>
      <c r="Z468" s="31"/>
      <c r="AA468" s="31"/>
      <c r="AB468" s="31"/>
      <c r="AC468" s="31"/>
      <c r="AD468" s="31"/>
      <c r="AE468" s="31"/>
      <c r="AF468" s="31"/>
      <c r="AG468" s="31"/>
      <c r="AH468" s="31"/>
      <c r="AI468" s="31"/>
      <c r="AJ468" s="577"/>
    </row>
    <row r="469" spans="1:36">
      <c r="A469" s="572">
        <v>453</v>
      </c>
      <c r="B469" s="19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21"/>
      <c r="U469" s="21"/>
      <c r="V469" s="21"/>
      <c r="W469" s="21"/>
      <c r="X469" s="21"/>
      <c r="Y469" s="21"/>
      <c r="Z469" s="31"/>
      <c r="AA469" s="31"/>
      <c r="AB469" s="31"/>
      <c r="AC469" s="31"/>
      <c r="AD469" s="31"/>
      <c r="AE469" s="31"/>
      <c r="AF469" s="31"/>
      <c r="AG469" s="31"/>
      <c r="AH469" s="31"/>
      <c r="AI469" s="31"/>
      <c r="AJ469" s="577"/>
    </row>
    <row r="470" spans="1:36">
      <c r="A470" s="572">
        <v>454</v>
      </c>
      <c r="B470" s="19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21"/>
      <c r="U470" s="21"/>
      <c r="V470" s="21"/>
      <c r="W470" s="21"/>
      <c r="X470" s="21"/>
      <c r="Y470" s="21"/>
      <c r="Z470" s="31"/>
      <c r="AA470" s="31"/>
      <c r="AB470" s="31"/>
      <c r="AC470" s="31"/>
      <c r="AD470" s="31"/>
      <c r="AE470" s="31"/>
      <c r="AF470" s="31"/>
      <c r="AG470" s="31"/>
      <c r="AH470" s="31"/>
      <c r="AI470" s="31"/>
      <c r="AJ470" s="577"/>
    </row>
    <row r="471" spans="1:36">
      <c r="A471" s="572">
        <v>455</v>
      </c>
      <c r="B471" s="19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21"/>
      <c r="U471" s="21"/>
      <c r="V471" s="21"/>
      <c r="W471" s="21"/>
      <c r="X471" s="21"/>
      <c r="Y471" s="21"/>
      <c r="Z471" s="31"/>
      <c r="AA471" s="31"/>
      <c r="AB471" s="31"/>
      <c r="AC471" s="31"/>
      <c r="AD471" s="31"/>
      <c r="AE471" s="31"/>
      <c r="AF471" s="31"/>
      <c r="AG471" s="31"/>
      <c r="AH471" s="31"/>
      <c r="AI471" s="31"/>
      <c r="AJ471" s="577"/>
    </row>
    <row r="472" spans="1:36">
      <c r="A472" s="572">
        <v>456</v>
      </c>
      <c r="B472" s="19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21"/>
      <c r="U472" s="21"/>
      <c r="V472" s="21"/>
      <c r="W472" s="21"/>
      <c r="X472" s="21"/>
      <c r="Y472" s="21"/>
      <c r="Z472" s="31"/>
      <c r="AA472" s="31"/>
      <c r="AB472" s="31"/>
      <c r="AC472" s="31"/>
      <c r="AD472" s="31"/>
      <c r="AE472" s="31"/>
      <c r="AF472" s="31"/>
      <c r="AG472" s="31"/>
      <c r="AH472" s="31"/>
      <c r="AI472" s="31"/>
      <c r="AJ472" s="577"/>
    </row>
    <row r="473" spans="1:36">
      <c r="A473" s="572">
        <v>457</v>
      </c>
      <c r="B473" s="19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21"/>
      <c r="U473" s="21"/>
      <c r="V473" s="21"/>
      <c r="W473" s="21"/>
      <c r="X473" s="21"/>
      <c r="Y473" s="21"/>
      <c r="Z473" s="31"/>
      <c r="AA473" s="31"/>
      <c r="AB473" s="31"/>
      <c r="AC473" s="31"/>
      <c r="AD473" s="31"/>
      <c r="AE473" s="31"/>
      <c r="AF473" s="31"/>
      <c r="AG473" s="31"/>
      <c r="AH473" s="31"/>
      <c r="AI473" s="31"/>
      <c r="AJ473" s="577"/>
    </row>
    <row r="474" spans="1:36">
      <c r="A474" s="572">
        <v>458</v>
      </c>
      <c r="B474" s="19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21"/>
      <c r="U474" s="21"/>
      <c r="V474" s="21"/>
      <c r="W474" s="21"/>
      <c r="X474" s="21"/>
      <c r="Y474" s="21"/>
      <c r="Z474" s="31"/>
      <c r="AA474" s="31"/>
      <c r="AB474" s="31"/>
      <c r="AC474" s="31"/>
      <c r="AD474" s="31"/>
      <c r="AE474" s="31"/>
      <c r="AF474" s="31"/>
      <c r="AG474" s="31"/>
      <c r="AH474" s="31"/>
      <c r="AI474" s="31"/>
      <c r="AJ474" s="577"/>
    </row>
    <row r="475" spans="1:36">
      <c r="A475" s="572">
        <v>459</v>
      </c>
      <c r="B475" s="19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21"/>
      <c r="U475" s="21"/>
      <c r="V475" s="21"/>
      <c r="W475" s="21"/>
      <c r="X475" s="21"/>
      <c r="Y475" s="21"/>
      <c r="Z475" s="31"/>
      <c r="AA475" s="31"/>
      <c r="AB475" s="31"/>
      <c r="AC475" s="31"/>
      <c r="AD475" s="31"/>
      <c r="AE475" s="31"/>
      <c r="AF475" s="31"/>
      <c r="AG475" s="31"/>
      <c r="AH475" s="31"/>
      <c r="AI475" s="31"/>
      <c r="AJ475" s="577"/>
    </row>
    <row r="476" spans="1:36">
      <c r="A476" s="572">
        <v>460</v>
      </c>
      <c r="B476" s="19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21"/>
      <c r="U476" s="21"/>
      <c r="V476" s="21"/>
      <c r="W476" s="21"/>
      <c r="X476" s="21"/>
      <c r="Y476" s="21"/>
      <c r="Z476" s="31"/>
      <c r="AA476" s="31"/>
      <c r="AB476" s="31"/>
      <c r="AC476" s="31"/>
      <c r="AD476" s="31"/>
      <c r="AE476" s="31"/>
      <c r="AF476" s="31"/>
      <c r="AG476" s="31"/>
      <c r="AH476" s="31"/>
      <c r="AI476" s="31"/>
      <c r="AJ476" s="577"/>
    </row>
    <row r="477" spans="1:36">
      <c r="A477" s="572">
        <v>461</v>
      </c>
      <c r="B477" s="19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21"/>
      <c r="U477" s="21"/>
      <c r="V477" s="21"/>
      <c r="W477" s="21"/>
      <c r="X477" s="21"/>
      <c r="Y477" s="21"/>
      <c r="Z477" s="31"/>
      <c r="AA477" s="31"/>
      <c r="AB477" s="31"/>
      <c r="AC477" s="31"/>
      <c r="AD477" s="31"/>
      <c r="AE477" s="31"/>
      <c r="AF477" s="31"/>
      <c r="AG477" s="31"/>
      <c r="AH477" s="31"/>
      <c r="AI477" s="31"/>
      <c r="AJ477" s="577"/>
    </row>
    <row r="478" spans="1:36">
      <c r="A478" s="572">
        <v>462</v>
      </c>
      <c r="B478" s="19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21"/>
      <c r="U478" s="21"/>
      <c r="V478" s="21"/>
      <c r="W478" s="21"/>
      <c r="X478" s="21"/>
      <c r="Y478" s="21"/>
      <c r="Z478" s="31"/>
      <c r="AA478" s="31"/>
      <c r="AB478" s="31"/>
      <c r="AC478" s="31"/>
      <c r="AD478" s="31"/>
      <c r="AE478" s="31"/>
      <c r="AF478" s="31"/>
      <c r="AG478" s="31"/>
      <c r="AH478" s="31"/>
      <c r="AI478" s="31"/>
      <c r="AJ478" s="577"/>
    </row>
    <row r="479" spans="1:36">
      <c r="A479" s="572">
        <v>463</v>
      </c>
      <c r="B479" s="19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21"/>
      <c r="U479" s="21"/>
      <c r="V479" s="21"/>
      <c r="W479" s="21"/>
      <c r="X479" s="21"/>
      <c r="Y479" s="21"/>
      <c r="Z479" s="31"/>
      <c r="AA479" s="31"/>
      <c r="AB479" s="31"/>
      <c r="AC479" s="31"/>
      <c r="AD479" s="31"/>
      <c r="AE479" s="31"/>
      <c r="AF479" s="31"/>
      <c r="AG479" s="31"/>
      <c r="AH479" s="31"/>
      <c r="AI479" s="31"/>
      <c r="AJ479" s="577"/>
    </row>
    <row r="480" spans="1:36">
      <c r="A480" s="572">
        <v>464</v>
      </c>
      <c r="B480" s="19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21"/>
      <c r="U480" s="21"/>
      <c r="V480" s="21"/>
      <c r="W480" s="21"/>
      <c r="X480" s="21"/>
      <c r="Y480" s="21"/>
      <c r="Z480" s="31"/>
      <c r="AA480" s="31"/>
      <c r="AB480" s="31"/>
      <c r="AC480" s="31"/>
      <c r="AD480" s="31"/>
      <c r="AE480" s="31"/>
      <c r="AF480" s="31"/>
      <c r="AG480" s="31"/>
      <c r="AH480" s="31"/>
      <c r="AI480" s="31"/>
      <c r="AJ480" s="577"/>
    </row>
    <row r="481" spans="1:36">
      <c r="A481" s="572">
        <v>465</v>
      </c>
      <c r="B481" s="19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21"/>
      <c r="U481" s="21"/>
      <c r="V481" s="21"/>
      <c r="W481" s="21"/>
      <c r="X481" s="21"/>
      <c r="Y481" s="21"/>
      <c r="Z481" s="31"/>
      <c r="AA481" s="31"/>
      <c r="AB481" s="31"/>
      <c r="AC481" s="31"/>
      <c r="AD481" s="31"/>
      <c r="AE481" s="31"/>
      <c r="AF481" s="31"/>
      <c r="AG481" s="31"/>
      <c r="AH481" s="31"/>
      <c r="AI481" s="31"/>
      <c r="AJ481" s="577"/>
    </row>
    <row r="482" spans="1:36">
      <c r="A482" s="572">
        <v>466</v>
      </c>
      <c r="B482" s="19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21"/>
      <c r="U482" s="21"/>
      <c r="V482" s="21"/>
      <c r="W482" s="21"/>
      <c r="X482" s="21"/>
      <c r="Y482" s="21"/>
      <c r="Z482" s="31"/>
      <c r="AA482" s="31"/>
      <c r="AB482" s="31"/>
      <c r="AC482" s="31"/>
      <c r="AD482" s="31"/>
      <c r="AE482" s="31"/>
      <c r="AF482" s="31"/>
      <c r="AG482" s="31"/>
      <c r="AH482" s="31"/>
      <c r="AI482" s="31"/>
      <c r="AJ482" s="577"/>
    </row>
    <row r="483" spans="1:36">
      <c r="A483" s="572">
        <v>467</v>
      </c>
      <c r="B483" s="19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21"/>
      <c r="U483" s="21"/>
      <c r="V483" s="21"/>
      <c r="W483" s="21"/>
      <c r="X483" s="21"/>
      <c r="Y483" s="21"/>
      <c r="Z483" s="31"/>
      <c r="AA483" s="31"/>
      <c r="AB483" s="31"/>
      <c r="AC483" s="31"/>
      <c r="AD483" s="31"/>
      <c r="AE483" s="31"/>
      <c r="AF483" s="31"/>
      <c r="AG483" s="31"/>
      <c r="AH483" s="31"/>
      <c r="AI483" s="31"/>
      <c r="AJ483" s="577"/>
    </row>
    <row r="484" spans="1:36">
      <c r="A484" s="572">
        <v>468</v>
      </c>
      <c r="B484" s="19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21"/>
      <c r="U484" s="21"/>
      <c r="V484" s="21"/>
      <c r="W484" s="21"/>
      <c r="X484" s="21"/>
      <c r="Y484" s="21"/>
      <c r="Z484" s="31"/>
      <c r="AA484" s="31"/>
      <c r="AB484" s="31"/>
      <c r="AC484" s="31"/>
      <c r="AD484" s="31"/>
      <c r="AE484" s="31"/>
      <c r="AF484" s="31"/>
      <c r="AG484" s="31"/>
      <c r="AH484" s="31"/>
      <c r="AI484" s="31"/>
      <c r="AJ484" s="577"/>
    </row>
    <row r="485" spans="1:36">
      <c r="A485" s="572">
        <v>469</v>
      </c>
      <c r="B485" s="19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21"/>
      <c r="U485" s="21"/>
      <c r="V485" s="21"/>
      <c r="W485" s="21"/>
      <c r="X485" s="21"/>
      <c r="Y485" s="21"/>
      <c r="Z485" s="31"/>
      <c r="AA485" s="31"/>
      <c r="AB485" s="31"/>
      <c r="AC485" s="31"/>
      <c r="AD485" s="31"/>
      <c r="AE485" s="31"/>
      <c r="AF485" s="31"/>
      <c r="AG485" s="31"/>
      <c r="AH485" s="31"/>
      <c r="AI485" s="31"/>
      <c r="AJ485" s="577"/>
    </row>
    <row r="486" spans="1:36">
      <c r="A486" s="572">
        <v>470</v>
      </c>
      <c r="B486" s="19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21"/>
      <c r="U486" s="21"/>
      <c r="V486" s="21"/>
      <c r="W486" s="21"/>
      <c r="X486" s="21"/>
      <c r="Y486" s="21"/>
      <c r="Z486" s="31"/>
      <c r="AA486" s="31"/>
      <c r="AB486" s="31"/>
      <c r="AC486" s="31"/>
      <c r="AD486" s="31"/>
      <c r="AE486" s="31"/>
      <c r="AF486" s="31"/>
      <c r="AG486" s="31"/>
      <c r="AH486" s="31"/>
      <c r="AI486" s="31"/>
      <c r="AJ486" s="577"/>
    </row>
    <row r="487" spans="1:36">
      <c r="A487" s="572">
        <v>471</v>
      </c>
      <c r="B487" s="19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21"/>
      <c r="U487" s="21"/>
      <c r="V487" s="21"/>
      <c r="W487" s="21"/>
      <c r="X487" s="21"/>
      <c r="Y487" s="21"/>
      <c r="Z487" s="31"/>
      <c r="AA487" s="31"/>
      <c r="AB487" s="31"/>
      <c r="AC487" s="31"/>
      <c r="AD487" s="31"/>
      <c r="AE487" s="31"/>
      <c r="AF487" s="31"/>
      <c r="AG487" s="31"/>
      <c r="AH487" s="31"/>
      <c r="AI487" s="31"/>
      <c r="AJ487" s="577"/>
    </row>
    <row r="488" spans="1:36">
      <c r="A488" s="572">
        <v>472</v>
      </c>
      <c r="B488" s="19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21"/>
      <c r="U488" s="21"/>
      <c r="V488" s="21"/>
      <c r="W488" s="21"/>
      <c r="X488" s="21"/>
      <c r="Y488" s="21"/>
      <c r="Z488" s="31"/>
      <c r="AA488" s="31"/>
      <c r="AB488" s="31"/>
      <c r="AC488" s="31"/>
      <c r="AD488" s="31"/>
      <c r="AE488" s="31"/>
      <c r="AF488" s="31"/>
      <c r="AG488" s="31"/>
      <c r="AH488" s="31"/>
      <c r="AI488" s="31"/>
      <c r="AJ488" s="577"/>
    </row>
    <row r="489" spans="1:36">
      <c r="A489" s="572">
        <v>473</v>
      </c>
      <c r="B489" s="19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21"/>
      <c r="U489" s="21"/>
      <c r="V489" s="21"/>
      <c r="W489" s="21"/>
      <c r="X489" s="21"/>
      <c r="Y489" s="21"/>
      <c r="Z489" s="31"/>
      <c r="AA489" s="31"/>
      <c r="AB489" s="31"/>
      <c r="AC489" s="31"/>
      <c r="AD489" s="31"/>
      <c r="AE489" s="31"/>
      <c r="AF489" s="31"/>
      <c r="AG489" s="31"/>
      <c r="AH489" s="31"/>
      <c r="AI489" s="31"/>
      <c r="AJ489" s="577"/>
    </row>
    <row r="490" spans="1:36">
      <c r="A490" s="572">
        <v>474</v>
      </c>
      <c r="B490" s="19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21"/>
      <c r="U490" s="21"/>
      <c r="V490" s="21"/>
      <c r="W490" s="21"/>
      <c r="X490" s="21"/>
      <c r="Y490" s="21"/>
      <c r="Z490" s="31"/>
      <c r="AA490" s="31"/>
      <c r="AB490" s="31"/>
      <c r="AC490" s="31"/>
      <c r="AD490" s="31"/>
      <c r="AE490" s="31"/>
      <c r="AF490" s="31"/>
      <c r="AG490" s="31"/>
      <c r="AH490" s="31"/>
      <c r="AI490" s="31"/>
      <c r="AJ490" s="577"/>
    </row>
    <row r="491" spans="1:36">
      <c r="A491" s="572">
        <v>475</v>
      </c>
      <c r="B491" s="19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21"/>
      <c r="U491" s="21"/>
      <c r="V491" s="21"/>
      <c r="W491" s="21"/>
      <c r="X491" s="21"/>
      <c r="Y491" s="21"/>
      <c r="Z491" s="31"/>
      <c r="AA491" s="31"/>
      <c r="AB491" s="31"/>
      <c r="AC491" s="31"/>
      <c r="AD491" s="31"/>
      <c r="AE491" s="31"/>
      <c r="AF491" s="31"/>
      <c r="AG491" s="31"/>
      <c r="AH491" s="31"/>
      <c r="AI491" s="31"/>
      <c r="AJ491" s="577"/>
    </row>
    <row r="492" spans="1:36">
      <c r="A492" s="572">
        <v>476</v>
      </c>
      <c r="B492" s="19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21"/>
      <c r="U492" s="21"/>
      <c r="V492" s="21"/>
      <c r="W492" s="21"/>
      <c r="X492" s="21"/>
      <c r="Y492" s="21"/>
      <c r="Z492" s="31"/>
      <c r="AA492" s="31"/>
      <c r="AB492" s="31"/>
      <c r="AC492" s="31"/>
      <c r="AD492" s="31"/>
      <c r="AE492" s="31"/>
      <c r="AF492" s="31"/>
      <c r="AG492" s="31"/>
      <c r="AH492" s="31"/>
      <c r="AI492" s="31"/>
      <c r="AJ492" s="577"/>
    </row>
    <row r="493" spans="1:36">
      <c r="A493" s="572">
        <v>477</v>
      </c>
      <c r="B493" s="19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21"/>
      <c r="U493" s="21"/>
      <c r="V493" s="21"/>
      <c r="W493" s="21"/>
      <c r="X493" s="21"/>
      <c r="Y493" s="21"/>
      <c r="Z493" s="31"/>
      <c r="AA493" s="31"/>
      <c r="AB493" s="31"/>
      <c r="AC493" s="31"/>
      <c r="AD493" s="31"/>
      <c r="AE493" s="31"/>
      <c r="AF493" s="31"/>
      <c r="AG493" s="31"/>
      <c r="AH493" s="31"/>
      <c r="AI493" s="31"/>
      <c r="AJ493" s="577"/>
    </row>
    <row r="494" spans="1:36">
      <c r="A494" s="572">
        <v>478</v>
      </c>
      <c r="B494" s="19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21"/>
      <c r="U494" s="21"/>
      <c r="V494" s="21"/>
      <c r="W494" s="21"/>
      <c r="X494" s="21"/>
      <c r="Y494" s="21"/>
      <c r="Z494" s="31"/>
      <c r="AA494" s="31"/>
      <c r="AB494" s="31"/>
      <c r="AC494" s="31"/>
      <c r="AD494" s="31"/>
      <c r="AE494" s="31"/>
      <c r="AF494" s="31"/>
      <c r="AG494" s="31"/>
      <c r="AH494" s="31"/>
      <c r="AI494" s="31"/>
      <c r="AJ494" s="577"/>
    </row>
    <row r="495" spans="1:36">
      <c r="A495" s="572">
        <v>479</v>
      </c>
      <c r="B495" s="19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21"/>
      <c r="U495" s="21"/>
      <c r="V495" s="21"/>
      <c r="W495" s="21"/>
      <c r="X495" s="21"/>
      <c r="Y495" s="21"/>
      <c r="Z495" s="31"/>
      <c r="AA495" s="31"/>
      <c r="AB495" s="31"/>
      <c r="AC495" s="31"/>
      <c r="AD495" s="31"/>
      <c r="AE495" s="31"/>
      <c r="AF495" s="31"/>
      <c r="AG495" s="31"/>
      <c r="AH495" s="31"/>
      <c r="AI495" s="31"/>
      <c r="AJ495" s="577"/>
    </row>
    <row r="496" spans="1:36">
      <c r="A496" s="572">
        <v>480</v>
      </c>
      <c r="B496" s="19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21"/>
      <c r="U496" s="21"/>
      <c r="V496" s="21"/>
      <c r="W496" s="21"/>
      <c r="X496" s="21"/>
      <c r="Y496" s="21"/>
      <c r="Z496" s="31"/>
      <c r="AA496" s="31"/>
      <c r="AB496" s="31"/>
      <c r="AC496" s="31"/>
      <c r="AD496" s="31"/>
      <c r="AE496" s="31"/>
      <c r="AF496" s="31"/>
      <c r="AG496" s="31"/>
      <c r="AH496" s="31"/>
      <c r="AI496" s="31"/>
      <c r="AJ496" s="577"/>
    </row>
    <row r="497" spans="1:36">
      <c r="A497" s="572">
        <v>481</v>
      </c>
      <c r="B497" s="19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21"/>
      <c r="U497" s="21"/>
      <c r="V497" s="21"/>
      <c r="W497" s="21"/>
      <c r="X497" s="21"/>
      <c r="Y497" s="21"/>
      <c r="Z497" s="31"/>
      <c r="AA497" s="31"/>
      <c r="AB497" s="31"/>
      <c r="AC497" s="31"/>
      <c r="AD497" s="31"/>
      <c r="AE497" s="31"/>
      <c r="AF497" s="31"/>
      <c r="AG497" s="31"/>
      <c r="AH497" s="31"/>
      <c r="AI497" s="31"/>
      <c r="AJ497" s="577"/>
    </row>
    <row r="498" spans="1:36">
      <c r="A498" s="572">
        <v>482</v>
      </c>
      <c r="B498" s="19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21"/>
      <c r="U498" s="21"/>
      <c r="V498" s="21"/>
      <c r="W498" s="21"/>
      <c r="X498" s="21"/>
      <c r="Y498" s="21"/>
      <c r="Z498" s="31"/>
      <c r="AA498" s="31"/>
      <c r="AB498" s="31"/>
      <c r="AC498" s="31"/>
      <c r="AD498" s="31"/>
      <c r="AE498" s="31"/>
      <c r="AF498" s="31"/>
      <c r="AG498" s="31"/>
      <c r="AH498" s="31"/>
      <c r="AI498" s="31"/>
      <c r="AJ498" s="577"/>
    </row>
    <row r="499" spans="1:36">
      <c r="A499" s="572">
        <v>483</v>
      </c>
      <c r="B499" s="19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21"/>
      <c r="U499" s="21"/>
      <c r="V499" s="21"/>
      <c r="W499" s="21"/>
      <c r="X499" s="21"/>
      <c r="Y499" s="21"/>
      <c r="Z499" s="31"/>
      <c r="AA499" s="31"/>
      <c r="AB499" s="31"/>
      <c r="AC499" s="31"/>
      <c r="AD499" s="31"/>
      <c r="AE499" s="31"/>
      <c r="AF499" s="31"/>
      <c r="AG499" s="31"/>
      <c r="AH499" s="31"/>
      <c r="AI499" s="31"/>
      <c r="AJ499" s="577"/>
    </row>
    <row r="500" spans="1:36">
      <c r="A500" s="572">
        <v>484</v>
      </c>
      <c r="B500" s="19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21"/>
      <c r="U500" s="21"/>
      <c r="V500" s="21"/>
      <c r="W500" s="21"/>
      <c r="X500" s="21"/>
      <c r="Y500" s="21"/>
      <c r="Z500" s="31"/>
      <c r="AA500" s="31"/>
      <c r="AB500" s="31"/>
      <c r="AC500" s="31"/>
      <c r="AD500" s="31"/>
      <c r="AE500" s="31"/>
      <c r="AF500" s="31"/>
      <c r="AG500" s="31"/>
      <c r="AH500" s="31"/>
      <c r="AI500" s="31"/>
      <c r="AJ500" s="577"/>
    </row>
    <row r="501" spans="1:36">
      <c r="A501" s="572">
        <v>485</v>
      </c>
      <c r="B501" s="19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21"/>
      <c r="U501" s="21"/>
      <c r="V501" s="21"/>
      <c r="W501" s="21"/>
      <c r="X501" s="21"/>
      <c r="Y501" s="21"/>
      <c r="Z501" s="31"/>
      <c r="AA501" s="31"/>
      <c r="AB501" s="31"/>
      <c r="AC501" s="31"/>
      <c r="AD501" s="31"/>
      <c r="AE501" s="31"/>
      <c r="AF501" s="31"/>
      <c r="AG501" s="31"/>
      <c r="AH501" s="31"/>
      <c r="AI501" s="31"/>
      <c r="AJ501" s="577"/>
    </row>
    <row r="502" spans="1:36">
      <c r="A502" s="572">
        <v>486</v>
      </c>
      <c r="B502" s="19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21"/>
      <c r="U502" s="21"/>
      <c r="V502" s="21"/>
      <c r="W502" s="21"/>
      <c r="X502" s="21"/>
      <c r="Y502" s="21"/>
      <c r="Z502" s="31"/>
      <c r="AA502" s="31"/>
      <c r="AB502" s="31"/>
      <c r="AC502" s="31"/>
      <c r="AD502" s="31"/>
      <c r="AE502" s="31"/>
      <c r="AF502" s="31"/>
      <c r="AG502" s="31"/>
      <c r="AH502" s="31"/>
      <c r="AI502" s="31"/>
      <c r="AJ502" s="577"/>
    </row>
    <row r="503" spans="1:36">
      <c r="A503" s="572">
        <v>487</v>
      </c>
      <c r="B503" s="19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21"/>
      <c r="U503" s="21"/>
      <c r="V503" s="21"/>
      <c r="W503" s="21"/>
      <c r="X503" s="21"/>
      <c r="Y503" s="21"/>
      <c r="Z503" s="31"/>
      <c r="AA503" s="31"/>
      <c r="AB503" s="31"/>
      <c r="AC503" s="31"/>
      <c r="AD503" s="31"/>
      <c r="AE503" s="31"/>
      <c r="AF503" s="31"/>
      <c r="AG503" s="31"/>
      <c r="AH503" s="31"/>
      <c r="AI503" s="31"/>
      <c r="AJ503" s="577"/>
    </row>
    <row r="504" spans="1:36">
      <c r="A504" s="572">
        <v>488</v>
      </c>
      <c r="B504" s="19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21"/>
      <c r="U504" s="21"/>
      <c r="V504" s="21"/>
      <c r="W504" s="21"/>
      <c r="X504" s="21"/>
      <c r="Y504" s="21"/>
      <c r="Z504" s="31"/>
      <c r="AA504" s="31"/>
      <c r="AB504" s="31"/>
      <c r="AC504" s="31"/>
      <c r="AD504" s="31"/>
      <c r="AE504" s="31"/>
      <c r="AF504" s="31"/>
      <c r="AG504" s="31"/>
      <c r="AH504" s="31"/>
      <c r="AI504" s="31"/>
      <c r="AJ504" s="577"/>
    </row>
    <row r="505" spans="1:36">
      <c r="A505" s="572">
        <v>489</v>
      </c>
      <c r="B505" s="19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21"/>
      <c r="U505" s="21"/>
      <c r="V505" s="21"/>
      <c r="W505" s="21"/>
      <c r="X505" s="21"/>
      <c r="Y505" s="21"/>
      <c r="Z505" s="31"/>
      <c r="AA505" s="31"/>
      <c r="AB505" s="31"/>
      <c r="AC505" s="31"/>
      <c r="AD505" s="31"/>
      <c r="AE505" s="31"/>
      <c r="AF505" s="31"/>
      <c r="AG505" s="31"/>
      <c r="AH505" s="31"/>
      <c r="AI505" s="31"/>
      <c r="AJ505" s="577"/>
    </row>
    <row r="506" spans="1:36">
      <c r="A506" s="572">
        <v>490</v>
      </c>
      <c r="B506" s="19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21"/>
      <c r="U506" s="21"/>
      <c r="V506" s="21"/>
      <c r="W506" s="21"/>
      <c r="X506" s="21"/>
      <c r="Y506" s="21"/>
      <c r="Z506" s="31"/>
      <c r="AA506" s="31"/>
      <c r="AB506" s="31"/>
      <c r="AC506" s="31"/>
      <c r="AD506" s="31"/>
      <c r="AE506" s="31"/>
      <c r="AF506" s="31"/>
      <c r="AG506" s="31"/>
      <c r="AH506" s="31"/>
      <c r="AI506" s="31"/>
      <c r="AJ506" s="577"/>
    </row>
    <row r="507" spans="1:36">
      <c r="A507" s="572">
        <v>491</v>
      </c>
      <c r="B507" s="19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21"/>
      <c r="U507" s="21"/>
      <c r="V507" s="21"/>
      <c r="W507" s="21"/>
      <c r="X507" s="21"/>
      <c r="Y507" s="21"/>
      <c r="Z507" s="31"/>
      <c r="AA507" s="31"/>
      <c r="AB507" s="31"/>
      <c r="AC507" s="31"/>
      <c r="AD507" s="31"/>
      <c r="AE507" s="31"/>
      <c r="AF507" s="31"/>
      <c r="AG507" s="31"/>
      <c r="AH507" s="31"/>
      <c r="AI507" s="31"/>
      <c r="AJ507" s="577"/>
    </row>
    <row r="508" spans="1:36">
      <c r="A508" s="572">
        <v>492</v>
      </c>
      <c r="B508" s="19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21"/>
      <c r="U508" s="21"/>
      <c r="V508" s="21"/>
      <c r="W508" s="21"/>
      <c r="X508" s="21"/>
      <c r="Y508" s="21"/>
      <c r="Z508" s="31"/>
      <c r="AA508" s="31"/>
      <c r="AB508" s="31"/>
      <c r="AC508" s="31"/>
      <c r="AD508" s="31"/>
      <c r="AE508" s="31"/>
      <c r="AF508" s="31"/>
      <c r="AG508" s="31"/>
      <c r="AH508" s="31"/>
      <c r="AI508" s="31"/>
      <c r="AJ508" s="577"/>
    </row>
    <row r="509" spans="1:36">
      <c r="A509" s="572">
        <v>493</v>
      </c>
      <c r="B509" s="19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21"/>
      <c r="U509" s="21"/>
      <c r="V509" s="21"/>
      <c r="W509" s="21"/>
      <c r="X509" s="21"/>
      <c r="Y509" s="21"/>
      <c r="Z509" s="31"/>
      <c r="AA509" s="31"/>
      <c r="AB509" s="31"/>
      <c r="AC509" s="31"/>
      <c r="AD509" s="31"/>
      <c r="AE509" s="31"/>
      <c r="AF509" s="31"/>
      <c r="AG509" s="31"/>
      <c r="AH509" s="31"/>
      <c r="AI509" s="31"/>
      <c r="AJ509" s="577"/>
    </row>
    <row r="510" spans="1:36">
      <c r="A510" s="572">
        <v>494</v>
      </c>
      <c r="B510" s="19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21"/>
      <c r="U510" s="21"/>
      <c r="V510" s="21"/>
      <c r="W510" s="21"/>
      <c r="X510" s="21"/>
      <c r="Y510" s="21"/>
      <c r="Z510" s="31"/>
      <c r="AA510" s="31"/>
      <c r="AB510" s="31"/>
      <c r="AC510" s="31"/>
      <c r="AD510" s="31"/>
      <c r="AE510" s="31"/>
      <c r="AF510" s="31"/>
      <c r="AG510" s="31"/>
      <c r="AH510" s="31"/>
      <c r="AI510" s="31"/>
      <c r="AJ510" s="577"/>
    </row>
    <row r="511" spans="1:36">
      <c r="A511" s="572">
        <v>495</v>
      </c>
      <c r="B511" s="19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21"/>
      <c r="U511" s="21"/>
      <c r="V511" s="21"/>
      <c r="W511" s="21"/>
      <c r="X511" s="21"/>
      <c r="Y511" s="21"/>
      <c r="Z511" s="31"/>
      <c r="AA511" s="31"/>
      <c r="AB511" s="31"/>
      <c r="AC511" s="31"/>
      <c r="AD511" s="31"/>
      <c r="AE511" s="31"/>
      <c r="AF511" s="31"/>
      <c r="AG511" s="31"/>
      <c r="AH511" s="31"/>
      <c r="AI511" s="31"/>
      <c r="AJ511" s="577"/>
    </row>
    <row r="512" spans="1:36">
      <c r="A512" s="572">
        <v>496</v>
      </c>
      <c r="B512" s="19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21"/>
      <c r="U512" s="21"/>
      <c r="V512" s="21"/>
      <c r="W512" s="21"/>
      <c r="X512" s="21"/>
      <c r="Y512" s="21"/>
      <c r="Z512" s="31"/>
      <c r="AA512" s="31"/>
      <c r="AB512" s="31"/>
      <c r="AC512" s="31"/>
      <c r="AD512" s="31"/>
      <c r="AE512" s="31"/>
      <c r="AF512" s="31"/>
      <c r="AG512" s="31"/>
      <c r="AH512" s="31"/>
      <c r="AI512" s="31"/>
      <c r="AJ512" s="577"/>
    </row>
    <row r="513" spans="1:36">
      <c r="A513" s="572">
        <v>497</v>
      </c>
      <c r="B513" s="19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21"/>
      <c r="U513" s="21"/>
      <c r="V513" s="21"/>
      <c r="W513" s="21"/>
      <c r="X513" s="21"/>
      <c r="Y513" s="21"/>
      <c r="Z513" s="31"/>
      <c r="AA513" s="31"/>
      <c r="AB513" s="31"/>
      <c r="AC513" s="31"/>
      <c r="AD513" s="31"/>
      <c r="AE513" s="31"/>
      <c r="AF513" s="31"/>
      <c r="AG513" s="31"/>
      <c r="AH513" s="31"/>
      <c r="AI513" s="31"/>
      <c r="AJ513" s="577"/>
    </row>
    <row r="514" spans="1:36">
      <c r="A514" s="572">
        <v>498</v>
      </c>
      <c r="B514" s="19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21"/>
      <c r="U514" s="21"/>
      <c r="V514" s="21"/>
      <c r="W514" s="21"/>
      <c r="X514" s="21"/>
      <c r="Y514" s="21"/>
      <c r="Z514" s="31"/>
      <c r="AA514" s="31"/>
      <c r="AB514" s="31"/>
      <c r="AC514" s="31"/>
      <c r="AD514" s="31"/>
      <c r="AE514" s="31"/>
      <c r="AF514" s="31"/>
      <c r="AG514" s="31"/>
      <c r="AH514" s="31"/>
      <c r="AI514" s="31"/>
      <c r="AJ514" s="577"/>
    </row>
    <row r="515" spans="1:36">
      <c r="A515" s="572">
        <v>499</v>
      </c>
      <c r="B515" s="19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21"/>
      <c r="U515" s="21"/>
      <c r="V515" s="21"/>
      <c r="W515" s="21"/>
      <c r="X515" s="21"/>
      <c r="Y515" s="21"/>
      <c r="Z515" s="31"/>
      <c r="AA515" s="31"/>
      <c r="AB515" s="31"/>
      <c r="AC515" s="31"/>
      <c r="AD515" s="31"/>
      <c r="AE515" s="31"/>
      <c r="AF515" s="31"/>
      <c r="AG515" s="31"/>
      <c r="AH515" s="31"/>
      <c r="AI515" s="31"/>
      <c r="AJ515" s="577"/>
    </row>
    <row r="516" spans="1:36" ht="13.5" thickBot="1">
      <c r="A516" s="599">
        <v>500</v>
      </c>
      <c r="B516" s="600"/>
      <c r="C516" s="601"/>
      <c r="D516" s="601"/>
      <c r="E516" s="601"/>
      <c r="F516" s="601"/>
      <c r="G516" s="601"/>
      <c r="H516" s="601"/>
      <c r="I516" s="601"/>
      <c r="J516" s="601"/>
      <c r="K516" s="601"/>
      <c r="L516" s="601"/>
      <c r="M516" s="601"/>
      <c r="N516" s="601"/>
      <c r="O516" s="601"/>
      <c r="P516" s="601"/>
      <c r="Q516" s="601"/>
      <c r="R516" s="601"/>
      <c r="S516" s="601"/>
      <c r="T516" s="602"/>
      <c r="U516" s="602"/>
      <c r="V516" s="602"/>
      <c r="W516" s="602"/>
      <c r="X516" s="602"/>
      <c r="Y516" s="602"/>
      <c r="Z516" s="601"/>
      <c r="AA516" s="601"/>
      <c r="AB516" s="601"/>
      <c r="AC516" s="601"/>
      <c r="AD516" s="601"/>
      <c r="AE516" s="601"/>
      <c r="AF516" s="601"/>
      <c r="AG516" s="601"/>
      <c r="AH516" s="601"/>
      <c r="AI516" s="601"/>
      <c r="AJ516" s="603"/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Q339"/>
  <sheetViews>
    <sheetView workbookViewId="0"/>
  </sheetViews>
  <sheetFormatPr defaultColWidth="10.453125" defaultRowHeight="15" customHeight="1"/>
  <cols>
    <col min="1" max="1" width="5.6328125" style="5" customWidth="1"/>
    <col min="2" max="2" width="6.08984375" style="5" customWidth="1"/>
    <col min="3" max="3" width="3.08984375" style="6" customWidth="1"/>
    <col min="4" max="4" width="2.453125" style="6" customWidth="1"/>
    <col min="5" max="5" width="3.6328125" style="6" customWidth="1"/>
    <col min="6" max="7" width="5.6328125" style="6" customWidth="1"/>
    <col min="8" max="16" width="5.6328125" style="7" customWidth="1"/>
    <col min="17" max="16384" width="10.453125" style="7"/>
  </cols>
  <sheetData>
    <row r="1" spans="1:17" s="1" customFormat="1" ht="14.15" customHeight="1">
      <c r="A1" s="730" t="s">
        <v>907</v>
      </c>
      <c r="B1" s="451"/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451"/>
      <c r="O1" s="451"/>
      <c r="P1" s="451"/>
      <c r="Q1" s="451"/>
    </row>
    <row r="2" spans="1:17" s="1" customFormat="1" ht="14.15" customHeight="1">
      <c r="A2" s="511" t="s">
        <v>0</v>
      </c>
      <c r="B2" s="959" t="s">
        <v>1</v>
      </c>
      <c r="C2" s="960"/>
      <c r="D2" s="512" t="s">
        <v>2</v>
      </c>
      <c r="E2" s="513"/>
      <c r="F2" s="513"/>
      <c r="G2" s="513"/>
      <c r="H2" s="514"/>
      <c r="I2" s="514"/>
      <c r="J2" s="514"/>
      <c r="K2" s="514"/>
      <c r="L2" s="514"/>
      <c r="M2" s="514"/>
      <c r="N2" s="514"/>
      <c r="O2" s="514"/>
      <c r="P2" s="515"/>
      <c r="Q2" s="451"/>
    </row>
    <row r="3" spans="1:17" s="1" customFormat="1" ht="14.15" customHeight="1" thickBot="1">
      <c r="A3" s="458"/>
      <c r="B3" s="459"/>
      <c r="C3" s="452"/>
      <c r="D3" s="452"/>
      <c r="E3" s="452"/>
      <c r="F3" s="452"/>
      <c r="G3" s="452"/>
      <c r="H3" s="451"/>
      <c r="I3" s="451"/>
      <c r="J3" s="451"/>
      <c r="K3" s="451"/>
      <c r="L3" s="451"/>
      <c r="M3" s="451"/>
      <c r="N3" s="451"/>
      <c r="O3" s="451"/>
      <c r="P3" s="451"/>
      <c r="Q3" s="451"/>
    </row>
    <row r="4" spans="1:17" s="1" customFormat="1" ht="14.15" customHeight="1">
      <c r="A4" s="961" t="s">
        <v>527</v>
      </c>
      <c r="B4" s="962"/>
      <c r="C4" s="962"/>
      <c r="D4" s="962"/>
      <c r="E4" s="962"/>
      <c r="F4" s="962"/>
      <c r="G4" s="962"/>
      <c r="H4" s="962"/>
      <c r="I4" s="962"/>
      <c r="J4" s="962"/>
      <c r="K4" s="962"/>
      <c r="L4" s="962"/>
      <c r="M4" s="962"/>
      <c r="N4" s="962"/>
      <c r="O4" s="962"/>
      <c r="P4" s="963"/>
      <c r="Q4" s="451"/>
    </row>
    <row r="5" spans="1:17" s="1" customFormat="1" ht="14.15" customHeight="1" thickBot="1">
      <c r="A5" s="964"/>
      <c r="B5" s="965"/>
      <c r="C5" s="965"/>
      <c r="D5" s="965"/>
      <c r="E5" s="965"/>
      <c r="F5" s="965"/>
      <c r="G5" s="965"/>
      <c r="H5" s="965"/>
      <c r="I5" s="965"/>
      <c r="J5" s="965"/>
      <c r="K5" s="965"/>
      <c r="L5" s="965"/>
      <c r="M5" s="965"/>
      <c r="N5" s="965"/>
      <c r="O5" s="965"/>
      <c r="P5" s="966"/>
      <c r="Q5" s="451"/>
    </row>
    <row r="6" spans="1:17" s="1" customFormat="1" ht="14.15" customHeight="1">
      <c r="A6" s="450" t="s">
        <v>3</v>
      </c>
      <c r="B6" s="451"/>
      <c r="C6" s="452"/>
      <c r="D6" s="452"/>
      <c r="E6" s="452"/>
      <c r="F6" s="452"/>
      <c r="G6" s="452"/>
      <c r="H6" s="451"/>
      <c r="I6" s="451"/>
      <c r="J6" s="451"/>
      <c r="K6" s="451"/>
      <c r="L6" s="451"/>
      <c r="M6" s="451"/>
      <c r="N6" s="451"/>
      <c r="O6" s="451"/>
      <c r="P6" s="451"/>
      <c r="Q6" s="451"/>
    </row>
    <row r="7" spans="1:17" s="1" customFormat="1" ht="14.15" customHeight="1">
      <c r="A7" s="450" t="s">
        <v>4</v>
      </c>
      <c r="B7" s="451"/>
      <c r="C7" s="452"/>
      <c r="D7" s="452"/>
      <c r="E7" s="452"/>
      <c r="F7" s="452"/>
      <c r="G7" s="452"/>
      <c r="H7" s="451"/>
      <c r="I7" s="451"/>
      <c r="J7" s="451"/>
      <c r="K7" s="451"/>
      <c r="L7" s="451"/>
      <c r="M7" s="451"/>
      <c r="N7" s="451"/>
      <c r="O7" s="451"/>
      <c r="P7" s="451"/>
      <c r="Q7" s="451"/>
    </row>
    <row r="8" spans="1:17" s="1" customFormat="1" ht="14.15" customHeight="1">
      <c r="A8" s="453" t="s">
        <v>5</v>
      </c>
      <c r="B8" s="453" t="s">
        <v>6</v>
      </c>
      <c r="C8" s="452"/>
      <c r="D8" s="958" t="s">
        <v>7</v>
      </c>
      <c r="E8" s="958"/>
      <c r="F8" s="958"/>
      <c r="G8" s="958"/>
      <c r="H8" s="958"/>
      <c r="I8" s="958"/>
      <c r="J8" s="958"/>
      <c r="K8" s="958"/>
      <c r="L8" s="958"/>
      <c r="M8" s="958"/>
      <c r="N8" s="958"/>
      <c r="O8" s="958"/>
      <c r="P8" s="958"/>
      <c r="Q8" s="451"/>
    </row>
    <row r="9" spans="1:17" s="1" customFormat="1" ht="14.15" customHeight="1">
      <c r="A9" s="453"/>
      <c r="B9" s="453"/>
      <c r="C9" s="452"/>
      <c r="D9" s="452"/>
      <c r="E9" s="452"/>
      <c r="F9" s="452"/>
      <c r="G9" s="452"/>
      <c r="H9" s="451"/>
      <c r="I9" s="451"/>
      <c r="J9" s="451"/>
      <c r="K9" s="451"/>
      <c r="L9" s="451"/>
      <c r="M9" s="451"/>
      <c r="N9" s="451"/>
      <c r="O9" s="451"/>
      <c r="P9" s="454" t="s">
        <v>8</v>
      </c>
      <c r="Q9" s="451"/>
    </row>
    <row r="10" spans="1:17" s="2" customFormat="1" ht="14.25" customHeight="1">
      <c r="A10" s="236"/>
      <c r="B10" s="455" t="s">
        <v>9</v>
      </c>
      <c r="C10" s="448" t="s">
        <v>10</v>
      </c>
      <c r="D10" s="236"/>
      <c r="E10" s="236"/>
      <c r="F10" s="236"/>
      <c r="G10" s="446"/>
      <c r="H10" s="446"/>
      <c r="I10" s="446"/>
      <c r="J10" s="446"/>
      <c r="K10" s="446"/>
      <c r="L10" s="446"/>
      <c r="M10" s="446"/>
      <c r="N10" s="446"/>
      <c r="O10" s="446"/>
      <c r="P10" s="446"/>
      <c r="Q10" s="236"/>
    </row>
    <row r="11" spans="1:17" s="2" customFormat="1" ht="14.25" customHeight="1">
      <c r="A11" s="236"/>
      <c r="B11" s="456" t="s">
        <v>11</v>
      </c>
      <c r="C11" s="448"/>
      <c r="D11" s="445"/>
      <c r="E11" s="445" t="s">
        <v>12</v>
      </c>
      <c r="F11" s="236"/>
      <c r="G11" s="446"/>
      <c r="H11" s="446"/>
      <c r="I11" s="446"/>
      <c r="J11" s="446"/>
      <c r="K11" s="446"/>
      <c r="L11" s="446"/>
      <c r="M11" s="446"/>
      <c r="N11" s="446"/>
      <c r="O11" s="446"/>
      <c r="P11" s="446"/>
      <c r="Q11" s="236"/>
    </row>
    <row r="12" spans="1:17" s="3" customFormat="1" ht="15.9" customHeight="1">
      <c r="A12" s="448"/>
      <c r="B12" s="457" t="s">
        <v>13</v>
      </c>
      <c r="C12" s="448" t="s">
        <v>10</v>
      </c>
      <c r="D12" s="445"/>
      <c r="E12" s="448"/>
      <c r="F12" s="448"/>
      <c r="G12" s="449"/>
      <c r="H12" s="449"/>
      <c r="I12" s="448"/>
      <c r="J12" s="448"/>
      <c r="K12" s="448"/>
      <c r="L12" s="448"/>
      <c r="M12" s="448"/>
      <c r="N12" s="448"/>
      <c r="O12" s="448"/>
      <c r="P12" s="448"/>
      <c r="Q12" s="448"/>
    </row>
    <row r="13" spans="1:17" s="3" customFormat="1" ht="15.9" customHeight="1">
      <c r="A13" s="448"/>
      <c r="B13" s="457" t="s">
        <v>14</v>
      </c>
      <c r="C13" s="448" t="s">
        <v>10</v>
      </c>
      <c r="D13" s="445" t="s">
        <v>15</v>
      </c>
      <c r="E13" s="448"/>
      <c r="F13" s="448"/>
      <c r="G13" s="449"/>
      <c r="H13" s="449"/>
      <c r="I13" s="448"/>
      <c r="J13" s="448"/>
      <c r="K13" s="448"/>
      <c r="L13" s="448"/>
      <c r="M13" s="448"/>
      <c r="N13" s="448"/>
      <c r="O13" s="448"/>
      <c r="P13" s="448"/>
      <c r="Q13" s="448"/>
    </row>
    <row r="14" spans="1:17" s="1" customFormat="1" ht="14.15" customHeight="1">
      <c r="A14" s="458"/>
      <c r="B14" s="459"/>
      <c r="C14" s="452"/>
      <c r="D14" s="452"/>
      <c r="E14" s="452"/>
      <c r="F14" s="452"/>
      <c r="G14" s="452"/>
      <c r="H14" s="451"/>
      <c r="I14" s="451"/>
      <c r="J14" s="451"/>
      <c r="K14" s="451"/>
      <c r="L14" s="451"/>
      <c r="M14" s="451"/>
      <c r="N14" s="451"/>
      <c r="O14" s="451"/>
      <c r="P14" s="451"/>
      <c r="Q14" s="451"/>
    </row>
    <row r="15" spans="1:17" s="1" customFormat="1" ht="14.15" customHeight="1">
      <c r="A15" s="450" t="s">
        <v>16</v>
      </c>
      <c r="B15" s="451"/>
      <c r="C15" s="452"/>
      <c r="D15" s="452"/>
      <c r="E15" s="452"/>
      <c r="F15" s="452"/>
      <c r="G15" s="452"/>
      <c r="H15" s="451"/>
      <c r="I15" s="451"/>
      <c r="J15" s="451"/>
      <c r="K15" s="451"/>
      <c r="L15" s="451"/>
      <c r="M15" s="451"/>
      <c r="N15" s="451"/>
      <c r="O15" s="451"/>
      <c r="P15" s="451"/>
      <c r="Q15" s="451"/>
    </row>
    <row r="16" spans="1:17" s="1" customFormat="1" ht="14.15" customHeight="1">
      <c r="A16" s="450" t="s">
        <v>4</v>
      </c>
      <c r="B16" s="451"/>
      <c r="C16" s="452"/>
      <c r="D16" s="452"/>
      <c r="E16" s="452"/>
      <c r="F16" s="452"/>
      <c r="G16" s="452"/>
      <c r="H16" s="451"/>
      <c r="I16" s="451"/>
      <c r="J16" s="451"/>
      <c r="K16" s="451"/>
      <c r="L16" s="451"/>
      <c r="M16" s="451"/>
      <c r="N16" s="451"/>
      <c r="O16" s="451"/>
      <c r="P16" s="451"/>
      <c r="Q16" s="451"/>
    </row>
    <row r="17" spans="1:17" s="1" customFormat="1" ht="14.15" customHeight="1">
      <c r="A17" s="453" t="s">
        <v>17</v>
      </c>
      <c r="B17" s="453" t="s">
        <v>6</v>
      </c>
      <c r="C17" s="452"/>
      <c r="D17" s="958" t="s">
        <v>18</v>
      </c>
      <c r="E17" s="958"/>
      <c r="F17" s="958"/>
      <c r="G17" s="958"/>
      <c r="H17" s="958"/>
      <c r="I17" s="958"/>
      <c r="J17" s="958"/>
      <c r="K17" s="958"/>
      <c r="L17" s="958"/>
      <c r="M17" s="958"/>
      <c r="N17" s="958"/>
      <c r="O17" s="958"/>
      <c r="P17" s="958"/>
      <c r="Q17" s="451"/>
    </row>
    <row r="18" spans="1:17" s="1" customFormat="1" ht="14.15" customHeight="1">
      <c r="A18" s="453"/>
      <c r="B18" s="453"/>
      <c r="C18" s="452"/>
      <c r="D18" s="452"/>
      <c r="E18" s="452"/>
      <c r="F18" s="452"/>
      <c r="G18" s="452"/>
      <c r="H18" s="451"/>
      <c r="I18" s="451"/>
      <c r="J18" s="451"/>
      <c r="K18" s="451"/>
      <c r="L18" s="451"/>
      <c r="M18" s="451"/>
      <c r="N18" s="451"/>
      <c r="O18" s="451"/>
      <c r="P18" s="454" t="s">
        <v>8</v>
      </c>
      <c r="Q18" s="451"/>
    </row>
    <row r="19" spans="1:17" s="2" customFormat="1" ht="14.25" customHeight="1">
      <c r="A19" s="236"/>
      <c r="B19" s="455" t="s">
        <v>9</v>
      </c>
      <c r="C19" s="448" t="s">
        <v>10</v>
      </c>
      <c r="D19" s="445" t="s">
        <v>19</v>
      </c>
      <c r="E19" s="236"/>
      <c r="F19" s="236"/>
      <c r="G19" s="446"/>
      <c r="H19" s="446"/>
      <c r="I19" s="446"/>
      <c r="J19" s="446"/>
      <c r="K19" s="446"/>
      <c r="L19" s="446"/>
      <c r="M19" s="446"/>
      <c r="N19" s="446"/>
      <c r="O19" s="446"/>
      <c r="P19" s="446"/>
      <c r="Q19" s="236"/>
    </row>
    <row r="20" spans="1:17" s="2" customFormat="1" ht="14.25" customHeight="1">
      <c r="A20" s="236"/>
      <c r="B20" s="455" t="s">
        <v>20</v>
      </c>
      <c r="C20" s="448" t="s">
        <v>10</v>
      </c>
      <c r="D20" s="445" t="s">
        <v>21</v>
      </c>
      <c r="E20" s="236"/>
      <c r="F20" s="236"/>
      <c r="G20" s="446"/>
      <c r="H20" s="446"/>
      <c r="I20" s="446"/>
      <c r="J20" s="446"/>
      <c r="K20" s="446"/>
      <c r="L20" s="446"/>
      <c r="M20" s="446"/>
      <c r="N20" s="446"/>
      <c r="O20" s="446"/>
      <c r="P20" s="446"/>
      <c r="Q20" s="236"/>
    </row>
    <row r="21" spans="1:17" s="1" customFormat="1" ht="14.15" customHeight="1">
      <c r="A21" s="458"/>
      <c r="B21" s="459"/>
      <c r="C21" s="448"/>
      <c r="D21" s="452"/>
      <c r="E21" s="452"/>
      <c r="F21" s="452"/>
      <c r="G21" s="452"/>
      <c r="H21" s="451"/>
      <c r="I21" s="451"/>
      <c r="J21" s="451"/>
      <c r="K21" s="451"/>
      <c r="L21" s="451"/>
      <c r="M21" s="451"/>
      <c r="N21" s="451"/>
      <c r="O21" s="451"/>
      <c r="P21" s="451"/>
      <c r="Q21" s="451"/>
    </row>
    <row r="22" spans="1:17" s="1" customFormat="1" ht="14.15" customHeight="1">
      <c r="A22" s="450" t="s">
        <v>22</v>
      </c>
      <c r="B22" s="451"/>
      <c r="C22" s="452"/>
      <c r="D22" s="452"/>
      <c r="E22" s="452"/>
      <c r="F22" s="452"/>
      <c r="G22" s="452"/>
      <c r="H22" s="451"/>
      <c r="I22" s="451"/>
      <c r="J22" s="451"/>
      <c r="K22" s="451"/>
      <c r="L22" s="451"/>
      <c r="M22" s="451"/>
      <c r="N22" s="451"/>
      <c r="O22" s="451"/>
      <c r="P22" s="451"/>
      <c r="Q22" s="451"/>
    </row>
    <row r="23" spans="1:17" s="1" customFormat="1" ht="14.15" customHeight="1">
      <c r="A23" s="450" t="s">
        <v>4</v>
      </c>
      <c r="B23" s="451"/>
      <c r="C23" s="452"/>
      <c r="D23" s="452"/>
      <c r="E23" s="452"/>
      <c r="F23" s="452"/>
      <c r="G23" s="452"/>
      <c r="H23" s="451"/>
      <c r="I23" s="451"/>
      <c r="J23" s="451"/>
      <c r="K23" s="451"/>
      <c r="L23" s="451"/>
      <c r="M23" s="451"/>
      <c r="N23" s="451"/>
      <c r="O23" s="451"/>
      <c r="P23" s="451"/>
      <c r="Q23" s="451"/>
    </row>
    <row r="24" spans="1:17" s="1" customFormat="1" ht="14.15" customHeight="1">
      <c r="A24" s="453" t="s">
        <v>23</v>
      </c>
      <c r="B24" s="453" t="s">
        <v>6</v>
      </c>
      <c r="C24" s="452"/>
      <c r="D24" s="958" t="s">
        <v>24</v>
      </c>
      <c r="E24" s="958"/>
      <c r="F24" s="958"/>
      <c r="G24" s="958"/>
      <c r="H24" s="958"/>
      <c r="I24" s="958"/>
      <c r="J24" s="958"/>
      <c r="K24" s="958"/>
      <c r="L24" s="958"/>
      <c r="M24" s="958"/>
      <c r="N24" s="958"/>
      <c r="O24" s="958"/>
      <c r="P24" s="958"/>
      <c r="Q24" s="451"/>
    </row>
    <row r="25" spans="1:17" s="1" customFormat="1" ht="14.15" customHeight="1">
      <c r="A25" s="453"/>
      <c r="B25" s="453"/>
      <c r="C25" s="452"/>
      <c r="D25" s="452"/>
      <c r="E25" s="452"/>
      <c r="F25" s="452"/>
      <c r="G25" s="452"/>
      <c r="H25" s="451"/>
      <c r="I25" s="451"/>
      <c r="J25" s="451"/>
      <c r="K25" s="451"/>
      <c r="L25" s="451"/>
      <c r="M25" s="451"/>
      <c r="N25" s="451"/>
      <c r="O25" s="451"/>
      <c r="P25" s="454" t="s">
        <v>8</v>
      </c>
      <c r="Q25" s="451"/>
    </row>
    <row r="26" spans="1:17" s="2" customFormat="1" ht="14.25" customHeight="1">
      <c r="A26" s="236"/>
      <c r="B26" s="455" t="s">
        <v>9</v>
      </c>
      <c r="C26" s="448" t="s">
        <v>10</v>
      </c>
      <c r="D26" s="445" t="s">
        <v>25</v>
      </c>
      <c r="E26" s="236"/>
      <c r="F26" s="236"/>
      <c r="G26" s="446"/>
      <c r="H26" s="446"/>
      <c r="I26" s="446"/>
      <c r="J26" s="446"/>
      <c r="K26" s="446"/>
      <c r="L26" s="446"/>
      <c r="M26" s="446"/>
      <c r="N26" s="446"/>
      <c r="O26" s="446"/>
      <c r="P26" s="446"/>
      <c r="Q26" s="236"/>
    </row>
    <row r="27" spans="1:17" s="2" customFormat="1" ht="14.25" customHeight="1">
      <c r="A27" s="236"/>
      <c r="B27" s="455" t="s">
        <v>20</v>
      </c>
      <c r="C27" s="448" t="s">
        <v>10</v>
      </c>
      <c r="D27" s="445" t="s">
        <v>26</v>
      </c>
      <c r="E27" s="236"/>
      <c r="F27" s="236"/>
      <c r="G27" s="446"/>
      <c r="H27" s="446"/>
      <c r="I27" s="446"/>
      <c r="J27" s="446"/>
      <c r="K27" s="446"/>
      <c r="L27" s="446"/>
      <c r="M27" s="446"/>
      <c r="N27" s="446"/>
      <c r="O27" s="446"/>
      <c r="P27" s="446"/>
      <c r="Q27" s="236"/>
    </row>
    <row r="28" spans="1:17" s="2" customFormat="1" ht="14.25" customHeight="1">
      <c r="A28" s="236"/>
      <c r="B28" s="455" t="s">
        <v>27</v>
      </c>
      <c r="C28" s="448" t="s">
        <v>10</v>
      </c>
      <c r="D28" s="445" t="s">
        <v>28</v>
      </c>
      <c r="E28" s="236"/>
      <c r="F28" s="236"/>
      <c r="G28" s="446"/>
      <c r="H28" s="446"/>
      <c r="I28" s="446"/>
      <c r="J28" s="446"/>
      <c r="K28" s="446"/>
      <c r="L28" s="446"/>
      <c r="M28" s="446"/>
      <c r="N28" s="446"/>
      <c r="O28" s="446"/>
      <c r="P28" s="446"/>
      <c r="Q28" s="236"/>
    </row>
    <row r="29" spans="1:17" s="3" customFormat="1" ht="15.9" customHeight="1">
      <c r="A29" s="448"/>
      <c r="B29" s="455" t="s">
        <v>29</v>
      </c>
      <c r="C29" s="448" t="s">
        <v>10</v>
      </c>
      <c r="D29" s="445" t="s">
        <v>30</v>
      </c>
      <c r="E29" s="448"/>
      <c r="F29" s="448"/>
      <c r="G29" s="449"/>
      <c r="H29" s="449"/>
      <c r="I29" s="448"/>
      <c r="J29" s="448"/>
      <c r="K29" s="448"/>
      <c r="L29" s="448"/>
      <c r="M29" s="448"/>
      <c r="N29" s="448"/>
      <c r="O29" s="448"/>
      <c r="P29" s="448"/>
      <c r="Q29" s="448"/>
    </row>
    <row r="30" spans="1:17" s="3" customFormat="1" ht="15.9" customHeight="1">
      <c r="A30" s="448"/>
      <c r="B30" s="455" t="s">
        <v>31</v>
      </c>
      <c r="C30" s="448" t="s">
        <v>10</v>
      </c>
      <c r="D30" s="445" t="s">
        <v>32</v>
      </c>
      <c r="E30" s="448"/>
      <c r="F30" s="448"/>
      <c r="G30" s="449"/>
      <c r="H30" s="449"/>
      <c r="I30" s="448"/>
      <c r="J30" s="448"/>
      <c r="K30" s="448"/>
      <c r="L30" s="448"/>
      <c r="M30" s="448"/>
      <c r="N30" s="448"/>
      <c r="O30" s="448"/>
      <c r="P30" s="448"/>
      <c r="Q30" s="448"/>
    </row>
    <row r="31" spans="1:17" s="3" customFormat="1" ht="15.9" customHeight="1">
      <c r="A31" s="448"/>
      <c r="B31" s="455" t="s">
        <v>33</v>
      </c>
      <c r="C31" s="448" t="s">
        <v>10</v>
      </c>
      <c r="D31" s="445" t="s">
        <v>34</v>
      </c>
      <c r="E31" s="448"/>
      <c r="F31" s="448"/>
      <c r="G31" s="449"/>
      <c r="H31" s="449"/>
      <c r="I31" s="448"/>
      <c r="J31" s="448"/>
      <c r="K31" s="448"/>
      <c r="L31" s="448"/>
      <c r="M31" s="448"/>
      <c r="N31" s="448"/>
      <c r="O31" s="448"/>
      <c r="P31" s="448"/>
      <c r="Q31" s="448"/>
    </row>
    <row r="32" spans="1:17" s="3" customFormat="1" ht="15.9" customHeight="1">
      <c r="A32" s="448"/>
      <c r="B32" s="455" t="s">
        <v>35</v>
      </c>
      <c r="C32" s="448" t="s">
        <v>10</v>
      </c>
      <c r="D32" s="445" t="s">
        <v>36</v>
      </c>
      <c r="E32" s="448"/>
      <c r="F32" s="448"/>
      <c r="G32" s="449"/>
      <c r="H32" s="449"/>
      <c r="I32" s="448"/>
      <c r="J32" s="448"/>
      <c r="K32" s="448"/>
      <c r="L32" s="448"/>
      <c r="M32" s="448"/>
      <c r="N32" s="448"/>
      <c r="O32" s="448"/>
      <c r="P32" s="448"/>
      <c r="Q32" s="448"/>
    </row>
    <row r="33" spans="1:17" s="3" customFormat="1" ht="15.9" customHeight="1">
      <c r="A33" s="448"/>
      <c r="B33" s="455" t="s">
        <v>37</v>
      </c>
      <c r="C33" s="448" t="s">
        <v>10</v>
      </c>
      <c r="D33" s="445" t="s">
        <v>38</v>
      </c>
      <c r="E33" s="448"/>
      <c r="F33" s="448"/>
      <c r="G33" s="449"/>
      <c r="H33" s="449"/>
      <c r="I33" s="448"/>
      <c r="J33" s="448"/>
      <c r="K33" s="448"/>
      <c r="L33" s="448"/>
      <c r="M33" s="448"/>
      <c r="N33" s="448"/>
      <c r="O33" s="448"/>
      <c r="P33" s="448"/>
      <c r="Q33" s="448"/>
    </row>
    <row r="34" spans="1:17" s="1" customFormat="1" ht="14.15" customHeight="1">
      <c r="A34" s="458"/>
      <c r="B34" s="459"/>
      <c r="C34" s="448"/>
      <c r="D34" s="452"/>
      <c r="E34" s="452"/>
      <c r="F34" s="452"/>
      <c r="G34" s="452"/>
      <c r="H34" s="451"/>
      <c r="I34" s="451"/>
      <c r="J34" s="451"/>
      <c r="K34" s="451"/>
      <c r="L34" s="451"/>
      <c r="M34" s="451"/>
      <c r="N34" s="451"/>
      <c r="O34" s="451"/>
      <c r="P34" s="451"/>
      <c r="Q34" s="451"/>
    </row>
    <row r="35" spans="1:17" s="1" customFormat="1" ht="14.15" customHeight="1">
      <c r="A35" s="450" t="s">
        <v>39</v>
      </c>
      <c r="B35" s="451"/>
      <c r="C35" s="452"/>
      <c r="D35" s="452"/>
      <c r="E35" s="452"/>
      <c r="F35" s="452"/>
      <c r="G35" s="452"/>
      <c r="H35" s="451"/>
      <c r="I35" s="451"/>
      <c r="J35" s="451"/>
      <c r="K35" s="451"/>
      <c r="L35" s="451"/>
      <c r="M35" s="451"/>
      <c r="N35" s="451"/>
      <c r="O35" s="451"/>
      <c r="P35" s="451"/>
      <c r="Q35" s="451"/>
    </row>
    <row r="36" spans="1:17" s="1" customFormat="1" ht="14.15" customHeight="1">
      <c r="A36" s="450" t="s">
        <v>4</v>
      </c>
      <c r="B36" s="451"/>
      <c r="C36" s="452"/>
      <c r="D36" s="452"/>
      <c r="E36" s="452"/>
      <c r="F36" s="452"/>
      <c r="G36" s="452"/>
      <c r="H36" s="451"/>
      <c r="I36" s="451"/>
      <c r="J36" s="451"/>
      <c r="K36" s="451"/>
      <c r="L36" s="451"/>
      <c r="M36" s="451"/>
      <c r="N36" s="451"/>
      <c r="O36" s="451"/>
      <c r="P36" s="451"/>
      <c r="Q36" s="451"/>
    </row>
    <row r="37" spans="1:17" s="1" customFormat="1" ht="14.15" customHeight="1">
      <c r="A37" s="453" t="s">
        <v>40</v>
      </c>
      <c r="B37" s="453" t="s">
        <v>6</v>
      </c>
      <c r="C37" s="452"/>
      <c r="D37" s="451" t="s">
        <v>41</v>
      </c>
      <c r="E37" s="451"/>
      <c r="F37" s="451"/>
      <c r="G37" s="451"/>
      <c r="H37" s="451"/>
      <c r="I37" s="451"/>
      <c r="J37" s="451"/>
      <c r="K37" s="451"/>
      <c r="L37" s="451"/>
      <c r="M37" s="451"/>
      <c r="N37" s="451"/>
      <c r="O37" s="451"/>
      <c r="P37" s="451"/>
      <c r="Q37" s="451"/>
    </row>
    <row r="38" spans="1:17" s="1" customFormat="1" ht="30" customHeight="1">
      <c r="A38" s="453"/>
      <c r="B38" s="453"/>
      <c r="C38" s="452"/>
      <c r="D38" s="958" t="s">
        <v>487</v>
      </c>
      <c r="E38" s="958"/>
      <c r="F38" s="958"/>
      <c r="G38" s="958"/>
      <c r="H38" s="958"/>
      <c r="I38" s="958"/>
      <c r="J38" s="958"/>
      <c r="K38" s="958"/>
      <c r="L38" s="958"/>
      <c r="M38" s="958"/>
      <c r="N38" s="958"/>
      <c r="O38" s="958"/>
      <c r="P38" s="958"/>
      <c r="Q38" s="451"/>
    </row>
    <row r="39" spans="1:17" s="1" customFormat="1" ht="14.15" customHeight="1">
      <c r="A39" s="453"/>
      <c r="B39" s="453"/>
      <c r="C39" s="452"/>
      <c r="D39" s="517"/>
      <c r="E39" s="517"/>
      <c r="F39" s="517"/>
      <c r="G39" s="517"/>
      <c r="H39" s="517"/>
      <c r="I39" s="517"/>
      <c r="J39" s="517"/>
      <c r="K39" s="517"/>
      <c r="L39" s="517"/>
      <c r="M39" s="517"/>
      <c r="N39" s="517"/>
      <c r="O39" s="517"/>
      <c r="P39" s="517"/>
      <c r="Q39" s="451"/>
    </row>
    <row r="40" spans="1:17" s="1" customFormat="1" ht="14.15" customHeight="1">
      <c r="A40" s="453"/>
      <c r="B40" s="453"/>
      <c r="C40" s="452"/>
      <c r="D40" s="967" t="s">
        <v>42</v>
      </c>
      <c r="E40" s="967"/>
      <c r="F40" s="967"/>
      <c r="G40" s="968" t="s">
        <v>43</v>
      </c>
      <c r="H40" s="969"/>
      <c r="I40" s="969"/>
      <c r="J40" s="969"/>
      <c r="K40" s="969"/>
      <c r="L40" s="969"/>
      <c r="M40" s="969"/>
      <c r="N40" s="970"/>
      <c r="O40" s="517"/>
      <c r="P40" s="517"/>
      <c r="Q40" s="451"/>
    </row>
    <row r="41" spans="1:17" s="1" customFormat="1" ht="14.15" customHeight="1">
      <c r="A41" s="453"/>
      <c r="B41" s="453"/>
      <c r="C41" s="452"/>
      <c r="D41" s="971"/>
      <c r="E41" s="971"/>
      <c r="F41" s="971"/>
      <c r="G41" s="972" t="s">
        <v>908</v>
      </c>
      <c r="H41" s="972"/>
      <c r="I41" s="972"/>
      <c r="J41" s="972"/>
      <c r="K41" s="972"/>
      <c r="L41" s="972"/>
      <c r="M41" s="972"/>
      <c r="N41" s="972"/>
      <c r="O41" s="451"/>
      <c r="P41" s="451"/>
      <c r="Q41" s="451"/>
    </row>
    <row r="42" spans="1:17" s="1" customFormat="1" ht="14.15" customHeight="1">
      <c r="A42" s="453"/>
      <c r="B42" s="453"/>
      <c r="C42" s="452"/>
      <c r="D42" s="973"/>
      <c r="E42" s="971"/>
      <c r="F42" s="971"/>
      <c r="G42" s="972" t="s">
        <v>909</v>
      </c>
      <c r="H42" s="972"/>
      <c r="I42" s="972"/>
      <c r="J42" s="972"/>
      <c r="K42" s="972"/>
      <c r="L42" s="972"/>
      <c r="M42" s="972"/>
      <c r="N42" s="972"/>
      <c r="O42" s="451"/>
      <c r="P42" s="451"/>
      <c r="Q42" s="451"/>
    </row>
    <row r="43" spans="1:17" s="1" customFormat="1" ht="14.15" customHeight="1">
      <c r="A43" s="453"/>
      <c r="B43" s="453"/>
      <c r="C43" s="452"/>
      <c r="D43" s="973"/>
      <c r="E43" s="971"/>
      <c r="F43" s="971"/>
      <c r="G43" s="972" t="s">
        <v>910</v>
      </c>
      <c r="H43" s="972"/>
      <c r="I43" s="972"/>
      <c r="J43" s="972"/>
      <c r="K43" s="972"/>
      <c r="L43" s="972"/>
      <c r="M43" s="972"/>
      <c r="N43" s="972"/>
      <c r="O43" s="451"/>
      <c r="P43" s="451"/>
      <c r="Q43" s="451"/>
    </row>
    <row r="44" spans="1:17" s="1" customFormat="1" ht="14.15" customHeight="1">
      <c r="A44" s="453"/>
      <c r="B44" s="453"/>
      <c r="C44" s="452"/>
      <c r="D44" s="460"/>
      <c r="E44" s="461"/>
      <c r="F44" s="461"/>
      <c r="G44" s="461"/>
      <c r="H44" s="461"/>
      <c r="I44" s="461"/>
      <c r="J44" s="461"/>
      <c r="K44" s="461"/>
      <c r="L44" s="461"/>
      <c r="M44" s="461"/>
      <c r="N44" s="461"/>
      <c r="O44" s="451"/>
      <c r="P44" s="451"/>
      <c r="Q44" s="451"/>
    </row>
    <row r="45" spans="1:17" s="1" customFormat="1" ht="14.15" customHeight="1">
      <c r="A45" s="453"/>
      <c r="B45" s="453"/>
      <c r="C45" s="452"/>
      <c r="D45" s="452"/>
      <c r="E45" s="452"/>
      <c r="F45" s="452"/>
      <c r="G45" s="452"/>
      <c r="H45" s="451"/>
      <c r="I45" s="451"/>
      <c r="J45" s="451"/>
      <c r="K45" s="451"/>
      <c r="L45" s="451"/>
      <c r="M45" s="451"/>
      <c r="N45" s="451"/>
      <c r="O45" s="451"/>
      <c r="P45" s="454" t="s">
        <v>44</v>
      </c>
      <c r="Q45" s="451"/>
    </row>
    <row r="46" spans="1:17" s="2" customFormat="1" ht="14.25" customHeight="1">
      <c r="A46" s="236"/>
      <c r="B46" s="455" t="s">
        <v>45</v>
      </c>
      <c r="C46" s="448" t="s">
        <v>10</v>
      </c>
      <c r="D46" s="445" t="s">
        <v>46</v>
      </c>
      <c r="E46" s="236"/>
      <c r="F46" s="236"/>
      <c r="G46" s="446"/>
      <c r="H46" s="446"/>
      <c r="I46" s="446"/>
      <c r="J46" s="446"/>
      <c r="K46" s="446"/>
      <c r="L46" s="446"/>
      <c r="M46" s="446"/>
      <c r="N46" s="446"/>
      <c r="O46" s="446"/>
      <c r="P46" s="446"/>
      <c r="Q46" s="236"/>
    </row>
    <row r="47" spans="1:17" s="2" customFormat="1" ht="14.25" customHeight="1">
      <c r="A47" s="236"/>
      <c r="B47" s="455" t="s">
        <v>20</v>
      </c>
      <c r="C47" s="448" t="s">
        <v>10</v>
      </c>
      <c r="D47" s="445" t="s">
        <v>47</v>
      </c>
      <c r="E47" s="236"/>
      <c r="F47" s="236"/>
      <c r="G47" s="446"/>
      <c r="H47" s="446"/>
      <c r="I47" s="446"/>
      <c r="J47" s="446"/>
      <c r="K47" s="446"/>
      <c r="L47" s="446"/>
      <c r="M47" s="446"/>
      <c r="N47" s="446"/>
      <c r="O47" s="446"/>
      <c r="P47" s="446"/>
      <c r="Q47" s="236"/>
    </row>
    <row r="48" spans="1:17" s="2" customFormat="1" ht="14.25" customHeight="1">
      <c r="A48" s="236"/>
      <c r="B48" s="455" t="s">
        <v>27</v>
      </c>
      <c r="C48" s="448" t="s">
        <v>10</v>
      </c>
      <c r="D48" s="445" t="s">
        <v>48</v>
      </c>
      <c r="E48" s="236"/>
      <c r="F48" s="236"/>
      <c r="G48" s="446"/>
      <c r="H48" s="446"/>
      <c r="I48" s="446"/>
      <c r="J48" s="446"/>
      <c r="K48" s="446"/>
      <c r="L48" s="446"/>
      <c r="M48" s="446"/>
      <c r="N48" s="446"/>
      <c r="O48" s="446"/>
      <c r="P48" s="446"/>
      <c r="Q48" s="236"/>
    </row>
    <row r="49" spans="1:17" s="3" customFormat="1" ht="15.9" customHeight="1">
      <c r="A49" s="448"/>
      <c r="B49" s="455" t="s">
        <v>29</v>
      </c>
      <c r="C49" s="448" t="s">
        <v>10</v>
      </c>
      <c r="D49" s="445" t="s">
        <v>49</v>
      </c>
      <c r="E49" s="448"/>
      <c r="F49" s="448"/>
      <c r="G49" s="449"/>
      <c r="H49" s="449"/>
      <c r="I49" s="448"/>
      <c r="J49" s="448"/>
      <c r="K49" s="448"/>
      <c r="L49" s="448"/>
      <c r="M49" s="448"/>
      <c r="N49" s="448"/>
      <c r="O49" s="448"/>
      <c r="P49" s="448"/>
      <c r="Q49" s="448"/>
    </row>
    <row r="50" spans="1:17" s="3" customFormat="1" ht="15.9" customHeight="1">
      <c r="A50" s="448"/>
      <c r="B50" s="455" t="s">
        <v>31</v>
      </c>
      <c r="C50" s="448" t="s">
        <v>10</v>
      </c>
      <c r="D50" s="445" t="s">
        <v>50</v>
      </c>
      <c r="E50" s="448"/>
      <c r="F50" s="448"/>
      <c r="G50" s="449"/>
      <c r="H50" s="449"/>
      <c r="I50" s="448"/>
      <c r="J50" s="448"/>
      <c r="K50" s="448"/>
      <c r="L50" s="448"/>
      <c r="M50" s="448"/>
      <c r="N50" s="448"/>
      <c r="O50" s="448"/>
      <c r="P50" s="448"/>
      <c r="Q50" s="448"/>
    </row>
    <row r="51" spans="1:17" s="3" customFormat="1" ht="15.9" customHeight="1">
      <c r="A51" s="448"/>
      <c r="B51" s="455" t="s">
        <v>33</v>
      </c>
      <c r="C51" s="448" t="s">
        <v>10</v>
      </c>
      <c r="D51" s="445" t="s">
        <v>51</v>
      </c>
      <c r="E51" s="448"/>
      <c r="F51" s="448"/>
      <c r="G51" s="449"/>
      <c r="H51" s="449"/>
      <c r="I51" s="448"/>
      <c r="J51" s="448"/>
      <c r="K51" s="448"/>
      <c r="L51" s="448"/>
      <c r="M51" s="448"/>
      <c r="N51" s="448"/>
      <c r="O51" s="448"/>
      <c r="P51" s="448"/>
      <c r="Q51" s="448"/>
    </row>
    <row r="52" spans="1:17" s="3" customFormat="1" ht="15.9" customHeight="1">
      <c r="A52" s="448"/>
      <c r="B52" s="455"/>
      <c r="C52" s="448"/>
      <c r="D52" s="445"/>
      <c r="E52" s="448"/>
      <c r="F52" s="448"/>
      <c r="G52" s="449"/>
      <c r="H52" s="449"/>
      <c r="I52" s="448"/>
      <c r="J52" s="448"/>
      <c r="K52" s="448"/>
      <c r="L52" s="448"/>
      <c r="M52" s="448"/>
      <c r="N52" s="448"/>
      <c r="O52" s="448"/>
      <c r="P52" s="448"/>
      <c r="Q52" s="448"/>
    </row>
    <row r="53" spans="1:17" s="1" customFormat="1" ht="14.15" customHeight="1">
      <c r="A53" s="450" t="s">
        <v>52</v>
      </c>
      <c r="B53" s="451"/>
      <c r="C53" s="452"/>
      <c r="D53" s="452"/>
      <c r="E53" s="452"/>
      <c r="F53" s="452"/>
      <c r="G53" s="452"/>
      <c r="H53" s="451"/>
      <c r="I53" s="451"/>
      <c r="J53" s="451"/>
      <c r="K53" s="451"/>
      <c r="L53" s="451"/>
      <c r="M53" s="451"/>
      <c r="N53" s="451"/>
      <c r="O53" s="451"/>
      <c r="P53" s="451"/>
      <c r="Q53" s="451"/>
    </row>
    <row r="54" spans="1:17" s="1" customFormat="1" ht="14.15" customHeight="1">
      <c r="A54" s="450" t="s">
        <v>4</v>
      </c>
      <c r="B54" s="451"/>
      <c r="C54" s="452"/>
      <c r="D54" s="452"/>
      <c r="E54" s="452"/>
      <c r="F54" s="452"/>
      <c r="G54" s="452"/>
      <c r="H54" s="451"/>
      <c r="I54" s="451"/>
      <c r="J54" s="451"/>
      <c r="K54" s="451"/>
      <c r="L54" s="451"/>
      <c r="M54" s="451"/>
      <c r="N54" s="451"/>
      <c r="O54" s="451"/>
      <c r="P54" s="451"/>
      <c r="Q54" s="451"/>
    </row>
    <row r="55" spans="1:17" s="1" customFormat="1" ht="14.15" customHeight="1">
      <c r="A55" s="453" t="s">
        <v>53</v>
      </c>
      <c r="B55" s="453" t="s">
        <v>54</v>
      </c>
      <c r="C55" s="452"/>
      <c r="D55" s="958" t="s">
        <v>55</v>
      </c>
      <c r="E55" s="958"/>
      <c r="F55" s="958"/>
      <c r="G55" s="958"/>
      <c r="H55" s="958"/>
      <c r="I55" s="958"/>
      <c r="J55" s="958"/>
      <c r="K55" s="958"/>
      <c r="L55" s="958"/>
      <c r="M55" s="958"/>
      <c r="N55" s="958"/>
      <c r="O55" s="958"/>
      <c r="P55" s="958"/>
      <c r="Q55" s="451"/>
    </row>
    <row r="56" spans="1:17" s="1" customFormat="1" ht="14.15" customHeight="1">
      <c r="A56" s="453"/>
      <c r="B56" s="453"/>
      <c r="C56" s="452"/>
      <c r="D56" s="452" t="s">
        <v>56</v>
      </c>
      <c r="E56" s="517"/>
      <c r="F56" s="517"/>
      <c r="G56" s="517"/>
      <c r="H56" s="517"/>
      <c r="I56" s="517"/>
      <c r="J56" s="517"/>
      <c r="K56" s="517"/>
      <c r="L56" s="517"/>
      <c r="M56" s="517"/>
      <c r="N56" s="517"/>
      <c r="O56" s="517"/>
      <c r="P56" s="517"/>
      <c r="Q56" s="451"/>
    </row>
    <row r="57" spans="1:17" s="1" customFormat="1" ht="14.15" customHeight="1">
      <c r="A57" s="453"/>
      <c r="B57" s="453"/>
      <c r="C57" s="452"/>
      <c r="D57" s="452"/>
      <c r="E57" s="452"/>
      <c r="F57" s="452"/>
      <c r="G57" s="452"/>
      <c r="H57" s="451"/>
      <c r="I57" s="451"/>
      <c r="J57" s="451"/>
      <c r="K57" s="451"/>
      <c r="L57" s="451"/>
      <c r="M57" s="451"/>
      <c r="N57" s="451"/>
      <c r="O57" s="451"/>
      <c r="P57" s="454" t="s">
        <v>57</v>
      </c>
      <c r="Q57" s="451"/>
    </row>
    <row r="58" spans="1:17" s="4" customFormat="1" ht="15" customHeight="1">
      <c r="A58" s="462"/>
      <c r="B58" s="462"/>
      <c r="C58" s="462"/>
      <c r="D58" s="463"/>
      <c r="E58" s="463"/>
      <c r="F58" s="463"/>
      <c r="G58" s="464"/>
      <c r="H58" s="464"/>
      <c r="I58" s="464"/>
      <c r="J58" s="465" t="s">
        <v>58</v>
      </c>
      <c r="K58" s="466" t="s">
        <v>59</v>
      </c>
      <c r="L58" s="466" t="s">
        <v>60</v>
      </c>
      <c r="M58" s="467" t="s">
        <v>61</v>
      </c>
      <c r="N58" s="468" t="s">
        <v>62</v>
      </c>
      <c r="O58" s="469"/>
      <c r="P58" s="469"/>
      <c r="Q58" s="464"/>
    </row>
    <row r="59" spans="1:17" s="4" customFormat="1" ht="88.5" customHeight="1">
      <c r="A59" s="462"/>
      <c r="B59" s="462"/>
      <c r="C59" s="462"/>
      <c r="D59" s="463"/>
      <c r="E59" s="463"/>
      <c r="F59" s="463"/>
      <c r="G59" s="464"/>
      <c r="H59" s="464"/>
      <c r="I59" s="464"/>
      <c r="J59" s="470" t="s">
        <v>63</v>
      </c>
      <c r="K59" s="471" t="s">
        <v>64</v>
      </c>
      <c r="L59" s="471" t="s">
        <v>65</v>
      </c>
      <c r="M59" s="472" t="s">
        <v>66</v>
      </c>
      <c r="N59" s="473" t="s">
        <v>67</v>
      </c>
      <c r="O59" s="474"/>
      <c r="P59" s="474"/>
      <c r="Q59" s="464"/>
    </row>
    <row r="60" spans="1:17" s="4" customFormat="1" ht="26.25" customHeight="1">
      <c r="A60" s="462"/>
      <c r="B60" s="462"/>
      <c r="C60" s="475" t="s">
        <v>68</v>
      </c>
      <c r="D60" s="476"/>
      <c r="E60" s="974" t="s">
        <v>69</v>
      </c>
      <c r="F60" s="974"/>
      <c r="G60" s="974"/>
      <c r="H60" s="974"/>
      <c r="I60" s="477" t="s">
        <v>70</v>
      </c>
      <c r="J60" s="478" t="s">
        <v>71</v>
      </c>
      <c r="K60" s="479" t="s">
        <v>71</v>
      </c>
      <c r="L60" s="479" t="s">
        <v>71</v>
      </c>
      <c r="M60" s="480" t="s">
        <v>71</v>
      </c>
      <c r="N60" s="481" t="s">
        <v>71</v>
      </c>
      <c r="O60" s="482"/>
      <c r="P60" s="482"/>
      <c r="Q60" s="464"/>
    </row>
    <row r="61" spans="1:17" s="4" customFormat="1" ht="26.25" customHeight="1">
      <c r="A61" s="462"/>
      <c r="B61" s="462"/>
      <c r="C61" s="475" t="s">
        <v>72</v>
      </c>
      <c r="D61" s="476"/>
      <c r="E61" s="974" t="s">
        <v>73</v>
      </c>
      <c r="F61" s="974"/>
      <c r="G61" s="974"/>
      <c r="H61" s="974"/>
      <c r="I61" s="477" t="s">
        <v>70</v>
      </c>
      <c r="J61" s="478" t="s">
        <v>71</v>
      </c>
      <c r="K61" s="480" t="s">
        <v>71</v>
      </c>
      <c r="L61" s="480" t="s">
        <v>71</v>
      </c>
      <c r="M61" s="480" t="s">
        <v>71</v>
      </c>
      <c r="N61" s="481" t="s">
        <v>71</v>
      </c>
      <c r="O61" s="482"/>
      <c r="P61" s="482"/>
      <c r="Q61" s="464"/>
    </row>
    <row r="62" spans="1:17" s="4" customFormat="1" ht="26.25" customHeight="1">
      <c r="A62" s="462"/>
      <c r="B62" s="462"/>
      <c r="C62" s="475" t="s">
        <v>74</v>
      </c>
      <c r="D62" s="476"/>
      <c r="E62" s="974" t="s">
        <v>75</v>
      </c>
      <c r="F62" s="974"/>
      <c r="G62" s="974"/>
      <c r="H62" s="974"/>
      <c r="I62" s="477" t="s">
        <v>70</v>
      </c>
      <c r="J62" s="478" t="s">
        <v>71</v>
      </c>
      <c r="K62" s="480" t="s">
        <v>71</v>
      </c>
      <c r="L62" s="480" t="s">
        <v>71</v>
      </c>
      <c r="M62" s="480" t="s">
        <v>71</v>
      </c>
      <c r="N62" s="481" t="s">
        <v>71</v>
      </c>
      <c r="O62" s="482"/>
      <c r="P62" s="482"/>
      <c r="Q62" s="464"/>
    </row>
    <row r="63" spans="1:17" s="4" customFormat="1" ht="26.25" customHeight="1">
      <c r="A63" s="462"/>
      <c r="B63" s="462"/>
      <c r="C63" s="475" t="s">
        <v>29</v>
      </c>
      <c r="D63" s="476"/>
      <c r="E63" s="974" t="s">
        <v>76</v>
      </c>
      <c r="F63" s="974"/>
      <c r="G63" s="974"/>
      <c r="H63" s="974"/>
      <c r="I63" s="477" t="s">
        <v>70</v>
      </c>
      <c r="J63" s="478" t="s">
        <v>71</v>
      </c>
      <c r="K63" s="480" t="s">
        <v>71</v>
      </c>
      <c r="L63" s="480" t="s">
        <v>71</v>
      </c>
      <c r="M63" s="480" t="s">
        <v>71</v>
      </c>
      <c r="N63" s="481" t="s">
        <v>71</v>
      </c>
      <c r="O63" s="482"/>
      <c r="P63" s="482"/>
      <c r="Q63" s="464"/>
    </row>
    <row r="64" spans="1:17" s="4" customFormat="1" ht="26.25" customHeight="1">
      <c r="A64" s="462"/>
      <c r="B64" s="462"/>
      <c r="C64" s="475" t="s">
        <v>31</v>
      </c>
      <c r="D64" s="476"/>
      <c r="E64" s="974" t="s">
        <v>77</v>
      </c>
      <c r="F64" s="974"/>
      <c r="G64" s="974"/>
      <c r="H64" s="974"/>
      <c r="I64" s="477" t="s">
        <v>70</v>
      </c>
      <c r="J64" s="478" t="s">
        <v>71</v>
      </c>
      <c r="K64" s="480" t="s">
        <v>71</v>
      </c>
      <c r="L64" s="480" t="s">
        <v>71</v>
      </c>
      <c r="M64" s="480" t="s">
        <v>71</v>
      </c>
      <c r="N64" s="481" t="s">
        <v>71</v>
      </c>
      <c r="O64" s="482"/>
      <c r="P64" s="482"/>
      <c r="Q64" s="464"/>
    </row>
    <row r="65" spans="1:17" s="4" customFormat="1" ht="26.25" customHeight="1">
      <c r="A65" s="462"/>
      <c r="B65" s="462"/>
      <c r="C65" s="475" t="s">
        <v>33</v>
      </c>
      <c r="D65" s="476"/>
      <c r="E65" s="974" t="s">
        <v>78</v>
      </c>
      <c r="F65" s="974"/>
      <c r="G65" s="974"/>
      <c r="H65" s="974"/>
      <c r="I65" s="477" t="s">
        <v>70</v>
      </c>
      <c r="J65" s="478" t="s">
        <v>71</v>
      </c>
      <c r="K65" s="480" t="s">
        <v>71</v>
      </c>
      <c r="L65" s="480" t="s">
        <v>71</v>
      </c>
      <c r="M65" s="480" t="s">
        <v>71</v>
      </c>
      <c r="N65" s="481" t="s">
        <v>71</v>
      </c>
      <c r="O65" s="482"/>
      <c r="P65" s="482"/>
      <c r="Q65" s="464"/>
    </row>
    <row r="66" spans="1:17" s="1" customFormat="1" ht="14.15" customHeight="1" thickBot="1">
      <c r="A66" s="458"/>
      <c r="B66" s="459"/>
      <c r="C66" s="448"/>
      <c r="D66" s="452"/>
      <c r="E66" s="452"/>
      <c r="F66" s="452"/>
      <c r="G66" s="452"/>
      <c r="H66" s="451"/>
      <c r="I66" s="451"/>
      <c r="J66" s="451"/>
      <c r="K66" s="451"/>
      <c r="L66" s="451"/>
      <c r="M66" s="451"/>
      <c r="N66" s="451"/>
      <c r="O66" s="451"/>
      <c r="P66" s="451"/>
      <c r="Q66" s="451"/>
    </row>
    <row r="67" spans="1:17" s="1" customFormat="1" ht="14.15" customHeight="1">
      <c r="A67" s="961" t="s">
        <v>79</v>
      </c>
      <c r="B67" s="962"/>
      <c r="C67" s="962"/>
      <c r="D67" s="962"/>
      <c r="E67" s="962"/>
      <c r="F67" s="962"/>
      <c r="G67" s="962"/>
      <c r="H67" s="962"/>
      <c r="I67" s="962"/>
      <c r="J67" s="962"/>
      <c r="K67" s="962"/>
      <c r="L67" s="962"/>
      <c r="M67" s="962"/>
      <c r="N67" s="962"/>
      <c r="O67" s="962"/>
      <c r="P67" s="963"/>
      <c r="Q67" s="451"/>
    </row>
    <row r="68" spans="1:17" s="1" customFormat="1" ht="14.15" customHeight="1" thickBot="1">
      <c r="A68" s="964"/>
      <c r="B68" s="965"/>
      <c r="C68" s="965"/>
      <c r="D68" s="965"/>
      <c r="E68" s="965"/>
      <c r="F68" s="965"/>
      <c r="G68" s="965"/>
      <c r="H68" s="965"/>
      <c r="I68" s="965"/>
      <c r="J68" s="965"/>
      <c r="K68" s="965"/>
      <c r="L68" s="965"/>
      <c r="M68" s="965"/>
      <c r="N68" s="965"/>
      <c r="O68" s="965"/>
      <c r="P68" s="966"/>
      <c r="Q68" s="451"/>
    </row>
    <row r="69" spans="1:17" s="1" customFormat="1" ht="14.15" customHeight="1">
      <c r="A69" s="450" t="s">
        <v>80</v>
      </c>
      <c r="B69" s="451"/>
      <c r="C69" s="452"/>
      <c r="D69" s="452"/>
      <c r="E69" s="452"/>
      <c r="F69" s="452"/>
      <c r="G69" s="452"/>
      <c r="H69" s="451"/>
      <c r="I69" s="451"/>
      <c r="J69" s="451"/>
      <c r="K69" s="451"/>
      <c r="L69" s="451"/>
      <c r="M69" s="451"/>
      <c r="N69" s="451"/>
      <c r="O69" s="451"/>
      <c r="P69" s="451"/>
      <c r="Q69" s="451"/>
    </row>
    <row r="70" spans="1:17" s="1" customFormat="1" ht="14.15" customHeight="1">
      <c r="A70" s="450" t="s">
        <v>4</v>
      </c>
      <c r="B70" s="451"/>
      <c r="C70" s="452"/>
      <c r="D70" s="452"/>
      <c r="E70" s="452"/>
      <c r="F70" s="452"/>
      <c r="G70" s="452"/>
      <c r="H70" s="451"/>
      <c r="I70" s="451"/>
      <c r="J70" s="451"/>
      <c r="K70" s="451"/>
      <c r="L70" s="451"/>
      <c r="M70" s="451"/>
      <c r="N70" s="451"/>
      <c r="O70" s="451"/>
      <c r="P70" s="451"/>
      <c r="Q70" s="451"/>
    </row>
    <row r="71" spans="1:17" s="1" customFormat="1" ht="14.15" customHeight="1">
      <c r="A71" s="453" t="s">
        <v>81</v>
      </c>
      <c r="B71" s="453" t="s">
        <v>82</v>
      </c>
      <c r="C71" s="452"/>
      <c r="D71" s="958" t="s">
        <v>83</v>
      </c>
      <c r="E71" s="958"/>
      <c r="F71" s="958"/>
      <c r="G71" s="958"/>
      <c r="H71" s="958"/>
      <c r="I71" s="958"/>
      <c r="J71" s="958"/>
      <c r="K71" s="958"/>
      <c r="L71" s="958"/>
      <c r="M71" s="958"/>
      <c r="N71" s="958"/>
      <c r="O71" s="958"/>
      <c r="P71" s="958"/>
      <c r="Q71" s="451"/>
    </row>
    <row r="72" spans="1:17" s="1" customFormat="1" ht="14.15" customHeight="1">
      <c r="A72" s="453"/>
      <c r="B72" s="453"/>
      <c r="C72" s="452"/>
      <c r="D72" s="452"/>
      <c r="E72" s="452"/>
      <c r="F72" s="452"/>
      <c r="G72" s="452"/>
      <c r="H72" s="451"/>
      <c r="I72" s="451"/>
      <c r="J72" s="451"/>
      <c r="K72" s="451"/>
      <c r="L72" s="451"/>
      <c r="M72" s="451"/>
      <c r="N72" s="451"/>
      <c r="O72" s="451"/>
      <c r="P72" s="454" t="s">
        <v>84</v>
      </c>
      <c r="Q72" s="451"/>
    </row>
    <row r="73" spans="1:17" s="2" customFormat="1" ht="14.25" customHeight="1">
      <c r="A73" s="236"/>
      <c r="B73" s="455" t="s">
        <v>68</v>
      </c>
      <c r="C73" s="448" t="s">
        <v>10</v>
      </c>
      <c r="D73" s="445" t="s">
        <v>85</v>
      </c>
      <c r="E73" s="236"/>
      <c r="F73" s="236"/>
      <c r="G73" s="446"/>
      <c r="H73" s="446"/>
      <c r="I73" s="446"/>
      <c r="J73" s="446"/>
      <c r="K73" s="446"/>
      <c r="L73" s="446"/>
      <c r="M73" s="446"/>
      <c r="N73" s="446"/>
      <c r="O73" s="446"/>
      <c r="P73" s="446"/>
      <c r="Q73" s="236"/>
    </row>
    <row r="74" spans="1:17" s="2" customFormat="1" ht="14.25" customHeight="1">
      <c r="A74" s="236"/>
      <c r="B74" s="455" t="s">
        <v>20</v>
      </c>
      <c r="C74" s="448" t="s">
        <v>10</v>
      </c>
      <c r="D74" s="445" t="s">
        <v>86</v>
      </c>
      <c r="E74" s="236"/>
      <c r="F74" s="236"/>
      <c r="G74" s="446"/>
      <c r="H74" s="446"/>
      <c r="I74" s="446"/>
      <c r="J74" s="446"/>
      <c r="K74" s="446"/>
      <c r="L74" s="446"/>
      <c r="M74" s="446"/>
      <c r="N74" s="446"/>
      <c r="O74" s="446"/>
      <c r="P74" s="446"/>
      <c r="Q74" s="236"/>
    </row>
    <row r="75" spans="1:17" s="2" customFormat="1" ht="14.25" customHeight="1">
      <c r="A75" s="236"/>
      <c r="B75" s="455" t="s">
        <v>27</v>
      </c>
      <c r="C75" s="448" t="s">
        <v>10</v>
      </c>
      <c r="D75" s="445" t="s">
        <v>87</v>
      </c>
      <c r="E75" s="236"/>
      <c r="F75" s="236"/>
      <c r="G75" s="446"/>
      <c r="H75" s="446"/>
      <c r="I75" s="446"/>
      <c r="J75" s="446"/>
      <c r="K75" s="446"/>
      <c r="L75" s="446"/>
      <c r="M75" s="446"/>
      <c r="N75" s="446"/>
      <c r="O75" s="446"/>
      <c r="P75" s="446"/>
      <c r="Q75" s="236"/>
    </row>
    <row r="76" spans="1:17" s="3" customFormat="1" ht="15.9" customHeight="1">
      <c r="A76" s="448"/>
      <c r="B76" s="455" t="s">
        <v>29</v>
      </c>
      <c r="C76" s="448" t="s">
        <v>10</v>
      </c>
      <c r="D76" s="445" t="s">
        <v>88</v>
      </c>
      <c r="E76" s="448"/>
      <c r="F76" s="448"/>
      <c r="G76" s="449"/>
      <c r="H76" s="449"/>
      <c r="I76" s="448"/>
      <c r="J76" s="448"/>
      <c r="K76" s="448"/>
      <c r="L76" s="448"/>
      <c r="M76" s="448"/>
      <c r="N76" s="448"/>
      <c r="O76" s="448"/>
      <c r="P76" s="448"/>
      <c r="Q76" s="448"/>
    </row>
    <row r="77" spans="1:17" s="1" customFormat="1" ht="14.15" customHeight="1">
      <c r="A77" s="458"/>
      <c r="B77" s="459"/>
      <c r="C77" s="448"/>
      <c r="D77" s="452"/>
      <c r="E77" s="452"/>
      <c r="F77" s="452"/>
      <c r="G77" s="452"/>
      <c r="H77" s="451"/>
      <c r="I77" s="451"/>
      <c r="J77" s="451"/>
      <c r="K77" s="451"/>
      <c r="L77" s="451"/>
      <c r="M77" s="451"/>
      <c r="N77" s="451"/>
      <c r="O77" s="451"/>
      <c r="P77" s="451"/>
      <c r="Q77" s="451"/>
    </row>
    <row r="78" spans="1:17" s="1" customFormat="1" ht="14.15" customHeight="1">
      <c r="A78" s="450" t="s">
        <v>89</v>
      </c>
      <c r="B78" s="451"/>
      <c r="C78" s="452"/>
      <c r="D78" s="452"/>
      <c r="E78" s="452"/>
      <c r="F78" s="452"/>
      <c r="G78" s="452"/>
      <c r="H78" s="451"/>
      <c r="I78" s="451"/>
      <c r="J78" s="451"/>
      <c r="K78" s="451"/>
      <c r="L78" s="451"/>
      <c r="M78" s="451"/>
      <c r="N78" s="451"/>
      <c r="O78" s="451"/>
      <c r="P78" s="451"/>
      <c r="Q78" s="451"/>
    </row>
    <row r="79" spans="1:17" s="1" customFormat="1" ht="14.15" customHeight="1">
      <c r="A79" s="450" t="s">
        <v>4</v>
      </c>
      <c r="B79" s="451"/>
      <c r="C79" s="452"/>
      <c r="D79" s="452"/>
      <c r="E79" s="452"/>
      <c r="F79" s="452"/>
      <c r="G79" s="452"/>
      <c r="H79" s="451"/>
      <c r="I79" s="451"/>
      <c r="J79" s="451"/>
      <c r="K79" s="451"/>
      <c r="L79" s="451"/>
      <c r="M79" s="451"/>
      <c r="N79" s="451"/>
      <c r="O79" s="451"/>
      <c r="P79" s="451"/>
      <c r="Q79" s="451"/>
    </row>
    <row r="80" spans="1:17" s="1" customFormat="1" ht="14.15" customHeight="1">
      <c r="A80" s="453" t="s">
        <v>90</v>
      </c>
      <c r="B80" s="453" t="s">
        <v>91</v>
      </c>
      <c r="C80" s="452"/>
      <c r="D80" s="958" t="s">
        <v>92</v>
      </c>
      <c r="E80" s="958"/>
      <c r="F80" s="958"/>
      <c r="G80" s="958"/>
      <c r="H80" s="958"/>
      <c r="I80" s="958"/>
      <c r="J80" s="958"/>
      <c r="K80" s="958"/>
      <c r="L80" s="958"/>
      <c r="M80" s="958"/>
      <c r="N80" s="958"/>
      <c r="O80" s="958"/>
      <c r="P80" s="958"/>
      <c r="Q80" s="451"/>
    </row>
    <row r="81" spans="1:17" s="1" customFormat="1" ht="14.15" customHeight="1">
      <c r="A81" s="453"/>
      <c r="B81" s="453"/>
      <c r="C81" s="452"/>
      <c r="D81" s="452" t="s">
        <v>93</v>
      </c>
      <c r="E81" s="517"/>
      <c r="F81" s="517"/>
      <c r="G81" s="517"/>
      <c r="H81" s="517"/>
      <c r="I81" s="517"/>
      <c r="J81" s="517"/>
      <c r="K81" s="517"/>
      <c r="L81" s="517"/>
      <c r="M81" s="517"/>
      <c r="N81" s="517"/>
      <c r="O81" s="517"/>
      <c r="P81" s="517"/>
      <c r="Q81" s="451"/>
    </row>
    <row r="82" spans="1:17" s="1" customFormat="1" ht="14.15" customHeight="1">
      <c r="A82" s="453"/>
      <c r="B82" s="453"/>
      <c r="C82" s="452"/>
      <c r="D82" s="452"/>
      <c r="E82" s="452"/>
      <c r="F82" s="452"/>
      <c r="G82" s="452"/>
      <c r="H82" s="451"/>
      <c r="I82" s="451"/>
      <c r="J82" s="451"/>
      <c r="K82" s="451"/>
      <c r="L82" s="451"/>
      <c r="M82" s="451"/>
      <c r="N82" s="451"/>
      <c r="O82" s="451"/>
      <c r="P82" s="454" t="s">
        <v>94</v>
      </c>
      <c r="Q82" s="451"/>
    </row>
    <row r="83" spans="1:17" s="2" customFormat="1" ht="14.25" customHeight="1">
      <c r="A83" s="236"/>
      <c r="B83" s="455" t="s">
        <v>68</v>
      </c>
      <c r="C83" s="448" t="s">
        <v>95</v>
      </c>
      <c r="D83" s="445" t="s">
        <v>96</v>
      </c>
      <c r="E83" s="236"/>
      <c r="F83" s="236"/>
      <c r="G83" s="446"/>
      <c r="H83" s="446"/>
      <c r="I83" s="446"/>
      <c r="J83" s="446"/>
      <c r="K83" s="446"/>
      <c r="L83" s="446"/>
      <c r="M83" s="446"/>
      <c r="N83" s="446"/>
      <c r="O83" s="446"/>
      <c r="P83" s="446"/>
      <c r="Q83" s="236"/>
    </row>
    <row r="84" spans="1:17" s="2" customFormat="1" ht="14.25" customHeight="1">
      <c r="A84" s="236"/>
      <c r="B84" s="455" t="s">
        <v>20</v>
      </c>
      <c r="C84" s="448" t="s">
        <v>95</v>
      </c>
      <c r="D84" s="445" t="s">
        <v>97</v>
      </c>
      <c r="E84" s="236"/>
      <c r="F84" s="236"/>
      <c r="G84" s="446"/>
      <c r="H84" s="446"/>
      <c r="I84" s="446"/>
      <c r="J84" s="446"/>
      <c r="K84" s="446"/>
      <c r="L84" s="446"/>
      <c r="M84" s="446"/>
      <c r="N84" s="446"/>
      <c r="O84" s="446"/>
      <c r="P84" s="446"/>
      <c r="Q84" s="236"/>
    </row>
    <row r="85" spans="1:17" s="2" customFormat="1" ht="14.25" customHeight="1">
      <c r="A85" s="236"/>
      <c r="B85" s="455" t="s">
        <v>27</v>
      </c>
      <c r="C85" s="448" t="s">
        <v>95</v>
      </c>
      <c r="D85" s="447" t="s">
        <v>98</v>
      </c>
      <c r="E85" s="236"/>
      <c r="F85" s="236"/>
      <c r="G85" s="446"/>
      <c r="H85" s="446"/>
      <c r="I85" s="446"/>
      <c r="J85" s="446"/>
      <c r="K85" s="446"/>
      <c r="L85" s="446"/>
      <c r="M85" s="446"/>
      <c r="N85" s="446"/>
      <c r="O85" s="446"/>
      <c r="P85" s="446"/>
      <c r="Q85" s="236"/>
    </row>
    <row r="86" spans="1:17" s="2" customFormat="1" ht="14.25" customHeight="1">
      <c r="A86" s="236"/>
      <c r="B86" s="455" t="s">
        <v>29</v>
      </c>
      <c r="C86" s="448" t="s">
        <v>95</v>
      </c>
      <c r="D86" s="447" t="s">
        <v>99</v>
      </c>
      <c r="E86" s="236"/>
      <c r="F86" s="236"/>
      <c r="G86" s="446"/>
      <c r="H86" s="446"/>
      <c r="I86" s="446"/>
      <c r="J86" s="446"/>
      <c r="K86" s="446"/>
      <c r="L86" s="446"/>
      <c r="M86" s="446"/>
      <c r="N86" s="446"/>
      <c r="O86" s="446"/>
      <c r="P86" s="446"/>
      <c r="Q86" s="236"/>
    </row>
    <row r="87" spans="1:17" s="3" customFormat="1" ht="15.9" customHeight="1">
      <c r="A87" s="448"/>
      <c r="B87" s="455" t="s">
        <v>31</v>
      </c>
      <c r="C87" s="448" t="s">
        <v>95</v>
      </c>
      <c r="D87" s="445" t="s">
        <v>100</v>
      </c>
      <c r="E87" s="448"/>
      <c r="F87" s="448"/>
      <c r="G87" s="449"/>
      <c r="H87" s="449"/>
      <c r="I87" s="448"/>
      <c r="J87" s="448"/>
      <c r="K87" s="448"/>
      <c r="L87" s="448"/>
      <c r="M87" s="448"/>
      <c r="N87" s="448"/>
      <c r="O87" s="448"/>
      <c r="P87" s="448"/>
      <c r="Q87" s="448"/>
    </row>
    <row r="88" spans="1:17" s="3" customFormat="1" ht="15.9" customHeight="1">
      <c r="A88" s="448"/>
      <c r="B88" s="455" t="s">
        <v>33</v>
      </c>
      <c r="C88" s="448" t="s">
        <v>95</v>
      </c>
      <c r="D88" s="445" t="s">
        <v>101</v>
      </c>
      <c r="E88" s="448"/>
      <c r="F88" s="448"/>
      <c r="G88" s="449"/>
      <c r="H88" s="449"/>
      <c r="I88" s="448"/>
      <c r="J88" s="448"/>
      <c r="K88" s="448"/>
      <c r="L88" s="448"/>
      <c r="M88" s="448"/>
      <c r="N88" s="448"/>
      <c r="O88" s="448"/>
      <c r="P88" s="448"/>
      <c r="Q88" s="448"/>
    </row>
    <row r="89" spans="1:17" s="3" customFormat="1" ht="15.9" customHeight="1">
      <c r="A89" s="448"/>
      <c r="B89" s="455" t="s">
        <v>35</v>
      </c>
      <c r="C89" s="448" t="s">
        <v>95</v>
      </c>
      <c r="D89" s="448" t="s">
        <v>102</v>
      </c>
      <c r="E89" s="448"/>
      <c r="F89" s="448"/>
      <c r="G89" s="449"/>
      <c r="H89" s="449"/>
      <c r="I89" s="448"/>
      <c r="J89" s="448"/>
      <c r="K89" s="448"/>
      <c r="L89" s="448"/>
      <c r="M89" s="448"/>
      <c r="N89" s="448"/>
      <c r="O89" s="448"/>
      <c r="P89" s="448"/>
      <c r="Q89" s="448"/>
    </row>
    <row r="90" spans="1:17" s="3" customFormat="1" ht="15.9" customHeight="1">
      <c r="A90" s="448"/>
      <c r="B90" s="455" t="s">
        <v>37</v>
      </c>
      <c r="C90" s="448" t="s">
        <v>95</v>
      </c>
      <c r="D90" s="445" t="s">
        <v>103</v>
      </c>
      <c r="E90" s="448"/>
      <c r="F90" s="448"/>
      <c r="G90" s="449"/>
      <c r="H90" s="449"/>
      <c r="I90" s="448"/>
      <c r="J90" s="448"/>
      <c r="K90" s="448"/>
      <c r="L90" s="448"/>
      <c r="M90" s="448"/>
      <c r="N90" s="448"/>
      <c r="O90" s="448"/>
      <c r="P90" s="448"/>
      <c r="Q90" s="448"/>
    </row>
    <row r="91" spans="1:17" s="3" customFormat="1" ht="15.9" customHeight="1">
      <c r="A91" s="448"/>
      <c r="B91" s="455" t="s">
        <v>104</v>
      </c>
      <c r="C91" s="448" t="s">
        <v>95</v>
      </c>
      <c r="D91" s="445" t="s">
        <v>105</v>
      </c>
      <c r="E91" s="448"/>
      <c r="F91" s="448"/>
      <c r="G91" s="449"/>
      <c r="H91" s="449"/>
      <c r="I91" s="448"/>
      <c r="J91" s="448"/>
      <c r="K91" s="448"/>
      <c r="L91" s="448"/>
      <c r="M91" s="448"/>
      <c r="N91" s="448"/>
      <c r="O91" s="448"/>
      <c r="P91" s="448"/>
      <c r="Q91" s="448"/>
    </row>
    <row r="92" spans="1:17" s="3" customFormat="1" ht="15.9" customHeight="1">
      <c r="A92" s="448"/>
      <c r="B92" s="455" t="s">
        <v>106</v>
      </c>
      <c r="C92" s="448" t="s">
        <v>95</v>
      </c>
      <c r="D92" s="445" t="s">
        <v>107</v>
      </c>
      <c r="E92" s="448"/>
      <c r="F92" s="448"/>
      <c r="G92" s="449"/>
      <c r="H92" s="449"/>
      <c r="I92" s="448"/>
      <c r="J92" s="448"/>
      <c r="K92" s="448"/>
      <c r="L92" s="448"/>
      <c r="M92" s="448"/>
      <c r="N92" s="448"/>
      <c r="O92" s="448"/>
      <c r="P92" s="448"/>
      <c r="Q92" s="448"/>
    </row>
    <row r="93" spans="1:17" s="3" customFormat="1" ht="15.9" customHeight="1">
      <c r="A93" s="448"/>
      <c r="B93" s="455" t="s">
        <v>108</v>
      </c>
      <c r="C93" s="448" t="s">
        <v>95</v>
      </c>
      <c r="D93" s="445" t="s">
        <v>109</v>
      </c>
      <c r="E93" s="448"/>
      <c r="F93" s="448"/>
      <c r="G93" s="449"/>
      <c r="H93" s="449"/>
      <c r="I93" s="448"/>
      <c r="J93" s="448"/>
      <c r="K93" s="448"/>
      <c r="L93" s="448"/>
      <c r="M93" s="448"/>
      <c r="N93" s="448"/>
      <c r="O93" s="448"/>
      <c r="P93" s="448"/>
      <c r="Q93" s="448"/>
    </row>
    <row r="94" spans="1:17" s="3" customFormat="1" ht="15.9" customHeight="1">
      <c r="A94" s="448"/>
      <c r="B94" s="455" t="s">
        <v>110</v>
      </c>
      <c r="C94" s="448" t="s">
        <v>95</v>
      </c>
      <c r="D94" s="445" t="s">
        <v>111</v>
      </c>
      <c r="E94" s="448"/>
      <c r="F94" s="448"/>
      <c r="G94" s="449"/>
      <c r="H94" s="449"/>
      <c r="I94" s="448"/>
      <c r="J94" s="448"/>
      <c r="K94" s="448"/>
      <c r="L94" s="448"/>
      <c r="M94" s="448"/>
      <c r="N94" s="448"/>
      <c r="O94" s="448"/>
      <c r="P94" s="448"/>
      <c r="Q94" s="448"/>
    </row>
    <row r="95" spans="1:17" s="1" customFormat="1" ht="14.15" customHeight="1">
      <c r="A95" s="458"/>
      <c r="B95" s="459"/>
      <c r="C95" s="448"/>
      <c r="D95" s="452"/>
      <c r="E95" s="452"/>
      <c r="F95" s="452"/>
      <c r="G95" s="452"/>
      <c r="H95" s="451"/>
      <c r="I95" s="451"/>
      <c r="J95" s="451"/>
      <c r="K95" s="451"/>
      <c r="L95" s="451"/>
      <c r="M95" s="451"/>
      <c r="N95" s="451"/>
      <c r="O95" s="451"/>
      <c r="P95" s="451"/>
      <c r="Q95" s="451"/>
    </row>
    <row r="96" spans="1:17" s="1" customFormat="1" ht="14.15" customHeight="1">
      <c r="A96" s="450" t="s">
        <v>112</v>
      </c>
      <c r="B96" s="451"/>
      <c r="C96" s="452"/>
      <c r="D96" s="452"/>
      <c r="E96" s="452"/>
      <c r="F96" s="452"/>
      <c r="G96" s="452"/>
      <c r="H96" s="451"/>
      <c r="I96" s="451"/>
      <c r="J96" s="451"/>
      <c r="K96" s="451"/>
      <c r="L96" s="451"/>
      <c r="M96" s="451"/>
      <c r="N96" s="451"/>
      <c r="O96" s="451"/>
      <c r="P96" s="451"/>
      <c r="Q96" s="451"/>
    </row>
    <row r="97" spans="1:17" s="1" customFormat="1" ht="14.15" customHeight="1">
      <c r="A97" s="450" t="s">
        <v>4</v>
      </c>
      <c r="B97" s="451"/>
      <c r="C97" s="452"/>
      <c r="D97" s="452"/>
      <c r="E97" s="452"/>
      <c r="F97" s="452"/>
      <c r="G97" s="452"/>
      <c r="H97" s="451"/>
      <c r="I97" s="451"/>
      <c r="J97" s="451"/>
      <c r="K97" s="451"/>
      <c r="L97" s="451"/>
      <c r="M97" s="451"/>
      <c r="N97" s="451"/>
      <c r="O97" s="451"/>
      <c r="P97" s="451"/>
      <c r="Q97" s="451"/>
    </row>
    <row r="98" spans="1:17" s="1" customFormat="1" ht="14.15" customHeight="1">
      <c r="A98" s="453" t="s">
        <v>113</v>
      </c>
      <c r="B98" s="453" t="s">
        <v>114</v>
      </c>
      <c r="C98" s="452"/>
      <c r="D98" s="958" t="s">
        <v>92</v>
      </c>
      <c r="E98" s="958"/>
      <c r="F98" s="958"/>
      <c r="G98" s="958"/>
      <c r="H98" s="958"/>
      <c r="I98" s="958"/>
      <c r="J98" s="958"/>
      <c r="K98" s="958"/>
      <c r="L98" s="958"/>
      <c r="M98" s="958"/>
      <c r="N98" s="958"/>
      <c r="O98" s="958"/>
      <c r="P98" s="958"/>
      <c r="Q98" s="451"/>
    </row>
    <row r="99" spans="1:17" s="1" customFormat="1" ht="14.15" customHeight="1">
      <c r="A99" s="453"/>
      <c r="B99" s="453"/>
      <c r="C99" s="452"/>
      <c r="D99" s="452" t="s">
        <v>115</v>
      </c>
      <c r="E99" s="517"/>
      <c r="F99" s="517"/>
      <c r="G99" s="517"/>
      <c r="H99" s="517"/>
      <c r="I99" s="517"/>
      <c r="J99" s="517"/>
      <c r="K99" s="517"/>
      <c r="L99" s="517"/>
      <c r="M99" s="517"/>
      <c r="N99" s="517"/>
      <c r="O99" s="517"/>
      <c r="P99" s="517"/>
      <c r="Q99" s="451"/>
    </row>
    <row r="100" spans="1:17" s="1" customFormat="1" ht="14.15" customHeight="1">
      <c r="A100" s="453"/>
      <c r="B100" s="453"/>
      <c r="C100" s="452"/>
      <c r="D100" s="452"/>
      <c r="E100" s="452"/>
      <c r="F100" s="452"/>
      <c r="G100" s="452"/>
      <c r="H100" s="451"/>
      <c r="I100" s="451"/>
      <c r="J100" s="451"/>
      <c r="K100" s="451"/>
      <c r="L100" s="451"/>
      <c r="M100" s="451"/>
      <c r="N100" s="451"/>
      <c r="O100" s="451"/>
      <c r="P100" s="454" t="s">
        <v>84</v>
      </c>
      <c r="Q100" s="451"/>
    </row>
    <row r="101" spans="1:17" s="2" customFormat="1" ht="14.25" customHeight="1">
      <c r="A101" s="236"/>
      <c r="B101" s="455" t="s">
        <v>68</v>
      </c>
      <c r="C101" s="448" t="s">
        <v>10</v>
      </c>
      <c r="D101" s="445" t="s">
        <v>116</v>
      </c>
      <c r="E101" s="236"/>
      <c r="F101" s="236"/>
      <c r="G101" s="446"/>
      <c r="H101" s="446"/>
      <c r="I101" s="446"/>
      <c r="J101" s="446"/>
      <c r="K101" s="446"/>
      <c r="L101" s="446"/>
      <c r="M101" s="446"/>
      <c r="N101" s="446"/>
      <c r="O101" s="446"/>
      <c r="P101" s="446"/>
      <c r="Q101" s="236"/>
    </row>
    <row r="102" spans="1:17" s="2" customFormat="1" ht="14.25" customHeight="1">
      <c r="A102" s="236"/>
      <c r="B102" s="455" t="s">
        <v>20</v>
      </c>
      <c r="C102" s="448" t="s">
        <v>10</v>
      </c>
      <c r="D102" s="445" t="s">
        <v>117</v>
      </c>
      <c r="E102" s="236"/>
      <c r="F102" s="236"/>
      <c r="G102" s="446"/>
      <c r="H102" s="446"/>
      <c r="I102" s="446"/>
      <c r="J102" s="446"/>
      <c r="K102" s="446"/>
      <c r="L102" s="446"/>
      <c r="M102" s="446"/>
      <c r="N102" s="446"/>
      <c r="O102" s="446"/>
      <c r="P102" s="446"/>
      <c r="Q102" s="236"/>
    </row>
    <row r="103" spans="1:17" s="2" customFormat="1" ht="14.25" customHeight="1">
      <c r="A103" s="236"/>
      <c r="B103" s="455" t="s">
        <v>27</v>
      </c>
      <c r="C103" s="448" t="s">
        <v>10</v>
      </c>
      <c r="D103" s="445" t="s">
        <v>118</v>
      </c>
      <c r="E103" s="236"/>
      <c r="F103" s="236"/>
      <c r="G103" s="446"/>
      <c r="H103" s="446"/>
      <c r="I103" s="446"/>
      <c r="J103" s="446"/>
      <c r="K103" s="446"/>
      <c r="L103" s="446"/>
      <c r="M103" s="446"/>
      <c r="N103" s="446"/>
      <c r="O103" s="446"/>
      <c r="P103" s="446"/>
      <c r="Q103" s="236"/>
    </row>
    <row r="104" spans="1:17" s="2" customFormat="1" ht="14.25" customHeight="1">
      <c r="A104" s="236"/>
      <c r="B104" s="455" t="s">
        <v>29</v>
      </c>
      <c r="C104" s="448" t="s">
        <v>10</v>
      </c>
      <c r="D104" s="445" t="s">
        <v>119</v>
      </c>
      <c r="E104" s="236"/>
      <c r="F104" s="236"/>
      <c r="G104" s="446"/>
      <c r="H104" s="446"/>
      <c r="I104" s="446"/>
      <c r="J104" s="446"/>
      <c r="K104" s="446"/>
      <c r="L104" s="446"/>
      <c r="M104" s="446"/>
      <c r="N104" s="446"/>
      <c r="O104" s="446"/>
      <c r="P104" s="446"/>
      <c r="Q104" s="236"/>
    </row>
    <row r="105" spans="1:17" s="2" customFormat="1" ht="14.25" customHeight="1">
      <c r="A105" s="236"/>
      <c r="B105" s="455" t="s">
        <v>31</v>
      </c>
      <c r="C105" s="448" t="s">
        <v>10</v>
      </c>
      <c r="D105" s="445" t="s">
        <v>120</v>
      </c>
      <c r="E105" s="236"/>
      <c r="F105" s="236"/>
      <c r="G105" s="446"/>
      <c r="H105" s="446"/>
      <c r="I105" s="446"/>
      <c r="J105" s="446"/>
      <c r="K105" s="446"/>
      <c r="L105" s="446"/>
      <c r="M105" s="446"/>
      <c r="N105" s="446"/>
      <c r="O105" s="446"/>
      <c r="P105" s="446"/>
      <c r="Q105" s="236"/>
    </row>
    <row r="106" spans="1:17" s="2" customFormat="1" ht="14.25" customHeight="1">
      <c r="A106" s="236"/>
      <c r="B106" s="455" t="s">
        <v>33</v>
      </c>
      <c r="C106" s="448" t="s">
        <v>10</v>
      </c>
      <c r="D106" s="445" t="s">
        <v>121</v>
      </c>
      <c r="E106" s="236"/>
      <c r="F106" s="236"/>
      <c r="G106" s="446"/>
      <c r="H106" s="446"/>
      <c r="I106" s="446"/>
      <c r="J106" s="446"/>
      <c r="K106" s="446"/>
      <c r="L106" s="446"/>
      <c r="M106" s="446"/>
      <c r="N106" s="446"/>
      <c r="O106" s="446"/>
      <c r="P106" s="446"/>
      <c r="Q106" s="236"/>
    </row>
    <row r="107" spans="1:17" s="1" customFormat="1" ht="14.15" customHeight="1">
      <c r="A107" s="458"/>
      <c r="B107" s="459"/>
      <c r="C107" s="448"/>
      <c r="D107" s="452"/>
      <c r="E107" s="452"/>
      <c r="F107" s="452"/>
      <c r="G107" s="452"/>
      <c r="H107" s="451"/>
      <c r="I107" s="451"/>
      <c r="J107" s="451"/>
      <c r="K107" s="451"/>
      <c r="L107" s="451"/>
      <c r="M107" s="451"/>
      <c r="N107" s="451"/>
      <c r="O107" s="451"/>
      <c r="P107" s="451"/>
      <c r="Q107" s="451"/>
    </row>
    <row r="108" spans="1:17" s="1" customFormat="1" ht="14.15" customHeight="1">
      <c r="A108" s="450" t="s">
        <v>122</v>
      </c>
      <c r="B108" s="451"/>
      <c r="C108" s="452"/>
      <c r="D108" s="452"/>
      <c r="E108" s="452"/>
      <c r="F108" s="452"/>
      <c r="G108" s="452"/>
      <c r="H108" s="451"/>
      <c r="I108" s="451"/>
      <c r="J108" s="451"/>
      <c r="K108" s="451"/>
      <c r="L108" s="451"/>
      <c r="M108" s="451"/>
      <c r="N108" s="451"/>
      <c r="O108" s="451"/>
      <c r="P108" s="451"/>
      <c r="Q108" s="451"/>
    </row>
    <row r="109" spans="1:17" s="1" customFormat="1" ht="14.15" customHeight="1">
      <c r="A109" s="450" t="s">
        <v>4</v>
      </c>
      <c r="B109" s="451"/>
      <c r="C109" s="452"/>
      <c r="D109" s="452"/>
      <c r="E109" s="452"/>
      <c r="F109" s="452"/>
      <c r="G109" s="452"/>
      <c r="H109" s="451"/>
      <c r="I109" s="451"/>
      <c r="J109" s="451"/>
      <c r="K109" s="451"/>
      <c r="L109" s="451"/>
      <c r="M109" s="451"/>
      <c r="N109" s="451"/>
      <c r="O109" s="451"/>
      <c r="P109" s="451"/>
      <c r="Q109" s="451"/>
    </row>
    <row r="110" spans="1:17" s="1" customFormat="1" ht="14.15" customHeight="1">
      <c r="A110" s="453" t="s">
        <v>123</v>
      </c>
      <c r="B110" s="453" t="s">
        <v>124</v>
      </c>
      <c r="C110" s="452"/>
      <c r="D110" s="958" t="s">
        <v>92</v>
      </c>
      <c r="E110" s="958"/>
      <c r="F110" s="958"/>
      <c r="G110" s="958"/>
      <c r="H110" s="958"/>
      <c r="I110" s="958"/>
      <c r="J110" s="958"/>
      <c r="K110" s="958"/>
      <c r="L110" s="958"/>
      <c r="M110" s="958"/>
      <c r="N110" s="958"/>
      <c r="O110" s="958"/>
      <c r="P110" s="958"/>
      <c r="Q110" s="451"/>
    </row>
    <row r="111" spans="1:17" s="1" customFormat="1" ht="14.15" customHeight="1">
      <c r="A111" s="453"/>
      <c r="B111" s="453"/>
      <c r="C111" s="452"/>
      <c r="D111" s="452" t="s">
        <v>125</v>
      </c>
      <c r="E111" s="517"/>
      <c r="F111" s="517"/>
      <c r="G111" s="517"/>
      <c r="H111" s="517"/>
      <c r="I111" s="517"/>
      <c r="J111" s="517"/>
      <c r="K111" s="517"/>
      <c r="L111" s="517"/>
      <c r="M111" s="517"/>
      <c r="N111" s="517"/>
      <c r="O111" s="517"/>
      <c r="P111" s="517"/>
      <c r="Q111" s="451"/>
    </row>
    <row r="112" spans="1:17" s="1" customFormat="1" ht="14.15" customHeight="1">
      <c r="A112" s="453"/>
      <c r="B112" s="453"/>
      <c r="C112" s="452"/>
      <c r="D112" s="452"/>
      <c r="E112" s="452"/>
      <c r="F112" s="452"/>
      <c r="G112" s="452"/>
      <c r="H112" s="451"/>
      <c r="I112" s="451"/>
      <c r="J112" s="451"/>
      <c r="K112" s="451"/>
      <c r="L112" s="451"/>
      <c r="M112" s="451"/>
      <c r="N112" s="451"/>
      <c r="O112" s="451"/>
      <c r="P112" s="454" t="s">
        <v>126</v>
      </c>
      <c r="Q112" s="451"/>
    </row>
    <row r="113" spans="1:17" s="1" customFormat="1" ht="14.15" customHeight="1">
      <c r="A113" s="453"/>
      <c r="B113" s="453"/>
      <c r="C113" s="452"/>
      <c r="D113" s="452"/>
      <c r="E113" s="452"/>
      <c r="F113" s="452"/>
      <c r="G113" s="452"/>
      <c r="H113" s="451"/>
      <c r="I113" s="451"/>
      <c r="J113" s="451"/>
      <c r="K113" s="451"/>
      <c r="L113" s="451"/>
      <c r="M113" s="451"/>
      <c r="N113" s="451"/>
      <c r="O113" s="451"/>
      <c r="P113" s="454"/>
      <c r="Q113" s="451"/>
    </row>
    <row r="114" spans="1:17" s="4" customFormat="1" ht="15" customHeight="1">
      <c r="A114" s="462"/>
      <c r="B114" s="462"/>
      <c r="C114" s="462"/>
      <c r="D114" s="463"/>
      <c r="E114" s="463"/>
      <c r="F114" s="463"/>
      <c r="G114" s="464"/>
      <c r="H114" s="464"/>
      <c r="I114" s="464"/>
      <c r="J114" s="463"/>
      <c r="K114" s="465" t="s">
        <v>127</v>
      </c>
      <c r="L114" s="466" t="s">
        <v>59</v>
      </c>
      <c r="M114" s="466" t="s">
        <v>60</v>
      </c>
      <c r="N114" s="466" t="s">
        <v>61</v>
      </c>
      <c r="O114" s="467" t="s">
        <v>128</v>
      </c>
      <c r="P114" s="483"/>
      <c r="Q114" s="464"/>
    </row>
    <row r="115" spans="1:17" s="4" customFormat="1" ht="120" customHeight="1">
      <c r="A115" s="462"/>
      <c r="B115" s="462"/>
      <c r="C115" s="462"/>
      <c r="D115" s="463"/>
      <c r="E115" s="463"/>
      <c r="F115" s="463"/>
      <c r="G115" s="464"/>
      <c r="H115" s="464"/>
      <c r="I115" s="464"/>
      <c r="J115" s="463"/>
      <c r="K115" s="470" t="s">
        <v>129</v>
      </c>
      <c r="L115" s="471" t="s">
        <v>130</v>
      </c>
      <c r="M115" s="471" t="s">
        <v>131</v>
      </c>
      <c r="N115" s="472" t="s">
        <v>132</v>
      </c>
      <c r="O115" s="472" t="s">
        <v>133</v>
      </c>
      <c r="P115" s="484"/>
      <c r="Q115" s="464"/>
    </row>
    <row r="116" spans="1:17" s="4" customFormat="1" ht="26.25" customHeight="1">
      <c r="A116" s="462"/>
      <c r="B116" s="462"/>
      <c r="C116" s="475" t="s">
        <v>68</v>
      </c>
      <c r="D116" s="476"/>
      <c r="E116" s="974" t="s">
        <v>134</v>
      </c>
      <c r="F116" s="974"/>
      <c r="G116" s="974"/>
      <c r="H116" s="974"/>
      <c r="I116" s="974"/>
      <c r="J116" s="485" t="s">
        <v>70</v>
      </c>
      <c r="K116" s="478" t="s">
        <v>71</v>
      </c>
      <c r="L116" s="479" t="s">
        <v>71</v>
      </c>
      <c r="M116" s="479" t="s">
        <v>71</v>
      </c>
      <c r="N116" s="479" t="s">
        <v>71</v>
      </c>
      <c r="O116" s="480" t="s">
        <v>71</v>
      </c>
      <c r="P116" s="486"/>
      <c r="Q116" s="464"/>
    </row>
    <row r="117" spans="1:17" s="4" customFormat="1" ht="26.25" customHeight="1">
      <c r="A117" s="462"/>
      <c r="B117" s="462"/>
      <c r="C117" s="475" t="s">
        <v>72</v>
      </c>
      <c r="D117" s="476"/>
      <c r="E117" s="974" t="s">
        <v>135</v>
      </c>
      <c r="F117" s="974"/>
      <c r="G117" s="974"/>
      <c r="H117" s="974"/>
      <c r="I117" s="974"/>
      <c r="J117" s="485" t="s">
        <v>70</v>
      </c>
      <c r="K117" s="478" t="s">
        <v>71</v>
      </c>
      <c r="L117" s="480" t="s">
        <v>71</v>
      </c>
      <c r="M117" s="479" t="s">
        <v>71</v>
      </c>
      <c r="N117" s="487" t="s">
        <v>71</v>
      </c>
      <c r="O117" s="480" t="s">
        <v>71</v>
      </c>
      <c r="P117" s="486"/>
      <c r="Q117" s="464"/>
    </row>
    <row r="118" spans="1:17" s="1" customFormat="1" ht="14.15" customHeight="1">
      <c r="A118" s="458"/>
      <c r="B118" s="459"/>
      <c r="C118" s="452"/>
      <c r="D118" s="452"/>
      <c r="E118" s="452"/>
      <c r="F118" s="452"/>
      <c r="G118" s="452"/>
      <c r="H118" s="451"/>
      <c r="I118" s="451"/>
      <c r="J118" s="451"/>
      <c r="K118" s="451"/>
      <c r="L118" s="451"/>
      <c r="M118" s="451"/>
      <c r="N118" s="451"/>
      <c r="O118" s="451"/>
      <c r="P118" s="451"/>
      <c r="Q118" s="451"/>
    </row>
    <row r="119" spans="1:17" s="1" customFormat="1" ht="14.15" customHeight="1">
      <c r="A119" s="450" t="s">
        <v>136</v>
      </c>
      <c r="B119" s="451"/>
      <c r="C119" s="452"/>
      <c r="D119" s="452"/>
      <c r="E119" s="452"/>
      <c r="F119" s="452"/>
      <c r="G119" s="452"/>
      <c r="H119" s="451"/>
      <c r="I119" s="451"/>
      <c r="J119" s="451"/>
      <c r="K119" s="451"/>
      <c r="L119" s="451"/>
      <c r="M119" s="451"/>
      <c r="N119" s="451"/>
      <c r="O119" s="451"/>
      <c r="P119" s="451"/>
      <c r="Q119" s="451"/>
    </row>
    <row r="120" spans="1:17" s="1" customFormat="1" ht="14.15" customHeight="1">
      <c r="A120" s="450" t="s">
        <v>4</v>
      </c>
      <c r="B120" s="451"/>
      <c r="C120" s="452"/>
      <c r="D120" s="452"/>
      <c r="E120" s="452"/>
      <c r="F120" s="452"/>
      <c r="G120" s="452"/>
      <c r="H120" s="451"/>
      <c r="I120" s="451"/>
      <c r="J120" s="451"/>
      <c r="K120" s="451"/>
      <c r="L120" s="451"/>
      <c r="M120" s="451"/>
      <c r="N120" s="451"/>
      <c r="O120" s="451"/>
      <c r="P120" s="451"/>
      <c r="Q120" s="451"/>
    </row>
    <row r="121" spans="1:17" s="1" customFormat="1" ht="14.15" customHeight="1">
      <c r="A121" s="453" t="s">
        <v>137</v>
      </c>
      <c r="B121" s="453" t="s">
        <v>91</v>
      </c>
      <c r="C121" s="452"/>
      <c r="D121" s="958" t="s">
        <v>138</v>
      </c>
      <c r="E121" s="958"/>
      <c r="F121" s="958"/>
      <c r="G121" s="958"/>
      <c r="H121" s="958"/>
      <c r="I121" s="958"/>
      <c r="J121" s="958"/>
      <c r="K121" s="958"/>
      <c r="L121" s="958"/>
      <c r="M121" s="958"/>
      <c r="N121" s="958"/>
      <c r="O121" s="958"/>
      <c r="P121" s="958"/>
      <c r="Q121" s="451"/>
    </row>
    <row r="122" spans="1:17" s="1" customFormat="1" ht="14.15" customHeight="1">
      <c r="A122" s="453"/>
      <c r="B122" s="453"/>
      <c r="C122" s="452"/>
      <c r="D122" s="452" t="s">
        <v>139</v>
      </c>
      <c r="E122" s="517"/>
      <c r="F122" s="517"/>
      <c r="G122" s="517"/>
      <c r="H122" s="517"/>
      <c r="I122" s="517"/>
      <c r="J122" s="517"/>
      <c r="K122" s="517"/>
      <c r="L122" s="517"/>
      <c r="M122" s="517"/>
      <c r="N122" s="517"/>
      <c r="O122" s="517"/>
      <c r="P122" s="517"/>
      <c r="Q122" s="451"/>
    </row>
    <row r="123" spans="1:17" s="1" customFormat="1" ht="14.15" customHeight="1">
      <c r="A123" s="453"/>
      <c r="B123" s="453"/>
      <c r="C123" s="452"/>
      <c r="D123" s="452"/>
      <c r="E123" s="452"/>
      <c r="F123" s="452"/>
      <c r="G123" s="452"/>
      <c r="H123" s="451"/>
      <c r="I123" s="451"/>
      <c r="J123" s="451"/>
      <c r="K123" s="451"/>
      <c r="L123" s="451"/>
      <c r="M123" s="451"/>
      <c r="N123" s="451"/>
      <c r="O123" s="451"/>
      <c r="P123" s="454" t="s">
        <v>94</v>
      </c>
      <c r="Q123" s="451"/>
    </row>
    <row r="124" spans="1:17" s="2" customFormat="1" ht="14.25" customHeight="1">
      <c r="A124" s="236"/>
      <c r="B124" s="455" t="s">
        <v>68</v>
      </c>
      <c r="C124" s="448" t="s">
        <v>95</v>
      </c>
      <c r="D124" s="445" t="s">
        <v>140</v>
      </c>
      <c r="E124" s="236"/>
      <c r="F124" s="236"/>
      <c r="G124" s="446"/>
      <c r="H124" s="446"/>
      <c r="I124" s="446"/>
      <c r="J124" s="446"/>
      <c r="K124" s="446"/>
      <c r="L124" s="446"/>
      <c r="M124" s="446"/>
      <c r="N124" s="446"/>
      <c r="O124" s="446"/>
      <c r="P124" s="446"/>
      <c r="Q124" s="236"/>
    </row>
    <row r="125" spans="1:17" s="2" customFormat="1" ht="14.25" customHeight="1">
      <c r="A125" s="236"/>
      <c r="B125" s="455" t="s">
        <v>20</v>
      </c>
      <c r="C125" s="448" t="s">
        <v>95</v>
      </c>
      <c r="D125" s="445" t="s">
        <v>141</v>
      </c>
      <c r="E125" s="236"/>
      <c r="F125" s="236"/>
      <c r="G125" s="446"/>
      <c r="H125" s="446"/>
      <c r="I125" s="446"/>
      <c r="J125" s="446"/>
      <c r="K125" s="446"/>
      <c r="L125" s="446"/>
      <c r="M125" s="446"/>
      <c r="N125" s="446"/>
      <c r="O125" s="446"/>
      <c r="P125" s="446"/>
      <c r="Q125" s="236"/>
    </row>
    <row r="126" spans="1:17" s="2" customFormat="1" ht="14.25" customHeight="1">
      <c r="A126" s="236"/>
      <c r="B126" s="455" t="s">
        <v>27</v>
      </c>
      <c r="C126" s="448" t="s">
        <v>95</v>
      </c>
      <c r="D126" s="445" t="s">
        <v>142</v>
      </c>
      <c r="E126" s="236"/>
      <c r="F126" s="236"/>
      <c r="G126" s="446"/>
      <c r="H126" s="446"/>
      <c r="I126" s="446"/>
      <c r="J126" s="446"/>
      <c r="K126" s="446"/>
      <c r="L126" s="446"/>
      <c r="M126" s="446"/>
      <c r="N126" s="446"/>
      <c r="O126" s="446"/>
      <c r="P126" s="446"/>
      <c r="Q126" s="236"/>
    </row>
    <row r="127" spans="1:17" s="2" customFormat="1" ht="14.25" customHeight="1">
      <c r="A127" s="236"/>
      <c r="B127" s="455" t="s">
        <v>29</v>
      </c>
      <c r="C127" s="448" t="s">
        <v>95</v>
      </c>
      <c r="D127" s="447" t="s">
        <v>143</v>
      </c>
      <c r="E127" s="236"/>
      <c r="F127" s="236"/>
      <c r="G127" s="446"/>
      <c r="H127" s="446"/>
      <c r="I127" s="446"/>
      <c r="J127" s="446"/>
      <c r="K127" s="446"/>
      <c r="L127" s="446"/>
      <c r="M127" s="446"/>
      <c r="N127" s="446"/>
      <c r="O127" s="446"/>
      <c r="P127" s="446"/>
      <c r="Q127" s="236"/>
    </row>
    <row r="128" spans="1:17" s="3" customFormat="1" ht="15.9" customHeight="1">
      <c r="A128" s="448"/>
      <c r="B128" s="455" t="s">
        <v>31</v>
      </c>
      <c r="C128" s="448" t="s">
        <v>95</v>
      </c>
      <c r="D128" s="445" t="s">
        <v>144</v>
      </c>
      <c r="E128" s="448"/>
      <c r="F128" s="448"/>
      <c r="G128" s="449"/>
      <c r="H128" s="449"/>
      <c r="I128" s="448"/>
      <c r="J128" s="448"/>
      <c r="K128" s="448"/>
      <c r="L128" s="448"/>
      <c r="M128" s="448"/>
      <c r="N128" s="448"/>
      <c r="O128" s="448"/>
      <c r="P128" s="448"/>
      <c r="Q128" s="448"/>
    </row>
    <row r="129" spans="1:17" s="3" customFormat="1" ht="15.9" customHeight="1">
      <c r="A129" s="448"/>
      <c r="B129" s="455" t="s">
        <v>33</v>
      </c>
      <c r="C129" s="448" t="s">
        <v>95</v>
      </c>
      <c r="D129" s="445" t="s">
        <v>145</v>
      </c>
      <c r="E129" s="448"/>
      <c r="F129" s="448"/>
      <c r="G129" s="449"/>
      <c r="H129" s="449"/>
      <c r="I129" s="448"/>
      <c r="J129" s="448"/>
      <c r="K129" s="448"/>
      <c r="L129" s="448"/>
      <c r="M129" s="448"/>
      <c r="N129" s="448"/>
      <c r="O129" s="448"/>
      <c r="P129" s="448"/>
      <c r="Q129" s="448"/>
    </row>
    <row r="130" spans="1:17" s="3" customFormat="1" ht="15.9" customHeight="1">
      <c r="A130" s="448"/>
      <c r="B130" s="455" t="s">
        <v>35</v>
      </c>
      <c r="C130" s="448" t="s">
        <v>95</v>
      </c>
      <c r="D130" s="445" t="s">
        <v>146</v>
      </c>
      <c r="E130" s="448"/>
      <c r="F130" s="448"/>
      <c r="G130" s="449"/>
      <c r="H130" s="449"/>
      <c r="I130" s="448"/>
      <c r="J130" s="448"/>
      <c r="K130" s="448"/>
      <c r="L130" s="448"/>
      <c r="M130" s="448"/>
      <c r="N130" s="448"/>
      <c r="O130" s="448"/>
      <c r="P130" s="448"/>
      <c r="Q130" s="448"/>
    </row>
    <row r="131" spans="1:17" s="3" customFormat="1" ht="15.9" customHeight="1">
      <c r="A131" s="448"/>
      <c r="B131" s="455" t="s">
        <v>37</v>
      </c>
      <c r="C131" s="448" t="s">
        <v>95</v>
      </c>
      <c r="D131" s="448" t="s">
        <v>147</v>
      </c>
      <c r="E131" s="448"/>
      <c r="F131" s="448"/>
      <c r="G131" s="449"/>
      <c r="H131" s="449"/>
      <c r="I131" s="448"/>
      <c r="J131" s="448"/>
      <c r="K131" s="448"/>
      <c r="L131" s="448"/>
      <c r="M131" s="448"/>
      <c r="N131" s="448"/>
      <c r="O131" s="448"/>
      <c r="P131" s="448"/>
      <c r="Q131" s="448"/>
    </row>
    <row r="132" spans="1:17" s="3" customFormat="1" ht="15.9" customHeight="1">
      <c r="A132" s="448"/>
      <c r="B132" s="455" t="s">
        <v>104</v>
      </c>
      <c r="C132" s="448" t="s">
        <v>95</v>
      </c>
      <c r="D132" s="445" t="s">
        <v>148</v>
      </c>
      <c r="E132" s="448"/>
      <c r="F132" s="448"/>
      <c r="G132" s="449"/>
      <c r="H132" s="449"/>
      <c r="I132" s="448"/>
      <c r="J132" s="448"/>
      <c r="K132" s="448"/>
      <c r="L132" s="448"/>
      <c r="M132" s="448"/>
      <c r="N132" s="448"/>
      <c r="O132" s="448"/>
      <c r="P132" s="448"/>
      <c r="Q132" s="448"/>
    </row>
    <row r="133" spans="1:17" s="3" customFormat="1" ht="15.9" customHeight="1">
      <c r="A133" s="448"/>
      <c r="B133" s="455" t="s">
        <v>106</v>
      </c>
      <c r="C133" s="448" t="s">
        <v>95</v>
      </c>
      <c r="D133" s="445" t="s">
        <v>109</v>
      </c>
      <c r="E133" s="448"/>
      <c r="F133" s="448"/>
      <c r="G133" s="449"/>
      <c r="H133" s="449"/>
      <c r="I133" s="448"/>
      <c r="J133" s="448"/>
      <c r="K133" s="448"/>
      <c r="L133" s="448"/>
      <c r="M133" s="448"/>
      <c r="N133" s="448"/>
      <c r="O133" s="448"/>
      <c r="P133" s="448"/>
      <c r="Q133" s="448"/>
    </row>
    <row r="134" spans="1:17" s="1" customFormat="1" ht="14.15" customHeight="1">
      <c r="A134" s="458"/>
      <c r="B134" s="459"/>
      <c r="C134" s="448"/>
      <c r="D134" s="452"/>
      <c r="E134" s="452"/>
      <c r="F134" s="452"/>
      <c r="G134" s="452"/>
      <c r="H134" s="451"/>
      <c r="I134" s="451"/>
      <c r="J134" s="451"/>
      <c r="K134" s="451"/>
      <c r="L134" s="451"/>
      <c r="M134" s="451"/>
      <c r="N134" s="451"/>
      <c r="O134" s="451"/>
      <c r="P134" s="451"/>
      <c r="Q134" s="451"/>
    </row>
    <row r="135" spans="1:17" s="1" customFormat="1" ht="14.15" customHeight="1">
      <c r="A135" s="450" t="s">
        <v>149</v>
      </c>
      <c r="B135" s="451"/>
      <c r="C135" s="452"/>
      <c r="D135" s="452"/>
      <c r="E135" s="452"/>
      <c r="F135" s="452"/>
      <c r="G135" s="452"/>
      <c r="H135" s="451"/>
      <c r="I135" s="451"/>
      <c r="J135" s="451"/>
      <c r="K135" s="451"/>
      <c r="L135" s="451"/>
      <c r="M135" s="451"/>
      <c r="N135" s="451"/>
      <c r="O135" s="451"/>
      <c r="P135" s="451"/>
      <c r="Q135" s="451"/>
    </row>
    <row r="136" spans="1:17" s="1" customFormat="1" ht="14.15" customHeight="1">
      <c r="A136" s="450" t="s">
        <v>4</v>
      </c>
      <c r="B136" s="451"/>
      <c r="C136" s="452"/>
      <c r="D136" s="452"/>
      <c r="E136" s="452"/>
      <c r="F136" s="452"/>
      <c r="G136" s="452"/>
      <c r="H136" s="451"/>
      <c r="I136" s="451"/>
      <c r="J136" s="451"/>
      <c r="K136" s="451"/>
      <c r="L136" s="451"/>
      <c r="M136" s="451"/>
      <c r="N136" s="451"/>
      <c r="O136" s="451"/>
      <c r="P136" s="451"/>
      <c r="Q136" s="451"/>
    </row>
    <row r="137" spans="1:17" s="1" customFormat="1" ht="14.15" customHeight="1">
      <c r="A137" s="453" t="s">
        <v>150</v>
      </c>
      <c r="B137" s="453" t="s">
        <v>151</v>
      </c>
      <c r="C137" s="452"/>
      <c r="D137" s="958" t="s">
        <v>92</v>
      </c>
      <c r="E137" s="958"/>
      <c r="F137" s="958"/>
      <c r="G137" s="958"/>
      <c r="H137" s="958"/>
      <c r="I137" s="958"/>
      <c r="J137" s="958"/>
      <c r="K137" s="958"/>
      <c r="L137" s="958"/>
      <c r="M137" s="958"/>
      <c r="N137" s="958"/>
      <c r="O137" s="958"/>
      <c r="P137" s="958"/>
      <c r="Q137" s="451"/>
    </row>
    <row r="138" spans="1:17" s="1" customFormat="1" ht="14.15" customHeight="1">
      <c r="A138" s="453"/>
      <c r="B138" s="453"/>
      <c r="C138" s="452"/>
      <c r="D138" s="452" t="s">
        <v>152</v>
      </c>
      <c r="E138" s="517"/>
      <c r="F138" s="517"/>
      <c r="G138" s="517"/>
      <c r="H138" s="517"/>
      <c r="I138" s="517"/>
      <c r="J138" s="517"/>
      <c r="K138" s="517"/>
      <c r="L138" s="517"/>
      <c r="M138" s="517"/>
      <c r="N138" s="517"/>
      <c r="O138" s="517"/>
      <c r="P138" s="517"/>
      <c r="Q138" s="451"/>
    </row>
    <row r="139" spans="1:17" s="1" customFormat="1" ht="14.15" customHeight="1">
      <c r="A139" s="453"/>
      <c r="B139" s="453"/>
      <c r="C139" s="452"/>
      <c r="D139" s="451" t="s">
        <v>153</v>
      </c>
      <c r="E139" s="452"/>
      <c r="F139" s="517"/>
      <c r="G139" s="517"/>
      <c r="H139" s="517"/>
      <c r="I139" s="517"/>
      <c r="J139" s="517"/>
      <c r="K139" s="517"/>
      <c r="L139" s="517"/>
      <c r="M139" s="517"/>
      <c r="N139" s="517"/>
      <c r="O139" s="517"/>
      <c r="P139" s="517"/>
      <c r="Q139" s="451"/>
    </row>
    <row r="140" spans="1:17" s="1" customFormat="1" ht="14.15" customHeight="1">
      <c r="A140" s="453"/>
      <c r="B140" s="453"/>
      <c r="C140" s="452"/>
      <c r="D140" s="452"/>
      <c r="E140" s="452"/>
      <c r="F140" s="452"/>
      <c r="G140" s="452"/>
      <c r="H140" s="451"/>
      <c r="I140" s="451"/>
      <c r="J140" s="451"/>
      <c r="K140" s="451"/>
      <c r="L140" s="451"/>
      <c r="M140" s="451"/>
      <c r="N140" s="451"/>
      <c r="O140" s="451"/>
      <c r="P140" s="454" t="s">
        <v>154</v>
      </c>
      <c r="Q140" s="451"/>
    </row>
    <row r="141" spans="1:17" s="1" customFormat="1" ht="14.15" customHeight="1">
      <c r="A141" s="453"/>
      <c r="B141" s="453"/>
      <c r="C141" s="452"/>
      <c r="D141" s="452"/>
      <c r="E141" s="452"/>
      <c r="F141" s="452"/>
      <c r="G141" s="452"/>
      <c r="H141" s="451"/>
      <c r="I141" s="451"/>
      <c r="J141" s="451"/>
      <c r="K141" s="451"/>
      <c r="L141" s="488"/>
      <c r="M141" s="451"/>
      <c r="N141" s="451"/>
      <c r="O141" s="451"/>
      <c r="P141" s="454"/>
      <c r="Q141" s="451"/>
    </row>
    <row r="142" spans="1:17" s="2" customFormat="1" ht="14.25" customHeight="1">
      <c r="A142" s="236"/>
      <c r="B142" s="455" t="s">
        <v>68</v>
      </c>
      <c r="C142" s="448" t="s">
        <v>155</v>
      </c>
      <c r="D142" s="452"/>
      <c r="E142" s="236"/>
      <c r="F142" s="236"/>
      <c r="G142" s="446"/>
      <c r="H142" s="446"/>
      <c r="I142" s="446"/>
      <c r="J142" s="489"/>
      <c r="K142" s="446" t="s">
        <v>156</v>
      </c>
      <c r="L142" s="490"/>
      <c r="M142" s="236" t="s">
        <v>157</v>
      </c>
      <c r="N142" s="446"/>
      <c r="O142" s="446"/>
      <c r="P142" s="446"/>
      <c r="Q142" s="236"/>
    </row>
    <row r="143" spans="1:17" s="2" customFormat="1" ht="14.25" customHeight="1">
      <c r="A143" s="236"/>
      <c r="B143" s="455"/>
      <c r="C143" s="448"/>
      <c r="D143" s="452"/>
      <c r="E143" s="236"/>
      <c r="F143" s="236"/>
      <c r="G143" s="446"/>
      <c r="H143" s="446"/>
      <c r="I143" s="446"/>
      <c r="J143" s="491"/>
      <c r="K143" s="446"/>
      <c r="L143" s="492"/>
      <c r="M143" s="236"/>
      <c r="N143" s="446"/>
      <c r="O143" s="446"/>
      <c r="P143" s="446"/>
      <c r="Q143" s="236"/>
    </row>
    <row r="144" spans="1:17" s="2" customFormat="1" ht="14.25" customHeight="1">
      <c r="A144" s="236"/>
      <c r="B144" s="455"/>
      <c r="C144" s="448" t="s">
        <v>158</v>
      </c>
      <c r="D144" s="452"/>
      <c r="E144" s="236"/>
      <c r="F144" s="236"/>
      <c r="G144" s="446"/>
      <c r="H144" s="446"/>
      <c r="I144" s="446"/>
      <c r="J144" s="336"/>
      <c r="K144" s="446"/>
      <c r="L144" s="493"/>
      <c r="M144" s="236"/>
      <c r="N144" s="446"/>
      <c r="O144" s="446"/>
      <c r="P144" s="446"/>
      <c r="Q144" s="236"/>
    </row>
    <row r="145" spans="1:17" s="2" customFormat="1" ht="14.25" customHeight="1">
      <c r="A145" s="236"/>
      <c r="B145" s="455" t="s">
        <v>20</v>
      </c>
      <c r="C145" s="448" t="s">
        <v>159</v>
      </c>
      <c r="D145" s="452"/>
      <c r="E145" s="236"/>
      <c r="F145" s="236"/>
      <c r="G145" s="446"/>
      <c r="H145" s="446"/>
      <c r="I145" s="446"/>
      <c r="J145" s="489"/>
      <c r="K145" s="446" t="s">
        <v>156</v>
      </c>
      <c r="L145" s="490"/>
      <c r="M145" s="236" t="s">
        <v>157</v>
      </c>
      <c r="N145" s="446"/>
      <c r="O145" s="446"/>
      <c r="P145" s="446"/>
      <c r="Q145" s="236"/>
    </row>
    <row r="146" spans="1:17" s="2" customFormat="1" ht="14.25" customHeight="1">
      <c r="A146" s="236"/>
      <c r="B146" s="455" t="s">
        <v>27</v>
      </c>
      <c r="C146" s="448" t="s">
        <v>160</v>
      </c>
      <c r="D146" s="452"/>
      <c r="E146" s="236"/>
      <c r="F146" s="236"/>
      <c r="G146" s="446"/>
      <c r="H146" s="446"/>
      <c r="I146" s="446"/>
      <c r="J146" s="489"/>
      <c r="K146" s="446" t="s">
        <v>156</v>
      </c>
      <c r="L146" s="490"/>
      <c r="M146" s="236" t="s">
        <v>157</v>
      </c>
      <c r="N146" s="446"/>
      <c r="O146" s="446"/>
      <c r="P146" s="446"/>
      <c r="Q146" s="236"/>
    </row>
    <row r="147" spans="1:17" s="2" customFormat="1" ht="14.25" customHeight="1">
      <c r="A147" s="236"/>
      <c r="B147" s="455" t="s">
        <v>29</v>
      </c>
      <c r="C147" s="448" t="s">
        <v>161</v>
      </c>
      <c r="D147" s="452"/>
      <c r="E147" s="236"/>
      <c r="F147" s="236"/>
      <c r="G147" s="446"/>
      <c r="H147" s="446"/>
      <c r="I147" s="446"/>
      <c r="J147" s="489"/>
      <c r="K147" s="446" t="s">
        <v>156</v>
      </c>
      <c r="L147" s="490"/>
      <c r="M147" s="236" t="s">
        <v>157</v>
      </c>
      <c r="N147" s="446"/>
      <c r="O147" s="446"/>
      <c r="P147" s="446"/>
      <c r="Q147" s="236"/>
    </row>
    <row r="148" spans="1:17" s="2" customFormat="1" ht="14.25" customHeight="1">
      <c r="A148" s="236"/>
      <c r="B148" s="455" t="s">
        <v>31</v>
      </c>
      <c r="C148" s="448" t="s">
        <v>162</v>
      </c>
      <c r="D148" s="452"/>
      <c r="E148" s="236"/>
      <c r="F148" s="236"/>
      <c r="G148" s="446"/>
      <c r="H148" s="446"/>
      <c r="I148" s="446"/>
      <c r="J148" s="489"/>
      <c r="K148" s="446" t="s">
        <v>156</v>
      </c>
      <c r="L148" s="490"/>
      <c r="M148" s="236" t="s">
        <v>157</v>
      </c>
      <c r="N148" s="446"/>
      <c r="O148" s="446"/>
      <c r="P148" s="446"/>
      <c r="Q148" s="236"/>
    </row>
    <row r="149" spans="1:17" s="2" customFormat="1" ht="14.25" customHeight="1">
      <c r="A149" s="236"/>
      <c r="B149" s="455" t="s">
        <v>33</v>
      </c>
      <c r="C149" s="448" t="s">
        <v>163</v>
      </c>
      <c r="D149" s="452"/>
      <c r="E149" s="236"/>
      <c r="F149" s="236"/>
      <c r="G149" s="446"/>
      <c r="H149" s="446"/>
      <c r="I149" s="446"/>
      <c r="J149" s="489"/>
      <c r="K149" s="446" t="s">
        <v>156</v>
      </c>
      <c r="L149" s="490"/>
      <c r="M149" s="236" t="s">
        <v>157</v>
      </c>
      <c r="N149" s="446"/>
      <c r="O149" s="446"/>
      <c r="P149" s="446"/>
      <c r="Q149" s="236"/>
    </row>
    <row r="150" spans="1:17" s="3" customFormat="1" ht="15.9" customHeight="1">
      <c r="A150" s="448"/>
      <c r="B150" s="455"/>
      <c r="C150" s="448"/>
      <c r="D150" s="449"/>
      <c r="E150" s="448"/>
      <c r="F150" s="448"/>
      <c r="G150" s="449"/>
      <c r="H150" s="449"/>
      <c r="I150" s="448"/>
      <c r="J150" s="448"/>
      <c r="K150" s="448"/>
      <c r="L150" s="448"/>
      <c r="M150" s="448"/>
      <c r="N150" s="448"/>
      <c r="O150" s="448"/>
      <c r="P150" s="448"/>
      <c r="Q150" s="448"/>
    </row>
    <row r="151" spans="1:17" s="1" customFormat="1" ht="14.15" customHeight="1">
      <c r="A151" s="450" t="s">
        <v>164</v>
      </c>
      <c r="B151" s="451"/>
      <c r="C151" s="452"/>
      <c r="D151" s="452"/>
      <c r="E151" s="452"/>
      <c r="F151" s="452"/>
      <c r="G151" s="452"/>
      <c r="H151" s="451"/>
      <c r="I151" s="451"/>
      <c r="J151" s="451"/>
      <c r="K151" s="451"/>
      <c r="L151" s="451"/>
      <c r="M151" s="451"/>
      <c r="N151" s="451"/>
      <c r="O151" s="451"/>
      <c r="P151" s="451"/>
      <c r="Q151" s="451"/>
    </row>
    <row r="152" spans="1:17" s="1" customFormat="1" ht="14.15" customHeight="1">
      <c r="A152" s="450" t="s">
        <v>4</v>
      </c>
      <c r="B152" s="451"/>
      <c r="C152" s="452"/>
      <c r="D152" s="452"/>
      <c r="E152" s="452"/>
      <c r="F152" s="452"/>
      <c r="G152" s="452"/>
      <c r="H152" s="451"/>
      <c r="I152" s="451"/>
      <c r="J152" s="451"/>
      <c r="K152" s="451"/>
      <c r="L152" s="451"/>
      <c r="M152" s="451"/>
      <c r="N152" s="451"/>
      <c r="O152" s="451"/>
      <c r="P152" s="451"/>
      <c r="Q152" s="451"/>
    </row>
    <row r="153" spans="1:17" s="1" customFormat="1" ht="14.15" customHeight="1">
      <c r="A153" s="453" t="s">
        <v>165</v>
      </c>
      <c r="B153" s="453" t="s">
        <v>166</v>
      </c>
      <c r="C153" s="452"/>
      <c r="D153" s="958" t="s">
        <v>167</v>
      </c>
      <c r="E153" s="958"/>
      <c r="F153" s="958"/>
      <c r="G153" s="958"/>
      <c r="H153" s="958"/>
      <c r="I153" s="958"/>
      <c r="J153" s="958"/>
      <c r="K153" s="958"/>
      <c r="L153" s="958"/>
      <c r="M153" s="958"/>
      <c r="N153" s="958"/>
      <c r="O153" s="958"/>
      <c r="P153" s="958"/>
      <c r="Q153" s="451"/>
    </row>
    <row r="154" spans="1:17" s="1" customFormat="1" ht="14.15" customHeight="1">
      <c r="A154" s="453"/>
      <c r="B154" s="453"/>
      <c r="C154" s="452"/>
      <c r="D154" s="452" t="s">
        <v>168</v>
      </c>
      <c r="E154" s="517"/>
      <c r="F154" s="517"/>
      <c r="G154" s="517"/>
      <c r="H154" s="517"/>
      <c r="I154" s="517"/>
      <c r="J154" s="517"/>
      <c r="K154" s="517"/>
      <c r="L154" s="517"/>
      <c r="M154" s="517"/>
      <c r="N154" s="517"/>
      <c r="O154" s="517"/>
      <c r="P154" s="517"/>
      <c r="Q154" s="451"/>
    </row>
    <row r="155" spans="1:17" s="1" customFormat="1" ht="14.15" customHeight="1">
      <c r="A155" s="453"/>
      <c r="B155" s="453"/>
      <c r="C155" s="452"/>
      <c r="D155" s="452"/>
      <c r="E155" s="452"/>
      <c r="F155" s="452"/>
      <c r="G155" s="452"/>
      <c r="H155" s="451"/>
      <c r="I155" s="451"/>
      <c r="J155" s="451"/>
      <c r="K155" s="451"/>
      <c r="L155" s="451"/>
      <c r="M155" s="451"/>
      <c r="N155" s="451"/>
      <c r="O155" s="451"/>
      <c r="P155" s="454" t="s">
        <v>169</v>
      </c>
      <c r="Q155" s="451"/>
    </row>
    <row r="156" spans="1:17" s="1" customFormat="1" ht="14.15" customHeight="1">
      <c r="A156" s="453"/>
      <c r="B156" s="453"/>
      <c r="C156" s="452"/>
      <c r="D156" s="452"/>
      <c r="E156" s="452"/>
      <c r="F156" s="452"/>
      <c r="G156" s="452"/>
      <c r="H156" s="451"/>
      <c r="I156" s="451"/>
      <c r="J156" s="451"/>
      <c r="K156" s="451"/>
      <c r="L156" s="451"/>
      <c r="M156" s="451"/>
      <c r="N156" s="451"/>
      <c r="O156" s="451"/>
      <c r="P156" s="454"/>
      <c r="Q156" s="451"/>
    </row>
    <row r="157" spans="1:17" s="4" customFormat="1" ht="15" customHeight="1">
      <c r="A157" s="462"/>
      <c r="B157" s="462"/>
      <c r="C157" s="462"/>
      <c r="D157" s="463"/>
      <c r="E157" s="463"/>
      <c r="F157" s="463"/>
      <c r="G157" s="464"/>
      <c r="H157" s="464"/>
      <c r="I157" s="464"/>
      <c r="J157" s="465" t="s">
        <v>170</v>
      </c>
      <c r="K157" s="466" t="s">
        <v>59</v>
      </c>
      <c r="L157" s="466" t="s">
        <v>60</v>
      </c>
      <c r="M157" s="466" t="s">
        <v>61</v>
      </c>
      <c r="N157" s="467" t="s">
        <v>171</v>
      </c>
      <c r="O157" s="494" t="s">
        <v>172</v>
      </c>
      <c r="P157" s="483"/>
      <c r="Q157" s="464"/>
    </row>
    <row r="158" spans="1:17" s="4" customFormat="1" ht="120" customHeight="1">
      <c r="A158" s="462"/>
      <c r="B158" s="462"/>
      <c r="C158" s="462"/>
      <c r="D158" s="463"/>
      <c r="E158" s="463"/>
      <c r="F158" s="463"/>
      <c r="G158" s="464"/>
      <c r="H158" s="464"/>
      <c r="I158" s="464"/>
      <c r="J158" s="470" t="s">
        <v>173</v>
      </c>
      <c r="K158" s="471" t="s">
        <v>174</v>
      </c>
      <c r="L158" s="471" t="s">
        <v>175</v>
      </c>
      <c r="M158" s="471" t="s">
        <v>176</v>
      </c>
      <c r="N158" s="472" t="s">
        <v>177</v>
      </c>
      <c r="O158" s="495" t="s">
        <v>178</v>
      </c>
      <c r="P158" s="484"/>
      <c r="Q158" s="464"/>
    </row>
    <row r="159" spans="1:17" s="4" customFormat="1" ht="26.25" customHeight="1">
      <c r="A159" s="462"/>
      <c r="B159" s="462"/>
      <c r="C159" s="475" t="s">
        <v>179</v>
      </c>
      <c r="D159" s="476"/>
      <c r="E159" s="974" t="s">
        <v>180</v>
      </c>
      <c r="F159" s="974"/>
      <c r="G159" s="974"/>
      <c r="H159" s="974"/>
      <c r="I159" s="477" t="s">
        <v>70</v>
      </c>
      <c r="J159" s="478" t="s">
        <v>181</v>
      </c>
      <c r="K159" s="479" t="s">
        <v>181</v>
      </c>
      <c r="L159" s="479" t="s">
        <v>181</v>
      </c>
      <c r="M159" s="479" t="s">
        <v>181</v>
      </c>
      <c r="N159" s="480" t="s">
        <v>181</v>
      </c>
      <c r="O159" s="496" t="s">
        <v>181</v>
      </c>
      <c r="P159" s="486"/>
      <c r="Q159" s="464"/>
    </row>
    <row r="160" spans="1:17" s="4" customFormat="1" ht="26.25" customHeight="1">
      <c r="A160" s="462"/>
      <c r="B160" s="462"/>
      <c r="C160" s="475" t="s">
        <v>182</v>
      </c>
      <c r="D160" s="476"/>
      <c r="E160" s="974" t="s">
        <v>183</v>
      </c>
      <c r="F160" s="974"/>
      <c r="G160" s="974"/>
      <c r="H160" s="974"/>
      <c r="I160" s="477" t="s">
        <v>70</v>
      </c>
      <c r="J160" s="478" t="s">
        <v>181</v>
      </c>
      <c r="K160" s="480" t="s">
        <v>181</v>
      </c>
      <c r="L160" s="480" t="s">
        <v>181</v>
      </c>
      <c r="M160" s="479" t="s">
        <v>181</v>
      </c>
      <c r="N160" s="497" t="s">
        <v>181</v>
      </c>
      <c r="O160" s="496" t="s">
        <v>181</v>
      </c>
      <c r="P160" s="486"/>
      <c r="Q160" s="464"/>
    </row>
    <row r="161" spans="1:17" s="4" customFormat="1" ht="26.25" customHeight="1">
      <c r="A161" s="462"/>
      <c r="B161" s="462"/>
      <c r="C161" s="475" t="s">
        <v>184</v>
      </c>
      <c r="D161" s="476"/>
      <c r="E161" s="974" t="s">
        <v>185</v>
      </c>
      <c r="F161" s="974"/>
      <c r="G161" s="974"/>
      <c r="H161" s="974"/>
      <c r="I161" s="477" t="s">
        <v>70</v>
      </c>
      <c r="J161" s="478" t="s">
        <v>181</v>
      </c>
      <c r="K161" s="480" t="s">
        <v>181</v>
      </c>
      <c r="L161" s="480" t="s">
        <v>181</v>
      </c>
      <c r="M161" s="479" t="s">
        <v>181</v>
      </c>
      <c r="N161" s="497" t="s">
        <v>181</v>
      </c>
      <c r="O161" s="496" t="s">
        <v>181</v>
      </c>
      <c r="P161" s="486"/>
      <c r="Q161" s="464"/>
    </row>
    <row r="162" spans="1:17" s="4" customFormat="1" ht="26.25" customHeight="1">
      <c r="A162" s="462"/>
      <c r="B162" s="462"/>
      <c r="C162" s="475" t="s">
        <v>29</v>
      </c>
      <c r="D162" s="476"/>
      <c r="E162" s="974" t="s">
        <v>186</v>
      </c>
      <c r="F162" s="974"/>
      <c r="G162" s="974"/>
      <c r="H162" s="974"/>
      <c r="I162" s="477" t="s">
        <v>70</v>
      </c>
      <c r="J162" s="478" t="s">
        <v>181</v>
      </c>
      <c r="K162" s="480" t="s">
        <v>181</v>
      </c>
      <c r="L162" s="480" t="s">
        <v>181</v>
      </c>
      <c r="M162" s="479" t="s">
        <v>181</v>
      </c>
      <c r="N162" s="497" t="s">
        <v>181</v>
      </c>
      <c r="O162" s="496" t="s">
        <v>181</v>
      </c>
      <c r="P162" s="486"/>
      <c r="Q162" s="464"/>
    </row>
    <row r="163" spans="1:17" s="4" customFormat="1" ht="26.25" customHeight="1">
      <c r="A163" s="462"/>
      <c r="B163" s="462"/>
      <c r="C163" s="475" t="s">
        <v>31</v>
      </c>
      <c r="D163" s="476"/>
      <c r="E163" s="974" t="s">
        <v>187</v>
      </c>
      <c r="F163" s="974"/>
      <c r="G163" s="974"/>
      <c r="H163" s="974"/>
      <c r="I163" s="477" t="s">
        <v>70</v>
      </c>
      <c r="J163" s="478" t="s">
        <v>181</v>
      </c>
      <c r="K163" s="480" t="s">
        <v>181</v>
      </c>
      <c r="L163" s="480" t="s">
        <v>181</v>
      </c>
      <c r="M163" s="479" t="s">
        <v>181</v>
      </c>
      <c r="N163" s="497" t="s">
        <v>181</v>
      </c>
      <c r="O163" s="496" t="s">
        <v>181</v>
      </c>
      <c r="P163" s="486"/>
      <c r="Q163" s="464"/>
    </row>
    <row r="164" spans="1:17" s="4" customFormat="1" ht="26.25" customHeight="1">
      <c r="A164" s="462"/>
      <c r="B164" s="462"/>
      <c r="C164" s="475" t="s">
        <v>33</v>
      </c>
      <c r="D164" s="476"/>
      <c r="E164" s="974" t="s">
        <v>188</v>
      </c>
      <c r="F164" s="974"/>
      <c r="G164" s="974"/>
      <c r="H164" s="974"/>
      <c r="I164" s="477" t="s">
        <v>70</v>
      </c>
      <c r="J164" s="478" t="s">
        <v>181</v>
      </c>
      <c r="K164" s="480" t="s">
        <v>181</v>
      </c>
      <c r="L164" s="480" t="s">
        <v>181</v>
      </c>
      <c r="M164" s="479" t="s">
        <v>181</v>
      </c>
      <c r="N164" s="497" t="s">
        <v>181</v>
      </c>
      <c r="O164" s="496" t="s">
        <v>181</v>
      </c>
      <c r="P164" s="486"/>
      <c r="Q164" s="464"/>
    </row>
    <row r="165" spans="1:17" s="4" customFormat="1" ht="26.25" customHeight="1">
      <c r="A165" s="462"/>
      <c r="B165" s="462"/>
      <c r="C165" s="475" t="s">
        <v>35</v>
      </c>
      <c r="D165" s="476"/>
      <c r="E165" s="974" t="s">
        <v>189</v>
      </c>
      <c r="F165" s="974"/>
      <c r="G165" s="974"/>
      <c r="H165" s="974"/>
      <c r="I165" s="477" t="s">
        <v>70</v>
      </c>
      <c r="J165" s="478" t="s">
        <v>181</v>
      </c>
      <c r="K165" s="480" t="s">
        <v>181</v>
      </c>
      <c r="L165" s="480" t="s">
        <v>181</v>
      </c>
      <c r="M165" s="479" t="s">
        <v>181</v>
      </c>
      <c r="N165" s="497" t="s">
        <v>181</v>
      </c>
      <c r="O165" s="496" t="s">
        <v>181</v>
      </c>
      <c r="P165" s="486"/>
      <c r="Q165" s="464"/>
    </row>
    <row r="166" spans="1:17" s="4" customFormat="1" ht="26.25" customHeight="1">
      <c r="A166" s="462"/>
      <c r="B166" s="462"/>
      <c r="C166" s="475" t="s">
        <v>37</v>
      </c>
      <c r="D166" s="476"/>
      <c r="E166" s="974" t="s">
        <v>190</v>
      </c>
      <c r="F166" s="974"/>
      <c r="G166" s="974"/>
      <c r="H166" s="974"/>
      <c r="I166" s="477" t="s">
        <v>70</v>
      </c>
      <c r="J166" s="478" t="s">
        <v>181</v>
      </c>
      <c r="K166" s="480" t="s">
        <v>181</v>
      </c>
      <c r="L166" s="480" t="s">
        <v>181</v>
      </c>
      <c r="M166" s="479" t="s">
        <v>181</v>
      </c>
      <c r="N166" s="497" t="s">
        <v>181</v>
      </c>
      <c r="O166" s="496" t="s">
        <v>181</v>
      </c>
      <c r="P166" s="486"/>
      <c r="Q166" s="464"/>
    </row>
    <row r="167" spans="1:17" s="1" customFormat="1" ht="14.15" customHeight="1">
      <c r="A167" s="458"/>
      <c r="B167" s="451"/>
      <c r="C167" s="452"/>
      <c r="D167" s="451"/>
      <c r="E167" s="451"/>
      <c r="F167" s="451"/>
      <c r="G167" s="452"/>
      <c r="H167" s="451"/>
      <c r="I167" s="451"/>
      <c r="J167" s="451"/>
      <c r="K167" s="452"/>
      <c r="L167" s="452"/>
      <c r="M167" s="452"/>
      <c r="N167" s="451"/>
      <c r="O167" s="451"/>
      <c r="P167" s="451"/>
      <c r="Q167" s="451"/>
    </row>
    <row r="168" spans="1:17" s="1" customFormat="1" ht="14.15" customHeight="1">
      <c r="A168" s="450" t="s">
        <v>191</v>
      </c>
      <c r="B168" s="451"/>
      <c r="C168" s="452"/>
      <c r="D168" s="452"/>
      <c r="E168" s="452"/>
      <c r="F168" s="452"/>
      <c r="G168" s="452"/>
      <c r="H168" s="451"/>
      <c r="I168" s="451"/>
      <c r="J168" s="451"/>
      <c r="K168" s="451"/>
      <c r="L168" s="451"/>
      <c r="M168" s="451"/>
      <c r="N168" s="451"/>
      <c r="O168" s="451"/>
      <c r="P168" s="451"/>
      <c r="Q168" s="451"/>
    </row>
    <row r="169" spans="1:17" s="1" customFormat="1" ht="14.15" customHeight="1">
      <c r="A169" s="450" t="s">
        <v>4</v>
      </c>
      <c r="B169" s="451"/>
      <c r="C169" s="452"/>
      <c r="D169" s="452"/>
      <c r="E169" s="452"/>
      <c r="F169" s="452"/>
      <c r="G169" s="452"/>
      <c r="H169" s="451"/>
      <c r="I169" s="451"/>
      <c r="J169" s="451"/>
      <c r="K169" s="451"/>
      <c r="L169" s="451"/>
      <c r="M169" s="451"/>
      <c r="N169" s="451"/>
      <c r="O169" s="451"/>
      <c r="P169" s="451"/>
      <c r="Q169" s="451"/>
    </row>
    <row r="170" spans="1:17" s="1" customFormat="1" ht="14.15" customHeight="1">
      <c r="A170" s="453" t="s">
        <v>192</v>
      </c>
      <c r="B170" s="453" t="s">
        <v>193</v>
      </c>
      <c r="C170" s="452"/>
      <c r="D170" s="958" t="s">
        <v>194</v>
      </c>
      <c r="E170" s="958"/>
      <c r="F170" s="958"/>
      <c r="G170" s="958"/>
      <c r="H170" s="958"/>
      <c r="I170" s="958"/>
      <c r="J170" s="958"/>
      <c r="K170" s="958"/>
      <c r="L170" s="958"/>
      <c r="M170" s="958"/>
      <c r="N170" s="958"/>
      <c r="O170" s="958"/>
      <c r="P170" s="958"/>
      <c r="Q170" s="451"/>
    </row>
    <row r="171" spans="1:17" s="1" customFormat="1" ht="14.15" customHeight="1">
      <c r="A171" s="453"/>
      <c r="B171" s="453"/>
      <c r="C171" s="452"/>
      <c r="D171" s="452" t="s">
        <v>195</v>
      </c>
      <c r="E171" s="517"/>
      <c r="F171" s="517"/>
      <c r="G171" s="517"/>
      <c r="H171" s="517"/>
      <c r="I171" s="517"/>
      <c r="J171" s="517"/>
      <c r="K171" s="517"/>
      <c r="L171" s="517"/>
      <c r="M171" s="517"/>
      <c r="N171" s="517"/>
      <c r="O171" s="517"/>
      <c r="P171" s="517"/>
      <c r="Q171" s="451"/>
    </row>
    <row r="172" spans="1:17" s="1" customFormat="1" ht="14.15" customHeight="1">
      <c r="A172" s="453"/>
      <c r="B172" s="453"/>
      <c r="C172" s="452"/>
      <c r="D172" s="452"/>
      <c r="E172" s="517"/>
      <c r="F172" s="517"/>
      <c r="G172" s="517"/>
      <c r="H172" s="517"/>
      <c r="I172" s="517"/>
      <c r="J172" s="517"/>
      <c r="K172" s="517"/>
      <c r="L172" s="517"/>
      <c r="M172" s="517"/>
      <c r="N172" s="517"/>
      <c r="O172" s="517"/>
      <c r="P172" s="454" t="s">
        <v>196</v>
      </c>
      <c r="Q172" s="451"/>
    </row>
    <row r="173" spans="1:17" s="1" customFormat="1" ht="14.15" customHeight="1">
      <c r="A173" s="453"/>
      <c r="B173" s="498"/>
      <c r="C173" s="499"/>
      <c r="D173" s="499"/>
      <c r="E173" s="499"/>
      <c r="F173" s="499"/>
      <c r="G173" s="499"/>
      <c r="H173" s="500"/>
      <c r="I173" s="500"/>
      <c r="J173" s="500"/>
      <c r="K173" s="500"/>
      <c r="L173" s="500"/>
      <c r="M173" s="500"/>
      <c r="N173" s="500"/>
      <c r="O173" s="501"/>
      <c r="P173" s="451"/>
      <c r="Q173" s="451"/>
    </row>
    <row r="174" spans="1:17" ht="15" customHeight="1">
      <c r="A174" s="453"/>
      <c r="B174" s="502"/>
      <c r="C174" s="503"/>
      <c r="D174" s="504"/>
      <c r="E174" s="504"/>
      <c r="F174" s="504"/>
      <c r="G174" s="504"/>
      <c r="H174" s="504"/>
      <c r="I174" s="504"/>
      <c r="J174" s="504"/>
      <c r="K174" s="504"/>
      <c r="L174" s="504"/>
      <c r="M174" s="504"/>
      <c r="N174" s="504"/>
      <c r="O174" s="505"/>
      <c r="P174" s="506"/>
      <c r="Q174" s="504"/>
    </row>
    <row r="175" spans="1:17" ht="15" customHeight="1">
      <c r="A175" s="453"/>
      <c r="B175" s="502"/>
      <c r="C175" s="503"/>
      <c r="D175" s="504"/>
      <c r="E175" s="504"/>
      <c r="F175" s="504"/>
      <c r="G175" s="504"/>
      <c r="H175" s="504"/>
      <c r="I175" s="504"/>
      <c r="J175" s="504"/>
      <c r="K175" s="504"/>
      <c r="L175" s="504"/>
      <c r="M175" s="504"/>
      <c r="N175" s="504"/>
      <c r="O175" s="505"/>
      <c r="P175" s="506"/>
      <c r="Q175" s="504"/>
    </row>
    <row r="176" spans="1:17" ht="15" customHeight="1">
      <c r="A176" s="453"/>
      <c r="B176" s="507"/>
      <c r="C176" s="508"/>
      <c r="D176" s="509"/>
      <c r="E176" s="509"/>
      <c r="F176" s="509"/>
      <c r="G176" s="509"/>
      <c r="H176" s="509"/>
      <c r="I176" s="509"/>
      <c r="J176" s="509"/>
      <c r="K176" s="509"/>
      <c r="L176" s="509"/>
      <c r="M176" s="509"/>
      <c r="N176" s="509"/>
      <c r="O176" s="510"/>
      <c r="P176" s="506"/>
      <c r="Q176" s="504"/>
    </row>
    <row r="177" spans="1:17" ht="15" customHeight="1">
      <c r="A177" s="453"/>
      <c r="B177" s="453"/>
      <c r="C177" s="503"/>
      <c r="D177" s="504"/>
      <c r="E177" s="504"/>
      <c r="F177" s="504"/>
      <c r="G177" s="504"/>
      <c r="H177" s="504"/>
      <c r="I177" s="504"/>
      <c r="J177" s="504"/>
      <c r="K177" s="504"/>
      <c r="L177" s="504"/>
      <c r="M177" s="504"/>
      <c r="N177" s="504"/>
      <c r="O177" s="506"/>
      <c r="P177" s="506"/>
      <c r="Q177" s="504"/>
    </row>
    <row r="178" spans="1:17" ht="15" customHeight="1">
      <c r="A178" s="453"/>
      <c r="B178" s="453"/>
      <c r="C178" s="503"/>
      <c r="D178" s="504"/>
      <c r="E178" s="504"/>
      <c r="F178" s="504"/>
      <c r="G178" s="504"/>
      <c r="H178" s="504"/>
      <c r="I178" s="504"/>
      <c r="J178" s="504"/>
      <c r="K178" s="504"/>
      <c r="L178" s="504"/>
      <c r="M178" s="504"/>
      <c r="N178" s="504"/>
      <c r="O178" s="506"/>
      <c r="P178" s="504" t="s">
        <v>197</v>
      </c>
      <c r="Q178" s="504"/>
    </row>
    <row r="179" spans="1:17" ht="15" customHeight="1">
      <c r="D179" s="7"/>
      <c r="E179" s="7"/>
      <c r="F179" s="7"/>
      <c r="G179" s="7"/>
    </row>
    <row r="180" spans="1:17" ht="15" customHeight="1">
      <c r="A180" s="9"/>
      <c r="D180" s="7"/>
      <c r="E180" s="7"/>
      <c r="F180" s="7"/>
      <c r="G180" s="7"/>
    </row>
    <row r="181" spans="1:17" ht="15" customHeight="1">
      <c r="D181" s="7"/>
      <c r="E181" s="7"/>
      <c r="F181" s="7"/>
      <c r="G181" s="7"/>
    </row>
    <row r="182" spans="1:17" ht="15" customHeight="1">
      <c r="D182" s="7"/>
      <c r="E182" s="7"/>
      <c r="F182" s="7"/>
      <c r="G182" s="7"/>
    </row>
    <row r="183" spans="1:17" ht="15" customHeight="1">
      <c r="D183" s="7"/>
      <c r="E183" s="7"/>
      <c r="F183" s="7"/>
      <c r="G183" s="7"/>
    </row>
    <row r="184" spans="1:17" ht="15" customHeight="1">
      <c r="D184" s="7"/>
      <c r="E184" s="7"/>
      <c r="F184" s="7"/>
      <c r="G184" s="7"/>
    </row>
    <row r="185" spans="1:17" ht="15" customHeight="1">
      <c r="D185" s="7"/>
      <c r="E185" s="7"/>
      <c r="F185" s="7"/>
      <c r="G185" s="7"/>
    </row>
    <row r="186" spans="1:17" ht="15" customHeight="1">
      <c r="D186" s="7"/>
      <c r="E186" s="7"/>
      <c r="F186" s="7"/>
      <c r="G186" s="7"/>
    </row>
    <row r="187" spans="1:17" ht="15" customHeight="1">
      <c r="A187" s="9"/>
      <c r="D187" s="7"/>
      <c r="E187" s="7"/>
      <c r="F187" s="7"/>
      <c r="G187" s="7"/>
    </row>
    <row r="188" spans="1:17" ht="15" customHeight="1">
      <c r="D188" s="7"/>
      <c r="E188" s="7"/>
      <c r="F188" s="7"/>
      <c r="G188" s="7"/>
    </row>
    <row r="189" spans="1:17" ht="15" customHeight="1">
      <c r="D189" s="7"/>
      <c r="E189" s="7"/>
      <c r="F189" s="7"/>
      <c r="G189" s="7"/>
    </row>
    <row r="190" spans="1:17" ht="15" customHeight="1">
      <c r="D190" s="7"/>
      <c r="E190" s="7"/>
      <c r="F190" s="7"/>
      <c r="G190" s="7"/>
    </row>
    <row r="191" spans="1:17" ht="15" customHeight="1">
      <c r="D191" s="7"/>
      <c r="E191" s="7"/>
      <c r="F191" s="7"/>
      <c r="G191" s="7"/>
    </row>
    <row r="192" spans="1:17" ht="15" customHeight="1">
      <c r="D192" s="7"/>
      <c r="E192" s="7"/>
      <c r="F192" s="7"/>
      <c r="G192" s="7"/>
    </row>
    <row r="193" spans="1:14" ht="15" customHeight="1">
      <c r="D193" s="7"/>
      <c r="E193" s="7"/>
      <c r="F193" s="7"/>
      <c r="G193" s="7"/>
      <c r="N193" s="8"/>
    </row>
    <row r="194" spans="1:14" ht="15" customHeight="1">
      <c r="D194" s="7"/>
      <c r="E194" s="7"/>
      <c r="F194" s="7"/>
      <c r="G194" s="7"/>
      <c r="H194" s="6"/>
      <c r="I194" s="6"/>
      <c r="J194" s="6"/>
      <c r="K194" s="6"/>
      <c r="L194" s="6"/>
      <c r="M194" s="6"/>
      <c r="N194" s="8"/>
    </row>
    <row r="195" spans="1:14" ht="15" customHeight="1">
      <c r="D195" s="7"/>
      <c r="E195" s="7"/>
      <c r="F195" s="7"/>
      <c r="G195" s="7"/>
      <c r="N195" s="8"/>
    </row>
    <row r="196" spans="1:14" ht="15" customHeight="1">
      <c r="D196" s="7"/>
      <c r="E196" s="7"/>
      <c r="F196" s="7"/>
      <c r="G196" s="7"/>
      <c r="N196" s="8"/>
    </row>
    <row r="197" spans="1:14" ht="15" customHeight="1">
      <c r="D197" s="7"/>
      <c r="E197" s="7"/>
      <c r="F197" s="7"/>
      <c r="G197" s="7"/>
      <c r="N197" s="8"/>
    </row>
    <row r="198" spans="1:14" ht="15" customHeight="1">
      <c r="A198" s="9"/>
      <c r="D198" s="7"/>
      <c r="E198" s="7"/>
      <c r="F198" s="7"/>
      <c r="G198" s="7"/>
      <c r="N198" s="8"/>
    </row>
    <row r="199" spans="1:14" ht="15" customHeight="1">
      <c r="D199" s="7"/>
      <c r="E199" s="7"/>
      <c r="F199" s="7"/>
      <c r="G199" s="7"/>
      <c r="N199" s="8"/>
    </row>
    <row r="200" spans="1:14" ht="15" customHeight="1">
      <c r="H200" s="8"/>
      <c r="I200" s="8"/>
      <c r="J200" s="8"/>
      <c r="K200" s="8"/>
      <c r="L200" s="8"/>
      <c r="M200" s="8"/>
      <c r="N200" s="8"/>
    </row>
    <row r="201" spans="1:14" ht="15" customHeight="1">
      <c r="H201" s="8"/>
      <c r="I201" s="8"/>
      <c r="J201" s="8"/>
      <c r="K201" s="8"/>
      <c r="L201" s="8"/>
      <c r="M201" s="8"/>
      <c r="N201" s="8"/>
    </row>
    <row r="202" spans="1:14" ht="15" customHeight="1">
      <c r="A202" s="7"/>
      <c r="B202" s="7"/>
      <c r="C202" s="7"/>
      <c r="H202" s="8"/>
      <c r="I202" s="8"/>
      <c r="J202" s="8"/>
      <c r="K202" s="8"/>
      <c r="L202" s="8"/>
      <c r="M202" s="8"/>
      <c r="N202" s="8"/>
    </row>
    <row r="203" spans="1:14" ht="15" customHeight="1">
      <c r="A203" s="7"/>
      <c r="B203" s="7"/>
      <c r="C203" s="7"/>
      <c r="H203" s="8"/>
      <c r="I203" s="8"/>
      <c r="J203" s="8"/>
      <c r="K203" s="8"/>
      <c r="L203" s="8"/>
      <c r="M203" s="8"/>
      <c r="N203" s="8"/>
    </row>
    <row r="204" spans="1:14" ht="15" customHeight="1">
      <c r="A204" s="7"/>
      <c r="B204" s="7"/>
      <c r="C204" s="7"/>
      <c r="H204" s="8"/>
      <c r="I204" s="8"/>
      <c r="J204" s="8"/>
      <c r="K204" s="8"/>
      <c r="L204" s="8"/>
      <c r="M204" s="8"/>
    </row>
    <row r="205" spans="1:14" ht="15" customHeight="1">
      <c r="A205" s="7"/>
      <c r="B205" s="7"/>
      <c r="C205" s="7"/>
      <c r="D205" s="7"/>
      <c r="E205" s="7"/>
      <c r="F205" s="7"/>
      <c r="G205" s="7"/>
      <c r="H205" s="8"/>
      <c r="I205" s="8"/>
      <c r="J205" s="8"/>
      <c r="K205" s="8"/>
      <c r="L205" s="8"/>
      <c r="M205" s="8"/>
    </row>
    <row r="206" spans="1:14" ht="15.9" customHeight="1">
      <c r="A206" s="7"/>
      <c r="B206" s="7"/>
      <c r="C206" s="7"/>
      <c r="H206" s="8"/>
      <c r="I206" s="8"/>
      <c r="J206" s="8"/>
      <c r="K206" s="8"/>
      <c r="L206" s="8"/>
      <c r="M206" s="8"/>
    </row>
    <row r="207" spans="1:14" ht="15.9" customHeight="1">
      <c r="A207" s="7"/>
      <c r="B207" s="7"/>
      <c r="C207" s="7"/>
      <c r="D207" s="7"/>
      <c r="E207" s="7"/>
      <c r="F207" s="7"/>
      <c r="G207" s="7"/>
      <c r="H207" s="8"/>
      <c r="I207" s="8"/>
      <c r="J207" s="8"/>
      <c r="K207" s="8"/>
      <c r="L207" s="8"/>
      <c r="M207" s="8"/>
    </row>
    <row r="208" spans="1:14" ht="15.9" customHeight="1">
      <c r="A208" s="7"/>
      <c r="B208" s="7"/>
      <c r="C208" s="7"/>
      <c r="D208" s="7"/>
      <c r="E208" s="7"/>
      <c r="F208" s="7"/>
      <c r="G208" s="7"/>
      <c r="H208" s="8"/>
      <c r="I208" s="8"/>
      <c r="J208" s="8"/>
      <c r="K208" s="8"/>
      <c r="L208" s="8"/>
      <c r="M208" s="8"/>
    </row>
    <row r="209" spans="1:13" ht="15.9" customHeight="1">
      <c r="A209" s="7"/>
      <c r="B209" s="7"/>
      <c r="C209" s="7"/>
      <c r="D209" s="7"/>
      <c r="E209" s="7"/>
      <c r="F209" s="7"/>
      <c r="G209" s="7"/>
      <c r="H209" s="8"/>
      <c r="I209" s="8"/>
      <c r="J209" s="8"/>
      <c r="K209" s="8"/>
      <c r="L209" s="8"/>
      <c r="M209" s="8"/>
    </row>
    <row r="210" spans="1:13" ht="15.9" customHeight="1">
      <c r="A210" s="7"/>
      <c r="B210" s="7"/>
      <c r="C210" s="7"/>
      <c r="H210" s="8"/>
      <c r="I210" s="8"/>
      <c r="J210" s="8"/>
      <c r="K210" s="8"/>
      <c r="L210" s="8"/>
      <c r="M210" s="8"/>
    </row>
    <row r="211" spans="1:13" ht="15.9" customHeight="1">
      <c r="A211" s="7"/>
      <c r="B211" s="7"/>
      <c r="C211" s="7"/>
    </row>
    <row r="212" spans="1:13" ht="15.9" customHeight="1">
      <c r="A212" s="7"/>
      <c r="B212" s="7"/>
      <c r="C212" s="7"/>
    </row>
    <row r="213" spans="1:13" ht="15.9" customHeight="1">
      <c r="A213" s="7"/>
      <c r="B213" s="7"/>
      <c r="C213" s="7"/>
      <c r="D213" s="7"/>
      <c r="E213" s="7"/>
      <c r="F213" s="7"/>
      <c r="G213" s="7"/>
    </row>
    <row r="214" spans="1:13" ht="15.9" customHeight="1">
      <c r="A214" s="7"/>
      <c r="B214" s="7"/>
      <c r="C214" s="7"/>
      <c r="D214" s="7"/>
      <c r="E214" s="7"/>
      <c r="F214" s="7"/>
      <c r="G214" s="7"/>
    </row>
    <row r="215" spans="1:13" ht="15.9" customHeight="1">
      <c r="A215" s="7"/>
      <c r="B215" s="7"/>
      <c r="C215" s="7"/>
      <c r="D215" s="7"/>
      <c r="E215" s="7"/>
      <c r="F215" s="7"/>
      <c r="G215" s="7"/>
    </row>
    <row r="216" spans="1:13" ht="15.9" customHeight="1">
      <c r="A216" s="7"/>
      <c r="B216" s="7"/>
      <c r="C216" s="7"/>
      <c r="D216" s="7"/>
      <c r="E216" s="7"/>
      <c r="F216" s="7"/>
      <c r="G216" s="7"/>
    </row>
    <row r="217" spans="1:13" ht="15.9" customHeight="1">
      <c r="A217" s="7"/>
      <c r="B217" s="7"/>
      <c r="C217" s="7"/>
      <c r="D217" s="7"/>
      <c r="E217" s="7"/>
      <c r="F217" s="7"/>
      <c r="G217" s="7"/>
    </row>
    <row r="218" spans="1:13" ht="15.9" customHeight="1">
      <c r="A218" s="7"/>
      <c r="B218" s="7"/>
      <c r="C218" s="7"/>
      <c r="D218" s="7"/>
      <c r="E218" s="7"/>
      <c r="F218" s="7"/>
      <c r="G218" s="7"/>
    </row>
    <row r="219" spans="1:13" ht="15.9" customHeight="1">
      <c r="A219" s="7"/>
      <c r="B219" s="7"/>
      <c r="C219" s="7"/>
      <c r="D219" s="7"/>
      <c r="E219" s="7"/>
      <c r="F219" s="7"/>
      <c r="G219" s="7"/>
    </row>
    <row r="220" spans="1:13" ht="15.9" customHeight="1">
      <c r="A220" s="7"/>
      <c r="B220" s="7"/>
      <c r="C220" s="7"/>
      <c r="D220" s="7"/>
      <c r="E220" s="7"/>
      <c r="F220" s="7"/>
      <c r="G220" s="7"/>
    </row>
    <row r="221" spans="1:13" ht="15.9" customHeight="1">
      <c r="A221" s="7"/>
      <c r="B221" s="7"/>
      <c r="C221" s="7"/>
      <c r="D221" s="7"/>
      <c r="E221" s="7"/>
      <c r="F221" s="7"/>
      <c r="G221" s="7"/>
    </row>
    <row r="222" spans="1:13" ht="15.9" customHeight="1">
      <c r="A222" s="7"/>
      <c r="B222" s="7"/>
      <c r="C222" s="7"/>
      <c r="D222" s="7"/>
      <c r="E222" s="7"/>
      <c r="F222" s="7"/>
      <c r="G222" s="7"/>
    </row>
    <row r="223" spans="1:13" ht="15.9" customHeight="1">
      <c r="A223" s="7"/>
      <c r="B223" s="7"/>
      <c r="C223" s="7"/>
      <c r="D223" s="7"/>
      <c r="E223" s="7"/>
      <c r="F223" s="7"/>
      <c r="G223" s="7"/>
    </row>
    <row r="224" spans="1:13" ht="15.9" customHeight="1">
      <c r="A224" s="7"/>
      <c r="B224" s="7"/>
      <c r="C224" s="7"/>
      <c r="D224" s="7"/>
      <c r="E224" s="7"/>
      <c r="F224" s="7"/>
      <c r="G224" s="7"/>
    </row>
    <row r="225" spans="1:14" ht="15.9" customHeight="1">
      <c r="A225" s="7"/>
      <c r="B225" s="7"/>
      <c r="C225" s="7"/>
      <c r="D225" s="7"/>
      <c r="E225" s="7"/>
      <c r="F225" s="7"/>
      <c r="G225" s="7"/>
      <c r="N225" s="6"/>
    </row>
    <row r="226" spans="1:14" ht="15.9" customHeight="1">
      <c r="A226" s="7"/>
      <c r="B226" s="7"/>
      <c r="C226" s="7"/>
      <c r="D226" s="7"/>
      <c r="E226" s="7"/>
      <c r="F226" s="7"/>
      <c r="G226" s="7"/>
    </row>
    <row r="227" spans="1:14" ht="15.9" customHeight="1">
      <c r="A227" s="7"/>
      <c r="B227" s="7"/>
      <c r="C227" s="7"/>
      <c r="D227" s="7"/>
      <c r="E227" s="7"/>
      <c r="F227" s="7"/>
      <c r="G227" s="7"/>
    </row>
    <row r="228" spans="1:14" ht="15.9" customHeight="1">
      <c r="A228" s="7"/>
      <c r="B228" s="7"/>
      <c r="C228" s="7"/>
      <c r="D228" s="7"/>
      <c r="E228" s="7"/>
      <c r="F228" s="7"/>
      <c r="G228" s="7"/>
    </row>
    <row r="229" spans="1:14" ht="15.9" customHeight="1">
      <c r="A229" s="7"/>
      <c r="B229" s="7"/>
      <c r="C229" s="7"/>
      <c r="D229" s="7"/>
      <c r="E229" s="7"/>
      <c r="F229" s="7"/>
      <c r="G229" s="7"/>
    </row>
    <row r="230" spans="1:14" ht="15.9" customHeight="1">
      <c r="A230" s="7"/>
      <c r="B230" s="7"/>
      <c r="C230" s="7"/>
      <c r="D230" s="7"/>
      <c r="E230" s="7"/>
      <c r="F230" s="7"/>
      <c r="G230" s="7"/>
    </row>
    <row r="231" spans="1:14" ht="15.9" customHeight="1">
      <c r="A231" s="7"/>
      <c r="B231" s="7"/>
      <c r="C231" s="7"/>
      <c r="D231" s="7"/>
      <c r="E231" s="7"/>
      <c r="F231" s="7"/>
      <c r="G231" s="7"/>
    </row>
    <row r="232" spans="1:14" ht="15.9" customHeight="1">
      <c r="A232" s="7"/>
      <c r="B232" s="7"/>
      <c r="C232" s="7"/>
      <c r="D232" s="7"/>
      <c r="E232" s="7"/>
      <c r="F232" s="7"/>
      <c r="G232" s="7"/>
    </row>
    <row r="233" spans="1:14" ht="15.9" customHeight="1">
      <c r="A233" s="7"/>
      <c r="B233" s="7"/>
      <c r="C233" s="7"/>
      <c r="D233" s="7"/>
      <c r="E233" s="7"/>
      <c r="F233" s="7"/>
      <c r="G233" s="7"/>
    </row>
    <row r="234" spans="1:14" ht="15.9" customHeight="1">
      <c r="A234" s="7"/>
      <c r="B234" s="7"/>
      <c r="C234" s="7"/>
      <c r="D234" s="7"/>
      <c r="E234" s="7"/>
      <c r="F234" s="7"/>
      <c r="G234" s="7"/>
    </row>
    <row r="235" spans="1:14" ht="15.9" customHeight="1">
      <c r="A235" s="7"/>
      <c r="B235" s="7"/>
      <c r="C235" s="7"/>
      <c r="D235" s="7"/>
      <c r="E235" s="7"/>
      <c r="F235" s="7"/>
      <c r="G235" s="7"/>
    </row>
    <row r="236" spans="1:14" ht="15.9" customHeight="1">
      <c r="A236" s="7"/>
      <c r="B236" s="7"/>
      <c r="C236" s="7"/>
      <c r="D236" s="7"/>
      <c r="E236" s="7"/>
      <c r="F236" s="7"/>
      <c r="G236" s="7"/>
    </row>
    <row r="237" spans="1:14" ht="15.9" customHeight="1">
      <c r="A237" s="7"/>
      <c r="B237" s="7"/>
      <c r="C237" s="7"/>
      <c r="D237" s="7"/>
      <c r="E237" s="7"/>
      <c r="F237" s="7"/>
      <c r="G237" s="7"/>
    </row>
    <row r="238" spans="1:14" ht="15.9" customHeight="1">
      <c r="A238" s="7"/>
      <c r="B238" s="7"/>
      <c r="C238" s="7"/>
      <c r="D238" s="7"/>
      <c r="E238" s="7"/>
      <c r="F238" s="7"/>
      <c r="G238" s="7"/>
    </row>
    <row r="239" spans="1:14" ht="15.9" customHeight="1">
      <c r="A239" s="7"/>
      <c r="B239" s="7"/>
      <c r="C239" s="7"/>
      <c r="D239" s="7"/>
      <c r="E239" s="7"/>
      <c r="F239" s="7"/>
      <c r="G239" s="7"/>
    </row>
    <row r="240" spans="1:14" ht="15.9" customHeight="1">
      <c r="A240" s="7"/>
      <c r="B240" s="7"/>
      <c r="C240" s="7"/>
      <c r="D240" s="7"/>
      <c r="E240" s="7"/>
      <c r="F240" s="7"/>
      <c r="G240" s="7"/>
    </row>
    <row r="241" spans="1:7" ht="15.9" customHeight="1">
      <c r="A241" s="7"/>
      <c r="B241" s="7"/>
      <c r="C241" s="7"/>
      <c r="D241" s="7"/>
      <c r="E241" s="7"/>
      <c r="F241" s="7"/>
      <c r="G241" s="7"/>
    </row>
    <row r="242" spans="1:7" ht="15.9" customHeight="1">
      <c r="A242" s="7"/>
      <c r="B242" s="7"/>
      <c r="C242" s="7"/>
      <c r="D242" s="7"/>
      <c r="E242" s="7"/>
      <c r="F242" s="7"/>
      <c r="G242" s="7"/>
    </row>
    <row r="243" spans="1:7" ht="15.9" customHeight="1">
      <c r="A243" s="7"/>
      <c r="B243" s="7"/>
      <c r="C243" s="7"/>
      <c r="D243" s="7"/>
      <c r="E243" s="7"/>
      <c r="F243" s="7"/>
      <c r="G243" s="7"/>
    </row>
    <row r="244" spans="1:7" ht="15.9" customHeight="1">
      <c r="A244" s="7"/>
      <c r="B244" s="7"/>
      <c r="C244" s="7"/>
    </row>
    <row r="245" spans="1:7" ht="15.9" customHeight="1">
      <c r="A245" s="7"/>
      <c r="B245" s="7"/>
      <c r="C245" s="7"/>
      <c r="D245" s="7"/>
      <c r="E245" s="7"/>
      <c r="F245" s="7"/>
      <c r="G245" s="7"/>
    </row>
    <row r="246" spans="1:7" ht="15.9" customHeight="1">
      <c r="A246" s="7"/>
      <c r="B246" s="7"/>
      <c r="C246" s="7"/>
      <c r="D246" s="7"/>
      <c r="E246" s="7"/>
      <c r="F246" s="7"/>
      <c r="G246" s="7"/>
    </row>
    <row r="247" spans="1:7" ht="15.9" customHeight="1">
      <c r="A247" s="7"/>
      <c r="B247" s="7"/>
      <c r="C247" s="7"/>
      <c r="D247" s="7"/>
      <c r="E247" s="7"/>
      <c r="F247" s="7"/>
      <c r="G247" s="7"/>
    </row>
    <row r="248" spans="1:7" ht="15.9" customHeight="1">
      <c r="A248" s="7"/>
      <c r="B248" s="7"/>
      <c r="C248" s="7"/>
    </row>
    <row r="249" spans="1:7" ht="15.9" customHeight="1">
      <c r="A249" s="7"/>
      <c r="B249" s="7"/>
      <c r="C249" s="7"/>
    </row>
    <row r="250" spans="1:7" ht="15.9" customHeight="1">
      <c r="A250" s="7"/>
      <c r="B250" s="7"/>
      <c r="C250" s="7"/>
    </row>
    <row r="251" spans="1:7" ht="15.9" customHeight="1">
      <c r="A251" s="7"/>
      <c r="B251" s="7"/>
      <c r="C251" s="7"/>
    </row>
    <row r="252" spans="1:7" ht="15.9" customHeight="1">
      <c r="A252" s="7"/>
      <c r="B252" s="7"/>
      <c r="C252" s="7"/>
    </row>
    <row r="253" spans="1:7" ht="15.9" customHeight="1">
      <c r="A253" s="7"/>
      <c r="B253" s="7"/>
      <c r="C253" s="7"/>
      <c r="D253" s="7"/>
      <c r="E253" s="7"/>
      <c r="F253" s="7"/>
      <c r="G253" s="7"/>
    </row>
    <row r="254" spans="1:7" ht="15.9" customHeight="1">
      <c r="A254" s="7"/>
      <c r="B254" s="7"/>
      <c r="C254" s="7"/>
      <c r="D254" s="7"/>
      <c r="E254" s="7"/>
      <c r="F254" s="7"/>
      <c r="G254" s="7"/>
    </row>
    <row r="255" spans="1:7" ht="15.9" customHeight="1">
      <c r="A255" s="7"/>
      <c r="B255" s="7"/>
      <c r="C255" s="7"/>
      <c r="D255" s="7"/>
      <c r="E255" s="7"/>
      <c r="F255" s="7"/>
      <c r="G255" s="7"/>
    </row>
    <row r="256" spans="1:7" ht="15.9" customHeight="1">
      <c r="A256" s="7"/>
      <c r="B256" s="7"/>
      <c r="C256" s="7"/>
      <c r="D256" s="7"/>
      <c r="E256" s="7"/>
      <c r="F256" s="7"/>
      <c r="G256" s="7"/>
    </row>
    <row r="257" spans="1:14" ht="15.9" customHeight="1">
      <c r="A257" s="7"/>
      <c r="B257" s="7"/>
      <c r="C257" s="7"/>
      <c r="D257" s="7"/>
      <c r="E257" s="7"/>
      <c r="F257" s="7"/>
      <c r="G257" s="7"/>
    </row>
    <row r="258" spans="1:14" ht="15.9" customHeight="1">
      <c r="A258" s="7"/>
      <c r="B258" s="7"/>
      <c r="C258" s="7"/>
      <c r="D258" s="7"/>
      <c r="E258" s="7"/>
      <c r="F258" s="7"/>
      <c r="G258" s="7"/>
    </row>
    <row r="259" spans="1:14" ht="15.9" customHeight="1">
      <c r="A259" s="7"/>
      <c r="B259" s="7"/>
      <c r="C259" s="7"/>
      <c r="D259" s="7"/>
      <c r="E259" s="7"/>
      <c r="F259" s="7"/>
      <c r="G259" s="7"/>
    </row>
    <row r="260" spans="1:14" ht="15.9" customHeight="1">
      <c r="A260" s="7"/>
      <c r="B260" s="7"/>
      <c r="C260" s="7"/>
      <c r="D260" s="7"/>
      <c r="E260" s="7"/>
      <c r="F260" s="7"/>
      <c r="G260" s="7"/>
    </row>
    <row r="261" spans="1:14" ht="15.9" customHeight="1">
      <c r="A261" s="7"/>
      <c r="B261" s="7"/>
      <c r="C261" s="7"/>
      <c r="D261" s="7"/>
      <c r="E261" s="7"/>
      <c r="F261" s="7"/>
      <c r="G261" s="7"/>
    </row>
    <row r="262" spans="1:14" ht="15.9" customHeight="1">
      <c r="A262" s="7"/>
      <c r="B262" s="7"/>
      <c r="C262" s="7"/>
      <c r="D262" s="7"/>
      <c r="E262" s="7"/>
      <c r="F262" s="7"/>
      <c r="G262" s="7"/>
    </row>
    <row r="263" spans="1:14" ht="15.9" customHeight="1">
      <c r="A263" s="7"/>
      <c r="B263" s="7"/>
      <c r="C263" s="7"/>
      <c r="D263" s="7"/>
      <c r="E263" s="7"/>
      <c r="F263" s="7"/>
      <c r="G263" s="7"/>
    </row>
    <row r="264" spans="1:14" ht="15.9" customHeight="1">
      <c r="A264" s="7"/>
      <c r="B264" s="7"/>
      <c r="C264" s="7"/>
      <c r="D264" s="7"/>
      <c r="E264" s="7"/>
      <c r="F264" s="7"/>
      <c r="G264" s="7"/>
    </row>
    <row r="265" spans="1:14" ht="15.9" customHeight="1">
      <c r="A265" s="7"/>
      <c r="B265" s="7"/>
      <c r="C265" s="7"/>
      <c r="D265" s="7"/>
      <c r="E265" s="7"/>
      <c r="F265" s="7"/>
      <c r="G265" s="7"/>
    </row>
    <row r="266" spans="1:14" ht="15.9" customHeight="1">
      <c r="A266" s="7"/>
      <c r="B266" s="7"/>
      <c r="C266" s="7"/>
    </row>
    <row r="267" spans="1:14" ht="15.9" customHeight="1">
      <c r="A267" s="7"/>
      <c r="B267" s="7"/>
      <c r="C267" s="7"/>
    </row>
    <row r="268" spans="1:14" ht="15.9" customHeight="1">
      <c r="A268" s="7"/>
      <c r="B268" s="7"/>
      <c r="C268" s="7"/>
    </row>
    <row r="269" spans="1:14" ht="15.9" customHeight="1">
      <c r="A269" s="7"/>
      <c r="B269" s="7"/>
      <c r="C269" s="7"/>
    </row>
    <row r="270" spans="1:14" ht="15.9" customHeight="1">
      <c r="A270" s="7"/>
      <c r="B270" s="7"/>
      <c r="C270" s="7"/>
      <c r="D270" s="7"/>
      <c r="E270" s="7"/>
      <c r="F270" s="7"/>
      <c r="G270" s="7"/>
      <c r="N270" s="6"/>
    </row>
    <row r="271" spans="1:14" ht="15.9" customHeight="1">
      <c r="A271" s="7"/>
      <c r="B271" s="7"/>
      <c r="C271" s="7"/>
      <c r="D271" s="7"/>
      <c r="E271" s="7"/>
      <c r="F271" s="7"/>
      <c r="G271" s="7"/>
      <c r="N271" s="6"/>
    </row>
    <row r="272" spans="1:14" ht="15.9" customHeight="1">
      <c r="A272" s="7"/>
      <c r="B272" s="7"/>
      <c r="C272" s="7"/>
      <c r="D272" s="7"/>
      <c r="E272" s="7"/>
      <c r="F272" s="7"/>
      <c r="G272" s="7"/>
    </row>
    <row r="273" spans="1:7" ht="15.9" customHeight="1">
      <c r="A273" s="7"/>
      <c r="B273" s="7"/>
      <c r="C273" s="7"/>
      <c r="D273" s="7"/>
      <c r="E273" s="7"/>
      <c r="F273" s="7"/>
      <c r="G273" s="7"/>
    </row>
    <row r="274" spans="1:7" ht="15.9" customHeight="1">
      <c r="A274" s="7"/>
      <c r="B274" s="7"/>
      <c r="C274" s="7"/>
      <c r="D274" s="7"/>
      <c r="E274" s="7"/>
      <c r="F274" s="7"/>
      <c r="G274" s="7"/>
    </row>
    <row r="275" spans="1:7" ht="15.9" customHeight="1">
      <c r="A275" s="7"/>
      <c r="B275" s="7"/>
      <c r="C275" s="7"/>
      <c r="D275" s="7"/>
      <c r="E275" s="7"/>
      <c r="F275" s="7"/>
      <c r="G275" s="7"/>
    </row>
    <row r="276" spans="1:7" ht="15.9" customHeight="1">
      <c r="A276" s="7"/>
      <c r="B276" s="7"/>
      <c r="C276" s="7"/>
    </row>
    <row r="277" spans="1:7" ht="15.9" customHeight="1">
      <c r="A277" s="7"/>
      <c r="B277" s="7"/>
      <c r="C277" s="7"/>
    </row>
    <row r="278" spans="1:7" ht="15.9" customHeight="1">
      <c r="A278" s="7"/>
      <c r="B278" s="7"/>
      <c r="C278" s="7"/>
    </row>
    <row r="279" spans="1:7" ht="15.9" customHeight="1">
      <c r="A279" s="7"/>
      <c r="B279" s="7"/>
      <c r="C279" s="7"/>
    </row>
    <row r="280" spans="1:7" ht="15.9" customHeight="1">
      <c r="A280" s="7"/>
      <c r="B280" s="7"/>
      <c r="C280" s="7"/>
    </row>
    <row r="281" spans="1:7" ht="15.9" customHeight="1">
      <c r="A281" s="7"/>
      <c r="B281" s="7"/>
      <c r="C281" s="7"/>
      <c r="D281" s="7"/>
      <c r="E281" s="7"/>
      <c r="F281" s="7"/>
      <c r="G281" s="7"/>
    </row>
    <row r="282" spans="1:7" ht="15.9" customHeight="1">
      <c r="A282" s="7"/>
      <c r="B282" s="7"/>
      <c r="C282" s="7"/>
      <c r="D282" s="7"/>
      <c r="E282" s="7"/>
      <c r="F282" s="7"/>
      <c r="G282" s="7"/>
    </row>
    <row r="283" spans="1:7" ht="15.9" customHeight="1">
      <c r="A283" s="7"/>
      <c r="B283" s="7"/>
      <c r="C283" s="7"/>
      <c r="D283" s="7"/>
      <c r="E283" s="7"/>
      <c r="F283" s="7"/>
      <c r="G283" s="7"/>
    </row>
    <row r="284" spans="1:7" ht="15.9" customHeight="1">
      <c r="A284" s="7"/>
      <c r="B284" s="7"/>
      <c r="C284" s="7"/>
      <c r="D284" s="7"/>
      <c r="E284" s="7"/>
      <c r="F284" s="7"/>
      <c r="G284" s="7"/>
    </row>
    <row r="285" spans="1:7" ht="15.9" customHeight="1">
      <c r="A285" s="7"/>
      <c r="B285" s="7"/>
      <c r="C285" s="7"/>
    </row>
    <row r="286" spans="1:7" ht="15.9" customHeight="1">
      <c r="A286" s="7"/>
      <c r="B286" s="7"/>
      <c r="C286" s="7"/>
    </row>
    <row r="287" spans="1:7" ht="15.9" customHeight="1">
      <c r="A287" s="7"/>
      <c r="B287" s="7"/>
      <c r="C287" s="7"/>
      <c r="D287" s="7"/>
      <c r="E287" s="7"/>
      <c r="F287" s="7"/>
      <c r="G287" s="7"/>
    </row>
    <row r="288" spans="1:7" ht="15.9" customHeight="1">
      <c r="A288" s="7"/>
      <c r="B288" s="7"/>
      <c r="C288" s="7"/>
      <c r="D288" s="7"/>
      <c r="E288" s="7"/>
      <c r="F288" s="7"/>
      <c r="G288" s="7"/>
    </row>
    <row r="289" spans="1:7" ht="15.9" customHeight="1">
      <c r="A289" s="7"/>
      <c r="B289" s="7"/>
      <c r="C289" s="7"/>
    </row>
    <row r="290" spans="1:7" ht="15.9" customHeight="1">
      <c r="A290" s="7"/>
      <c r="B290" s="7"/>
      <c r="C290" s="7"/>
      <c r="D290" s="7"/>
      <c r="E290" s="7"/>
      <c r="F290" s="7"/>
      <c r="G290" s="7"/>
    </row>
    <row r="291" spans="1:7" ht="15.9" customHeight="1">
      <c r="A291" s="7"/>
      <c r="B291" s="7"/>
      <c r="C291" s="7"/>
      <c r="D291" s="7"/>
      <c r="E291" s="7"/>
      <c r="F291" s="7"/>
      <c r="G291" s="7"/>
    </row>
    <row r="292" spans="1:7" ht="15.9" customHeight="1">
      <c r="A292" s="7"/>
      <c r="B292" s="7"/>
      <c r="C292" s="7"/>
    </row>
    <row r="293" spans="1:7" ht="15.9" customHeight="1">
      <c r="A293" s="7"/>
      <c r="B293" s="7"/>
      <c r="C293" s="7"/>
    </row>
    <row r="294" spans="1:7" ht="15.9" customHeight="1">
      <c r="A294" s="7"/>
      <c r="B294" s="7"/>
      <c r="C294" s="7"/>
    </row>
    <row r="295" spans="1:7" ht="15.9" customHeight="1">
      <c r="A295" s="7"/>
      <c r="B295" s="7"/>
      <c r="C295" s="7"/>
      <c r="D295" s="7"/>
      <c r="E295" s="7"/>
      <c r="F295" s="7"/>
      <c r="G295" s="7"/>
    </row>
    <row r="296" spans="1:7" ht="15.9" customHeight="1">
      <c r="A296" s="7"/>
      <c r="B296" s="7"/>
      <c r="C296" s="7"/>
      <c r="D296" s="7"/>
      <c r="E296" s="7"/>
      <c r="F296" s="7"/>
      <c r="G296" s="7"/>
    </row>
    <row r="297" spans="1:7" ht="15.9" customHeight="1">
      <c r="A297" s="7"/>
      <c r="B297" s="7"/>
      <c r="C297" s="7"/>
    </row>
    <row r="298" spans="1:7" ht="15.9" customHeight="1">
      <c r="A298" s="7"/>
      <c r="B298" s="7"/>
      <c r="C298" s="7"/>
      <c r="D298" s="7"/>
      <c r="E298" s="7"/>
      <c r="F298" s="7"/>
      <c r="G298" s="7"/>
    </row>
    <row r="299" spans="1:7" ht="15.9" customHeight="1">
      <c r="A299" s="7"/>
      <c r="B299" s="7"/>
      <c r="C299" s="7"/>
      <c r="D299" s="7"/>
      <c r="E299" s="7"/>
      <c r="F299" s="7"/>
      <c r="G299" s="7"/>
    </row>
    <row r="300" spans="1:7" ht="15.9" customHeight="1">
      <c r="A300" s="7"/>
      <c r="B300" s="7"/>
      <c r="C300" s="7"/>
      <c r="D300" s="7"/>
      <c r="E300" s="7"/>
      <c r="F300" s="7"/>
      <c r="G300" s="7"/>
    </row>
    <row r="301" spans="1:7" ht="15.9" customHeight="1">
      <c r="A301" s="7"/>
      <c r="B301" s="7"/>
      <c r="C301" s="7"/>
      <c r="D301" s="7"/>
      <c r="E301" s="7"/>
      <c r="F301" s="7"/>
      <c r="G301" s="7"/>
    </row>
    <row r="302" spans="1:7" ht="15.9" customHeight="1">
      <c r="A302" s="7"/>
      <c r="B302" s="7"/>
      <c r="C302" s="7"/>
      <c r="D302" s="7"/>
      <c r="E302" s="7"/>
      <c r="F302" s="7"/>
      <c r="G302" s="7"/>
    </row>
    <row r="303" spans="1:7" ht="15.9" customHeight="1">
      <c r="A303" s="7"/>
      <c r="B303" s="7"/>
      <c r="C303" s="7"/>
      <c r="D303" s="7"/>
      <c r="E303" s="7"/>
      <c r="F303" s="7"/>
      <c r="G303" s="7"/>
    </row>
    <row r="304" spans="1:7" ht="15.9" customHeight="1">
      <c r="A304" s="7"/>
      <c r="B304" s="7"/>
      <c r="C304" s="7"/>
      <c r="D304" s="7"/>
      <c r="E304" s="7"/>
      <c r="F304" s="7"/>
      <c r="G304" s="7"/>
    </row>
    <row r="305" s="7" customFormat="1" ht="15.9" customHeight="1"/>
    <row r="306" s="7" customFormat="1" ht="15.9" customHeight="1"/>
    <row r="307" s="7" customFormat="1" ht="15.9" customHeight="1"/>
    <row r="308" s="7" customFormat="1" ht="15.9" customHeight="1"/>
    <row r="309" s="7" customFormat="1" ht="15.9" customHeight="1"/>
    <row r="310" s="7" customFormat="1" ht="15.9" customHeight="1"/>
    <row r="311" s="7" customFormat="1" ht="15.9" customHeight="1"/>
    <row r="312" s="7" customFormat="1" ht="15.9" customHeight="1"/>
    <row r="313" s="7" customFormat="1" ht="15.9" customHeight="1"/>
    <row r="314" s="7" customFormat="1" ht="15.9" customHeight="1"/>
    <row r="315" s="7" customFormat="1" ht="15.9" customHeight="1"/>
    <row r="316" s="7" customFormat="1" ht="15.9" customHeight="1"/>
    <row r="317" s="7" customFormat="1" ht="15.9" customHeight="1"/>
    <row r="318" s="7" customFormat="1" ht="15.9" customHeight="1"/>
    <row r="319" s="7" customFormat="1" ht="15.9" customHeight="1"/>
    <row r="320" s="7" customFormat="1" ht="15.9" customHeight="1"/>
    <row r="321" s="7" customFormat="1" ht="15.9" customHeight="1"/>
    <row r="322" s="7" customFormat="1" ht="15.9" customHeight="1"/>
    <row r="323" s="7" customFormat="1" ht="15.9" customHeight="1"/>
    <row r="324" s="7" customFormat="1" ht="15.9" customHeight="1"/>
    <row r="325" s="7" customFormat="1" ht="15.9" customHeight="1"/>
    <row r="326" s="7" customFormat="1" ht="15.9" customHeight="1"/>
    <row r="327" s="7" customFormat="1" ht="15.9" customHeight="1"/>
    <row r="328" s="7" customFormat="1" ht="15.9" customHeight="1"/>
    <row r="329" s="7" customFormat="1" ht="15.9" customHeight="1"/>
    <row r="330" s="7" customFormat="1" ht="15.9" customHeight="1"/>
    <row r="331" s="7" customFormat="1" ht="15.9" customHeight="1"/>
    <row r="332" s="7" customFormat="1" ht="15.9" customHeight="1"/>
    <row r="333" s="7" customFormat="1" ht="15.9" customHeight="1"/>
    <row r="334" s="7" customFormat="1" ht="15.9" customHeight="1"/>
    <row r="335" s="7" customFormat="1" ht="15.9" customHeight="1"/>
    <row r="336" s="7" customFormat="1" ht="15.9" customHeight="1"/>
    <row r="337" s="7" customFormat="1" ht="15.9" customHeight="1"/>
    <row r="338" s="7" customFormat="1" ht="15.9" customHeight="1"/>
    <row r="339" s="7" customFormat="1" ht="15.9" customHeight="1"/>
  </sheetData>
  <mergeCells count="40">
    <mergeCell ref="E164:H164"/>
    <mergeCell ref="E165:H165"/>
    <mergeCell ref="E166:H166"/>
    <mergeCell ref="D170:P170"/>
    <mergeCell ref="E163:H163"/>
    <mergeCell ref="E160:H160"/>
    <mergeCell ref="E161:H161"/>
    <mergeCell ref="D98:P98"/>
    <mergeCell ref="D110:P110"/>
    <mergeCell ref="E116:I116"/>
    <mergeCell ref="E117:I117"/>
    <mergeCell ref="D121:P121"/>
    <mergeCell ref="E162:H162"/>
    <mergeCell ref="D80:P80"/>
    <mergeCell ref="D43:F43"/>
    <mergeCell ref="G43:N43"/>
    <mergeCell ref="D55:P55"/>
    <mergeCell ref="E60:H60"/>
    <mergeCell ref="E61:H61"/>
    <mergeCell ref="E62:H62"/>
    <mergeCell ref="E63:H63"/>
    <mergeCell ref="E64:H64"/>
    <mergeCell ref="E65:H65"/>
    <mergeCell ref="A67:P68"/>
    <mergeCell ref="D71:P71"/>
    <mergeCell ref="D137:P137"/>
    <mergeCell ref="D153:P153"/>
    <mergeCell ref="E159:H159"/>
    <mergeCell ref="D40:F40"/>
    <mergeCell ref="G40:N40"/>
    <mergeCell ref="D41:F41"/>
    <mergeCell ref="G41:N41"/>
    <mergeCell ref="D42:F42"/>
    <mergeCell ref="G42:N42"/>
    <mergeCell ref="D38:P38"/>
    <mergeCell ref="B2:C2"/>
    <mergeCell ref="A4:P5"/>
    <mergeCell ref="D8:P8"/>
    <mergeCell ref="D17:P17"/>
    <mergeCell ref="D24:P24"/>
  </mergeCells>
  <phoneticPr fontId="1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107"/>
  <sheetViews>
    <sheetView workbookViewId="0"/>
  </sheetViews>
  <sheetFormatPr defaultRowHeight="13"/>
  <sheetData>
    <row r="1" spans="1:10">
      <c r="A1" s="38"/>
      <c r="B1" s="38"/>
      <c r="C1" s="38"/>
      <c r="D1" s="38"/>
      <c r="E1" s="38"/>
      <c r="F1" s="38"/>
      <c r="G1" s="38"/>
      <c r="H1" s="38"/>
      <c r="I1" s="38"/>
      <c r="J1" s="38"/>
    </row>
    <row r="2" spans="1:10">
      <c r="A2" s="38"/>
      <c r="B2" s="38"/>
      <c r="C2" s="38"/>
      <c r="D2" s="38"/>
      <c r="E2" s="38"/>
      <c r="F2" s="38"/>
      <c r="G2" s="38"/>
      <c r="H2" s="38"/>
      <c r="I2" s="38"/>
      <c r="J2" s="38"/>
    </row>
    <row r="3" spans="1:10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0">
      <c r="A4" s="38"/>
      <c r="B4" s="38"/>
      <c r="C4" s="38"/>
      <c r="D4" s="38"/>
      <c r="E4" s="38"/>
      <c r="F4" s="38"/>
      <c r="G4" s="38"/>
      <c r="H4" s="38"/>
      <c r="I4" s="38"/>
      <c r="J4" s="38"/>
    </row>
    <row r="5" spans="1:10">
      <c r="A5" s="38"/>
      <c r="B5" s="38"/>
      <c r="C5" s="38"/>
      <c r="D5" s="38"/>
      <c r="E5" s="38"/>
      <c r="F5" s="38"/>
      <c r="G5" s="38"/>
      <c r="H5" s="38"/>
      <c r="I5" s="38"/>
      <c r="J5" s="38"/>
    </row>
    <row r="6" spans="1:10">
      <c r="A6" s="38"/>
      <c r="B6" s="38"/>
      <c r="C6" s="38"/>
      <c r="D6" s="38"/>
      <c r="E6" s="38"/>
      <c r="F6" s="38"/>
      <c r="G6" s="38"/>
      <c r="H6" s="38"/>
      <c r="I6" s="38"/>
      <c r="J6" s="38"/>
    </row>
    <row r="7" spans="1:10">
      <c r="A7" s="38"/>
      <c r="B7" s="38"/>
      <c r="C7" s="38"/>
      <c r="D7" s="38"/>
      <c r="E7" s="38"/>
      <c r="F7" s="38"/>
      <c r="G7" s="38"/>
      <c r="H7" s="38"/>
      <c r="I7" s="38"/>
      <c r="J7" s="38"/>
    </row>
    <row r="8" spans="1:10">
      <c r="A8" s="38"/>
      <c r="B8" s="38"/>
      <c r="C8" s="38"/>
      <c r="D8" s="38"/>
      <c r="E8" s="38"/>
      <c r="F8" s="38"/>
      <c r="G8" s="38"/>
      <c r="H8" s="38"/>
      <c r="I8" s="38"/>
      <c r="J8" s="38"/>
    </row>
    <row r="9" spans="1:10">
      <c r="A9" s="38"/>
      <c r="B9" s="38"/>
      <c r="C9" s="38"/>
      <c r="D9" s="38"/>
      <c r="E9" s="38"/>
      <c r="F9" s="38"/>
      <c r="G9" s="38"/>
      <c r="H9" s="38"/>
      <c r="I9" s="38"/>
      <c r="J9" s="38"/>
    </row>
    <row r="10" spans="1:10">
      <c r="A10" s="38"/>
      <c r="B10" s="38"/>
      <c r="C10" s="38"/>
      <c r="D10" s="38"/>
      <c r="E10" s="38"/>
      <c r="F10" s="38"/>
      <c r="G10" s="38"/>
      <c r="H10" s="38"/>
      <c r="I10" s="38"/>
      <c r="J10" s="38"/>
    </row>
    <row r="11" spans="1:10">
      <c r="A11" s="38"/>
      <c r="B11" s="38"/>
      <c r="C11" s="38"/>
      <c r="D11" s="38"/>
      <c r="E11" s="38"/>
      <c r="F11" s="38"/>
      <c r="G11" s="38"/>
      <c r="H11" s="38"/>
      <c r="I11" s="38"/>
      <c r="J11" s="38"/>
    </row>
    <row r="12" spans="1:10">
      <c r="A12" s="38"/>
      <c r="B12" s="38"/>
      <c r="C12" s="38"/>
      <c r="D12" s="38"/>
      <c r="E12" s="38"/>
      <c r="F12" s="38"/>
      <c r="G12" s="38"/>
      <c r="H12" s="38"/>
      <c r="I12" s="38"/>
      <c r="J12" s="38"/>
    </row>
    <row r="13" spans="1:10">
      <c r="A13" s="38"/>
      <c r="B13" s="38"/>
      <c r="C13" s="38"/>
      <c r="D13" s="38"/>
      <c r="E13" s="38"/>
      <c r="F13" s="38"/>
      <c r="G13" s="38"/>
      <c r="H13" s="38"/>
      <c r="I13" s="38"/>
      <c r="J13" s="38"/>
    </row>
    <row r="14" spans="1:10">
      <c r="A14" s="38"/>
      <c r="B14" s="38"/>
      <c r="C14" s="38"/>
      <c r="D14" s="38"/>
      <c r="E14" s="38"/>
      <c r="F14" s="38"/>
      <c r="G14" s="38"/>
      <c r="H14" s="38"/>
      <c r="I14" s="38"/>
      <c r="J14" s="38"/>
    </row>
    <row r="15" spans="1:10">
      <c r="A15" s="38"/>
      <c r="B15" s="38"/>
      <c r="C15" s="38"/>
      <c r="D15" s="38"/>
      <c r="E15" s="38"/>
      <c r="F15" s="38"/>
      <c r="G15" s="38"/>
      <c r="H15" s="38"/>
      <c r="I15" s="38"/>
      <c r="J15" s="38"/>
    </row>
    <row r="16" spans="1:10">
      <c r="A16" s="38"/>
      <c r="B16" s="38"/>
      <c r="C16" s="38"/>
      <c r="D16" s="38"/>
      <c r="E16" s="38"/>
      <c r="F16" s="38"/>
      <c r="G16" s="38"/>
      <c r="H16" s="38"/>
      <c r="I16" s="38"/>
      <c r="J16" s="38"/>
    </row>
    <row r="17" spans="1:10">
      <c r="A17" s="38"/>
      <c r="B17" s="38"/>
      <c r="C17" s="38"/>
      <c r="D17" s="38"/>
      <c r="E17" s="38"/>
      <c r="F17" s="38"/>
      <c r="G17" s="38"/>
      <c r="H17" s="38"/>
      <c r="I17" s="38"/>
      <c r="J17" s="38"/>
    </row>
    <row r="18" spans="1:10">
      <c r="A18" s="38"/>
      <c r="B18" s="38"/>
      <c r="C18" s="38"/>
      <c r="D18" s="38"/>
      <c r="E18" s="38"/>
      <c r="F18" s="38"/>
      <c r="G18" s="38"/>
      <c r="H18" s="38"/>
      <c r="I18" s="38"/>
      <c r="J18" s="38"/>
    </row>
    <row r="19" spans="1:10">
      <c r="A19" s="38"/>
      <c r="B19" s="38"/>
      <c r="C19" s="38"/>
      <c r="D19" s="38"/>
      <c r="E19" s="38"/>
      <c r="F19" s="38"/>
      <c r="G19" s="38"/>
      <c r="H19" s="38"/>
      <c r="I19" s="38"/>
      <c r="J19" s="38"/>
    </row>
    <row r="20" spans="1:10">
      <c r="A20" s="38"/>
      <c r="B20" s="38"/>
      <c r="C20" s="38"/>
      <c r="D20" s="38"/>
      <c r="E20" s="38"/>
      <c r="F20" s="38"/>
      <c r="G20" s="38"/>
      <c r="H20" s="38"/>
      <c r="I20" s="38"/>
      <c r="J20" s="38"/>
    </row>
    <row r="21" spans="1:10">
      <c r="A21" s="38"/>
      <c r="B21" s="38"/>
      <c r="C21" s="38"/>
      <c r="D21" s="38"/>
      <c r="E21" s="38"/>
      <c r="F21" s="38"/>
      <c r="G21" s="38"/>
      <c r="H21" s="38"/>
      <c r="I21" s="38"/>
      <c r="J21" s="38"/>
    </row>
    <row r="22" spans="1:10">
      <c r="A22" s="38"/>
      <c r="B22" s="38"/>
      <c r="C22" s="38"/>
      <c r="D22" s="38"/>
      <c r="E22" s="38"/>
      <c r="F22" s="38"/>
      <c r="G22" s="38"/>
      <c r="H22" s="38"/>
      <c r="I22" s="38"/>
      <c r="J22" s="38"/>
    </row>
    <row r="23" spans="1:10">
      <c r="A23" s="38"/>
      <c r="B23" s="38"/>
      <c r="C23" s="38"/>
      <c r="D23" s="38"/>
      <c r="E23" s="38"/>
      <c r="F23" s="38"/>
      <c r="G23" s="38"/>
      <c r="H23" s="38"/>
      <c r="I23" s="38"/>
      <c r="J23" s="38"/>
    </row>
    <row r="24" spans="1:10">
      <c r="A24" s="38"/>
      <c r="B24" s="38"/>
      <c r="C24" s="38"/>
      <c r="D24" s="38"/>
      <c r="E24" s="38"/>
      <c r="F24" s="38"/>
      <c r="G24" s="38"/>
      <c r="H24" s="38"/>
      <c r="I24" s="38"/>
      <c r="J24" s="38"/>
    </row>
    <row r="25" spans="1:10">
      <c r="A25" s="38"/>
      <c r="B25" s="38"/>
      <c r="C25" s="38"/>
      <c r="D25" s="38"/>
      <c r="E25" s="38"/>
      <c r="F25" s="38"/>
      <c r="G25" s="38"/>
      <c r="H25" s="38"/>
      <c r="I25" s="38"/>
      <c r="J25" s="38"/>
    </row>
    <row r="26" spans="1:10">
      <c r="A26" s="38"/>
      <c r="B26" s="38"/>
      <c r="C26" s="38"/>
      <c r="D26" s="38"/>
      <c r="E26" s="38"/>
      <c r="F26" s="38"/>
      <c r="G26" s="38"/>
      <c r="H26" s="38"/>
      <c r="I26" s="38"/>
      <c r="J26" s="38"/>
    </row>
    <row r="27" spans="1:10">
      <c r="A27" s="38"/>
      <c r="B27" s="38"/>
      <c r="C27" s="38"/>
      <c r="D27" s="38"/>
      <c r="E27" s="38"/>
      <c r="F27" s="38"/>
      <c r="G27" s="38"/>
      <c r="H27" s="38"/>
      <c r="I27" s="38"/>
      <c r="J27" s="38"/>
    </row>
    <row r="28" spans="1:10">
      <c r="A28" s="38"/>
      <c r="B28" s="38"/>
      <c r="C28" s="38"/>
      <c r="D28" s="38"/>
      <c r="E28" s="38"/>
      <c r="F28" s="38"/>
      <c r="G28" s="38"/>
      <c r="H28" s="38"/>
      <c r="I28" s="38"/>
      <c r="J28" s="38"/>
    </row>
    <row r="29" spans="1:10">
      <c r="A29" s="38"/>
      <c r="B29" s="38"/>
      <c r="C29" s="38"/>
      <c r="D29" s="38"/>
      <c r="E29" s="38"/>
      <c r="F29" s="38"/>
      <c r="G29" s="38"/>
      <c r="H29" s="38"/>
      <c r="I29" s="38"/>
      <c r="J29" s="38"/>
    </row>
    <row r="30" spans="1:10">
      <c r="A30" s="38"/>
      <c r="B30" s="38"/>
      <c r="C30" s="38"/>
      <c r="D30" s="38"/>
      <c r="E30" s="38"/>
      <c r="F30" s="38"/>
      <c r="G30" s="38"/>
      <c r="H30" s="38"/>
      <c r="I30" s="38"/>
      <c r="J30" s="38"/>
    </row>
    <row r="31" spans="1:10">
      <c r="A31" s="38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38"/>
      <c r="B32" s="38"/>
      <c r="C32" s="38"/>
      <c r="D32" s="38"/>
      <c r="E32" s="38"/>
      <c r="F32" s="38"/>
      <c r="G32" s="38"/>
      <c r="H32" s="38"/>
      <c r="I32" s="38"/>
      <c r="J32" s="38"/>
    </row>
    <row r="33" spans="1:10">
      <c r="A33" s="38"/>
      <c r="B33" s="38"/>
      <c r="C33" s="38"/>
      <c r="D33" s="38"/>
      <c r="E33" s="38"/>
      <c r="F33" s="38"/>
      <c r="G33" s="38"/>
      <c r="H33" s="38"/>
      <c r="I33" s="38"/>
      <c r="J33" s="38"/>
    </row>
    <row r="34" spans="1:10">
      <c r="A34" s="38"/>
      <c r="B34" s="38"/>
      <c r="C34" s="38"/>
      <c r="D34" s="38"/>
      <c r="E34" s="38"/>
      <c r="F34" s="38"/>
      <c r="G34" s="38"/>
      <c r="H34" s="38"/>
      <c r="I34" s="38"/>
      <c r="J34" s="38"/>
    </row>
    <row r="35" spans="1:10">
      <c r="A35" s="38"/>
      <c r="B35" s="38"/>
      <c r="C35" s="38"/>
      <c r="D35" s="38"/>
      <c r="E35" s="38"/>
      <c r="F35" s="38"/>
      <c r="G35" s="38"/>
      <c r="H35" s="38"/>
      <c r="I35" s="38"/>
      <c r="J35" s="38"/>
    </row>
    <row r="36" spans="1:10">
      <c r="A36" s="38"/>
      <c r="B36" s="38"/>
      <c r="C36" s="38"/>
      <c r="D36" s="38"/>
      <c r="E36" s="38"/>
      <c r="F36" s="38"/>
      <c r="G36" s="38"/>
      <c r="H36" s="38"/>
      <c r="I36" s="38"/>
      <c r="J36" s="38"/>
    </row>
    <row r="37" spans="1:10">
      <c r="A37" s="38"/>
      <c r="B37" s="38"/>
      <c r="C37" s="38"/>
      <c r="D37" s="38"/>
      <c r="E37" s="38"/>
      <c r="F37" s="38"/>
      <c r="G37" s="38"/>
      <c r="H37" s="38"/>
      <c r="I37" s="38"/>
      <c r="J37" s="38"/>
    </row>
    <row r="38" spans="1:10">
      <c r="A38" s="38"/>
      <c r="B38" s="38"/>
      <c r="C38" s="38"/>
      <c r="D38" s="38"/>
      <c r="E38" s="38"/>
      <c r="F38" s="38"/>
      <c r="G38" s="38"/>
      <c r="H38" s="38"/>
      <c r="I38" s="38"/>
      <c r="J38" s="38"/>
    </row>
    <row r="39" spans="1:10">
      <c r="A39" s="38"/>
      <c r="B39" s="38"/>
      <c r="C39" s="38"/>
      <c r="D39" s="38"/>
      <c r="E39" s="38"/>
      <c r="F39" s="38"/>
      <c r="G39" s="38"/>
      <c r="H39" s="38"/>
      <c r="I39" s="38"/>
      <c r="J39" s="38"/>
    </row>
    <row r="40" spans="1:10">
      <c r="A40" s="38"/>
      <c r="B40" s="38"/>
      <c r="C40" s="38"/>
      <c r="D40" s="38"/>
      <c r="E40" s="38"/>
      <c r="F40" s="38"/>
      <c r="G40" s="38"/>
      <c r="H40" s="38"/>
      <c r="I40" s="38"/>
      <c r="J40" s="38"/>
    </row>
    <row r="41" spans="1:10">
      <c r="A41" s="38"/>
      <c r="B41" s="38"/>
      <c r="C41" s="38"/>
      <c r="D41" s="38"/>
      <c r="E41" s="38"/>
      <c r="F41" s="38"/>
      <c r="G41" s="38"/>
      <c r="H41" s="38"/>
      <c r="I41" s="38"/>
      <c r="J41" s="38"/>
    </row>
    <row r="42" spans="1:10">
      <c r="A42" s="38"/>
      <c r="B42" s="38"/>
      <c r="C42" s="38"/>
      <c r="D42" s="38"/>
      <c r="E42" s="38"/>
      <c r="F42" s="38"/>
      <c r="G42" s="38"/>
      <c r="H42" s="38"/>
      <c r="I42" s="38"/>
      <c r="J42" s="38"/>
    </row>
    <row r="43" spans="1:10">
      <c r="A43" s="38"/>
      <c r="B43" s="38"/>
      <c r="C43" s="38"/>
      <c r="D43" s="38"/>
      <c r="E43" s="38"/>
      <c r="F43" s="38"/>
      <c r="G43" s="38"/>
      <c r="H43" s="38"/>
      <c r="I43" s="38"/>
      <c r="J43" s="38"/>
    </row>
    <row r="44" spans="1:10">
      <c r="A44" s="38"/>
      <c r="B44" s="38"/>
      <c r="C44" s="38"/>
      <c r="D44" s="38"/>
      <c r="E44" s="38"/>
      <c r="F44" s="38"/>
      <c r="G44" s="38"/>
      <c r="H44" s="38"/>
      <c r="I44" s="38"/>
      <c r="J44" s="38"/>
    </row>
    <row r="45" spans="1:10">
      <c r="A45" s="38"/>
      <c r="B45" s="38"/>
      <c r="C45" s="38"/>
      <c r="D45" s="38"/>
      <c r="E45" s="38"/>
      <c r="F45" s="38"/>
      <c r="G45" s="38"/>
      <c r="H45" s="38"/>
      <c r="I45" s="38"/>
      <c r="J45" s="38"/>
    </row>
    <row r="46" spans="1:10">
      <c r="A46" s="38"/>
      <c r="B46" s="38"/>
      <c r="C46" s="38"/>
      <c r="D46" s="38"/>
      <c r="E46" s="38"/>
      <c r="F46" s="38"/>
      <c r="G46" s="38"/>
      <c r="H46" s="38"/>
      <c r="I46" s="38"/>
      <c r="J46" s="38"/>
    </row>
    <row r="47" spans="1:10">
      <c r="A47" s="38"/>
      <c r="B47" s="38"/>
      <c r="C47" s="38"/>
      <c r="D47" s="38"/>
      <c r="E47" s="38"/>
      <c r="F47" s="38"/>
      <c r="G47" s="38"/>
      <c r="H47" s="38"/>
      <c r="I47" s="38"/>
      <c r="J47" s="38"/>
    </row>
    <row r="48" spans="1:10">
      <c r="A48" s="38"/>
      <c r="B48" s="38"/>
      <c r="C48" s="38"/>
      <c r="D48" s="38"/>
      <c r="E48" s="38"/>
      <c r="F48" s="38"/>
      <c r="G48" s="38"/>
      <c r="H48" s="38"/>
      <c r="I48" s="38"/>
      <c r="J48" s="38"/>
    </row>
    <row r="49" spans="1:10">
      <c r="A49" s="38"/>
      <c r="B49" s="38"/>
      <c r="C49" s="38"/>
      <c r="D49" s="38"/>
      <c r="E49" s="38"/>
      <c r="F49" s="38"/>
      <c r="G49" s="38"/>
      <c r="H49" s="38"/>
      <c r="I49" s="38"/>
      <c r="J49" s="38"/>
    </row>
    <row r="50" spans="1:10">
      <c r="A50" s="38"/>
      <c r="B50" s="38"/>
      <c r="C50" s="38"/>
      <c r="D50" s="38"/>
      <c r="E50" s="38"/>
      <c r="F50" s="38"/>
      <c r="G50" s="38"/>
      <c r="H50" s="38"/>
      <c r="I50" s="38"/>
      <c r="J50" s="38"/>
    </row>
    <row r="51" spans="1:10">
      <c r="A51" s="38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38"/>
      <c r="B52" s="38"/>
      <c r="C52" s="38"/>
      <c r="D52" s="38"/>
      <c r="E52" s="38"/>
      <c r="F52" s="38"/>
      <c r="G52" s="38"/>
      <c r="H52" s="38"/>
      <c r="I52" s="38"/>
      <c r="J52" s="38"/>
    </row>
    <row r="53" spans="1:10">
      <c r="A53" s="38"/>
      <c r="B53" s="38"/>
      <c r="C53" s="38"/>
      <c r="D53" s="38"/>
      <c r="E53" s="38"/>
      <c r="F53" s="38"/>
      <c r="G53" s="38"/>
      <c r="H53" s="38"/>
      <c r="I53" s="38"/>
      <c r="J53" s="38"/>
    </row>
    <row r="54" spans="1:10">
      <c r="A54" s="38"/>
      <c r="B54" s="38"/>
      <c r="C54" s="38"/>
      <c r="D54" s="38"/>
      <c r="E54" s="38"/>
      <c r="F54" s="38"/>
      <c r="G54" s="38"/>
      <c r="H54" s="38"/>
      <c r="I54" s="38"/>
      <c r="J54" s="38"/>
    </row>
    <row r="55" spans="1:10">
      <c r="A55" s="38"/>
      <c r="B55" s="38"/>
      <c r="C55" s="38"/>
      <c r="D55" s="38"/>
      <c r="E55" s="38"/>
      <c r="F55" s="38"/>
      <c r="G55" s="38"/>
      <c r="H55" s="38"/>
      <c r="I55" s="38"/>
      <c r="J55" s="38"/>
    </row>
    <row r="56" spans="1:10">
      <c r="A56" s="38"/>
      <c r="B56" s="38"/>
      <c r="C56" s="38"/>
      <c r="D56" s="38"/>
      <c r="E56" s="38"/>
      <c r="F56" s="38"/>
      <c r="G56" s="38"/>
      <c r="H56" s="38"/>
      <c r="I56" s="38"/>
      <c r="J56" s="38"/>
    </row>
    <row r="57" spans="1:10">
      <c r="A57" s="38"/>
      <c r="B57" s="38"/>
      <c r="C57" s="38"/>
      <c r="D57" s="38"/>
      <c r="E57" s="38"/>
      <c r="F57" s="38"/>
      <c r="G57" s="38"/>
      <c r="H57" s="38"/>
      <c r="I57" s="38"/>
      <c r="J57" s="38"/>
    </row>
    <row r="58" spans="1:10">
      <c r="A58" s="38"/>
      <c r="B58" s="38"/>
      <c r="C58" s="38"/>
      <c r="D58" s="38"/>
      <c r="E58" s="38"/>
      <c r="F58" s="38"/>
      <c r="G58" s="38"/>
      <c r="H58" s="38"/>
      <c r="I58" s="38"/>
      <c r="J58" s="38"/>
    </row>
    <row r="59" spans="1:10">
      <c r="A59" s="38"/>
      <c r="B59" s="38"/>
      <c r="C59" s="38"/>
      <c r="D59" s="38"/>
      <c r="E59" s="38"/>
      <c r="F59" s="38"/>
      <c r="G59" s="38"/>
      <c r="H59" s="38"/>
      <c r="I59" s="38"/>
      <c r="J59" s="38"/>
    </row>
    <row r="60" spans="1:10">
      <c r="A60" s="38"/>
      <c r="B60" s="38"/>
      <c r="C60" s="38"/>
      <c r="D60" s="38"/>
      <c r="E60" s="38"/>
      <c r="F60" s="38"/>
      <c r="G60" s="38"/>
      <c r="H60" s="38"/>
      <c r="I60" s="38"/>
      <c r="J60" s="38"/>
    </row>
    <row r="61" spans="1:10">
      <c r="A61" s="38"/>
      <c r="B61" s="38"/>
      <c r="C61" s="38"/>
      <c r="D61" s="38"/>
      <c r="E61" s="38"/>
      <c r="F61" s="38"/>
      <c r="G61" s="38"/>
      <c r="H61" s="38"/>
      <c r="I61" s="38"/>
      <c r="J61" s="38"/>
    </row>
    <row r="62" spans="1:10">
      <c r="A62" s="38"/>
      <c r="B62" s="38"/>
      <c r="C62" s="38"/>
      <c r="D62" s="38"/>
      <c r="E62" s="38"/>
      <c r="F62" s="38"/>
      <c r="G62" s="38"/>
      <c r="H62" s="38"/>
      <c r="I62" s="38"/>
      <c r="J62" s="38"/>
    </row>
    <row r="63" spans="1:10">
      <c r="A63" s="38"/>
      <c r="B63" s="38"/>
      <c r="C63" s="38"/>
      <c r="D63" s="38"/>
      <c r="E63" s="38"/>
      <c r="F63" s="38"/>
      <c r="G63" s="38"/>
      <c r="H63" s="38"/>
      <c r="I63" s="38"/>
      <c r="J63" s="38"/>
    </row>
    <row r="64" spans="1:10">
      <c r="A64" s="38"/>
      <c r="B64" s="38"/>
      <c r="C64" s="38"/>
      <c r="D64" s="38"/>
      <c r="E64" s="38"/>
      <c r="F64" s="38"/>
      <c r="G64" s="38"/>
      <c r="H64" s="38"/>
      <c r="I64" s="38"/>
      <c r="J64" s="38"/>
    </row>
    <row r="65" spans="1:10">
      <c r="A65" s="38"/>
      <c r="B65" s="38"/>
      <c r="C65" s="38"/>
      <c r="D65" s="38"/>
      <c r="E65" s="38"/>
      <c r="F65" s="38"/>
      <c r="G65" s="38"/>
      <c r="H65" s="38"/>
      <c r="I65" s="38"/>
      <c r="J65" s="38"/>
    </row>
    <row r="66" spans="1:10">
      <c r="A66" s="38"/>
      <c r="B66" s="38"/>
      <c r="C66" s="38"/>
      <c r="D66" s="38"/>
      <c r="E66" s="38"/>
      <c r="F66" s="38"/>
      <c r="G66" s="38"/>
      <c r="H66" s="38"/>
      <c r="I66" s="38"/>
      <c r="J66" s="38"/>
    </row>
    <row r="67" spans="1:10">
      <c r="A67" s="38"/>
      <c r="B67" s="38"/>
      <c r="C67" s="38"/>
      <c r="D67" s="38"/>
      <c r="E67" s="38"/>
      <c r="F67" s="38"/>
      <c r="G67" s="38"/>
      <c r="H67" s="38"/>
      <c r="I67" s="38"/>
      <c r="J67" s="38"/>
    </row>
    <row r="68" spans="1:10">
      <c r="A68" s="38"/>
      <c r="B68" s="38"/>
      <c r="C68" s="38"/>
      <c r="D68" s="38"/>
      <c r="E68" s="38"/>
      <c r="F68" s="38"/>
      <c r="G68" s="38"/>
      <c r="H68" s="38"/>
      <c r="I68" s="38"/>
      <c r="J68" s="38"/>
    </row>
    <row r="69" spans="1:10">
      <c r="A69" s="38"/>
      <c r="B69" s="38"/>
      <c r="C69" s="38"/>
      <c r="D69" s="38"/>
      <c r="E69" s="38"/>
      <c r="F69" s="38"/>
      <c r="G69" s="38"/>
      <c r="H69" s="38"/>
      <c r="I69" s="38"/>
      <c r="J69" s="38"/>
    </row>
    <row r="70" spans="1:10">
      <c r="A70" s="38"/>
      <c r="B70" s="38"/>
      <c r="C70" s="38"/>
      <c r="D70" s="38"/>
      <c r="E70" s="38"/>
      <c r="F70" s="38"/>
      <c r="G70" s="38"/>
      <c r="H70" s="38"/>
      <c r="I70" s="38"/>
      <c r="J70" s="38"/>
    </row>
    <row r="71" spans="1:10">
      <c r="A71" s="38"/>
      <c r="B71" s="38"/>
      <c r="C71" s="38"/>
      <c r="D71" s="38"/>
      <c r="E71" s="38"/>
      <c r="F71" s="38"/>
      <c r="G71" s="38"/>
      <c r="H71" s="38"/>
      <c r="I71" s="38"/>
      <c r="J71" s="38"/>
    </row>
    <row r="72" spans="1:10">
      <c r="A72" s="38"/>
      <c r="B72" s="38"/>
      <c r="C72" s="38"/>
      <c r="D72" s="38"/>
      <c r="E72" s="38"/>
      <c r="F72" s="38"/>
      <c r="G72" s="38"/>
      <c r="H72" s="38"/>
      <c r="I72" s="38"/>
      <c r="J72" s="38"/>
    </row>
    <row r="73" spans="1:10">
      <c r="A73" s="38"/>
      <c r="B73" s="38"/>
      <c r="C73" s="38"/>
      <c r="D73" s="38"/>
      <c r="E73" s="38"/>
      <c r="F73" s="38"/>
      <c r="G73" s="38"/>
      <c r="H73" s="38"/>
      <c r="I73" s="38"/>
      <c r="J73" s="38"/>
    </row>
    <row r="74" spans="1:10">
      <c r="A74" s="38"/>
      <c r="B74" s="38"/>
      <c r="C74" s="38"/>
      <c r="D74" s="38"/>
      <c r="E74" s="38"/>
      <c r="F74" s="38"/>
      <c r="G74" s="38"/>
      <c r="H74" s="38"/>
      <c r="I74" s="38"/>
      <c r="J74" s="38"/>
    </row>
    <row r="75" spans="1:10">
      <c r="A75" s="38"/>
      <c r="B75" s="38"/>
      <c r="C75" s="38"/>
      <c r="D75" s="38"/>
      <c r="E75" s="38"/>
      <c r="F75" s="38"/>
      <c r="G75" s="38"/>
      <c r="H75" s="38"/>
      <c r="I75" s="38"/>
      <c r="J75" s="38"/>
    </row>
    <row r="76" spans="1:10">
      <c r="A76" s="38"/>
      <c r="B76" s="38"/>
      <c r="C76" s="38"/>
      <c r="D76" s="38"/>
      <c r="E76" s="38"/>
      <c r="F76" s="38"/>
      <c r="G76" s="38"/>
      <c r="H76" s="38"/>
      <c r="I76" s="38"/>
      <c r="J76" s="38"/>
    </row>
    <row r="77" spans="1:10">
      <c r="A77" s="38"/>
      <c r="B77" s="38"/>
      <c r="C77" s="38"/>
      <c r="D77" s="38"/>
      <c r="E77" s="38"/>
      <c r="F77" s="38"/>
      <c r="G77" s="38"/>
      <c r="H77" s="38"/>
      <c r="I77" s="38"/>
      <c r="J77" s="38"/>
    </row>
    <row r="78" spans="1:10">
      <c r="A78" s="38"/>
      <c r="B78" s="38"/>
      <c r="C78" s="38"/>
      <c r="D78" s="38"/>
      <c r="E78" s="38"/>
      <c r="F78" s="38"/>
      <c r="G78" s="38"/>
      <c r="H78" s="38"/>
      <c r="I78" s="38"/>
      <c r="J78" s="38"/>
    </row>
    <row r="79" spans="1:10">
      <c r="A79" s="38"/>
      <c r="B79" s="38"/>
      <c r="C79" s="38"/>
      <c r="D79" s="38"/>
      <c r="E79" s="38"/>
      <c r="F79" s="38"/>
      <c r="G79" s="38"/>
      <c r="H79" s="38"/>
      <c r="I79" s="38"/>
      <c r="J79" s="38"/>
    </row>
    <row r="80" spans="1:10">
      <c r="A80" s="38"/>
      <c r="B80" s="38"/>
      <c r="C80" s="38"/>
      <c r="D80" s="38"/>
      <c r="E80" s="38"/>
      <c r="F80" s="38"/>
      <c r="G80" s="38"/>
      <c r="H80" s="38"/>
      <c r="I80" s="38"/>
      <c r="J80" s="38"/>
    </row>
    <row r="81" spans="1:10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>
      <c r="A82" s="38"/>
      <c r="B82" s="38"/>
      <c r="C82" s="38"/>
      <c r="D82" s="38"/>
      <c r="E82" s="38"/>
      <c r="F82" s="38"/>
      <c r="G82" s="38"/>
      <c r="H82" s="38"/>
      <c r="I82" s="38"/>
      <c r="J82" s="38"/>
    </row>
    <row r="83" spans="1:10">
      <c r="A83" s="38"/>
      <c r="B83" s="38"/>
      <c r="C83" s="38"/>
      <c r="D83" s="38"/>
      <c r="E83" s="38"/>
      <c r="F83" s="38"/>
      <c r="G83" s="38"/>
      <c r="H83" s="38"/>
      <c r="I83" s="38"/>
      <c r="J83" s="38"/>
    </row>
    <row r="84" spans="1:10">
      <c r="A84" s="38"/>
      <c r="B84" s="38"/>
      <c r="C84" s="38"/>
      <c r="D84" s="38"/>
      <c r="E84" s="38"/>
      <c r="F84" s="38"/>
      <c r="G84" s="38"/>
      <c r="H84" s="38"/>
      <c r="I84" s="38"/>
      <c r="J84" s="38"/>
    </row>
    <row r="85" spans="1:10">
      <c r="A85" s="38"/>
      <c r="B85" s="38"/>
      <c r="C85" s="38"/>
      <c r="D85" s="38"/>
      <c r="E85" s="38"/>
      <c r="F85" s="38"/>
      <c r="G85" s="38"/>
      <c r="H85" s="38"/>
      <c r="I85" s="38"/>
      <c r="J85" s="38"/>
    </row>
    <row r="86" spans="1:10">
      <c r="A86" s="38"/>
      <c r="B86" s="38"/>
      <c r="C86" s="38"/>
      <c r="D86" s="38"/>
      <c r="E86" s="38"/>
      <c r="F86" s="38"/>
      <c r="G86" s="38"/>
      <c r="H86" s="38"/>
      <c r="I86" s="38"/>
      <c r="J86" s="38"/>
    </row>
    <row r="87" spans="1:10">
      <c r="A87" s="38"/>
      <c r="B87" s="38"/>
      <c r="C87" s="38"/>
      <c r="D87" s="38"/>
      <c r="E87" s="38"/>
      <c r="F87" s="38"/>
      <c r="G87" s="38"/>
      <c r="H87" s="38"/>
      <c r="I87" s="38"/>
      <c r="J87" s="38"/>
    </row>
    <row r="88" spans="1:10">
      <c r="A88" s="38"/>
      <c r="B88" s="38"/>
      <c r="C88" s="38"/>
      <c r="D88" s="38"/>
      <c r="E88" s="38"/>
      <c r="F88" s="38"/>
      <c r="G88" s="38"/>
      <c r="H88" s="38"/>
      <c r="I88" s="38"/>
      <c r="J88" s="38"/>
    </row>
    <row r="89" spans="1:10">
      <c r="A89" s="38"/>
      <c r="B89" s="38"/>
      <c r="C89" s="38"/>
      <c r="D89" s="38"/>
      <c r="E89" s="38"/>
      <c r="F89" s="38"/>
      <c r="G89" s="38"/>
      <c r="H89" s="38"/>
      <c r="I89" s="38"/>
      <c r="J89" s="38"/>
    </row>
    <row r="90" spans="1:10">
      <c r="A90" s="38"/>
      <c r="B90" s="38"/>
      <c r="C90" s="38"/>
      <c r="D90" s="38"/>
      <c r="E90" s="38"/>
      <c r="F90" s="38"/>
      <c r="G90" s="38"/>
      <c r="H90" s="38"/>
      <c r="I90" s="38"/>
      <c r="J90" s="38"/>
    </row>
    <row r="91" spans="1:10">
      <c r="A91" s="38"/>
      <c r="B91" s="38"/>
      <c r="C91" s="38"/>
      <c r="D91" s="38"/>
      <c r="E91" s="38"/>
      <c r="F91" s="38"/>
      <c r="G91" s="38"/>
      <c r="H91" s="38"/>
      <c r="I91" s="38"/>
      <c r="J91" s="38"/>
    </row>
    <row r="92" spans="1:10">
      <c r="A92" s="38"/>
      <c r="B92" s="38"/>
      <c r="C92" s="38"/>
      <c r="D92" s="38"/>
      <c r="E92" s="38"/>
      <c r="F92" s="38"/>
      <c r="G92" s="38"/>
      <c r="H92" s="38"/>
      <c r="I92" s="38"/>
      <c r="J92" s="38"/>
    </row>
    <row r="93" spans="1:10">
      <c r="A93" s="38"/>
      <c r="B93" s="38"/>
      <c r="C93" s="38"/>
      <c r="D93" s="38"/>
      <c r="E93" s="38"/>
      <c r="F93" s="38"/>
      <c r="G93" s="38"/>
      <c r="H93" s="38"/>
      <c r="I93" s="38"/>
      <c r="J93" s="38"/>
    </row>
    <row r="94" spans="1:10">
      <c r="A94" s="38"/>
      <c r="B94" s="38"/>
      <c r="C94" s="38"/>
      <c r="D94" s="38"/>
      <c r="E94" s="38"/>
      <c r="F94" s="38"/>
      <c r="G94" s="38"/>
      <c r="H94" s="38"/>
      <c r="I94" s="38"/>
      <c r="J94" s="38"/>
    </row>
    <row r="95" spans="1:10">
      <c r="A95" s="38"/>
      <c r="B95" s="38"/>
      <c r="C95" s="38"/>
      <c r="D95" s="38"/>
      <c r="E95" s="38"/>
      <c r="F95" s="38"/>
      <c r="G95" s="38"/>
      <c r="H95" s="38"/>
      <c r="I95" s="38"/>
      <c r="J95" s="38"/>
    </row>
    <row r="96" spans="1:10">
      <c r="A96" s="38"/>
      <c r="B96" s="38"/>
      <c r="C96" s="38"/>
      <c r="D96" s="38"/>
      <c r="E96" s="38"/>
      <c r="F96" s="38"/>
      <c r="G96" s="38"/>
      <c r="H96" s="38"/>
      <c r="I96" s="38"/>
      <c r="J96" s="38"/>
    </row>
    <row r="97" spans="1:10">
      <c r="A97" s="38"/>
      <c r="B97" s="38"/>
      <c r="C97" s="38"/>
      <c r="D97" s="38"/>
      <c r="E97" s="38"/>
      <c r="F97" s="38"/>
      <c r="G97" s="38"/>
      <c r="H97" s="38"/>
      <c r="I97" s="38"/>
      <c r="J97" s="38"/>
    </row>
    <row r="98" spans="1:10">
      <c r="A98" s="38"/>
      <c r="B98" s="38"/>
      <c r="C98" s="38"/>
      <c r="D98" s="38"/>
      <c r="E98" s="38"/>
      <c r="F98" s="38"/>
      <c r="G98" s="38"/>
      <c r="H98" s="38"/>
      <c r="I98" s="38"/>
      <c r="J98" s="38"/>
    </row>
    <row r="99" spans="1:10">
      <c r="A99" s="38"/>
      <c r="B99" s="38"/>
      <c r="C99" s="38"/>
      <c r="D99" s="38"/>
      <c r="E99" s="38"/>
      <c r="F99" s="38"/>
      <c r="G99" s="38"/>
      <c r="H99" s="38"/>
      <c r="I99" s="38"/>
      <c r="J99" s="38"/>
    </row>
    <row r="100" spans="1:10">
      <c r="A100" s="38"/>
      <c r="B100" s="38"/>
      <c r="C100" s="38"/>
      <c r="D100" s="38"/>
      <c r="E100" s="38"/>
      <c r="F100" s="38"/>
      <c r="G100" s="38"/>
      <c r="H100" s="38"/>
      <c r="I100" s="38"/>
      <c r="J100" s="38"/>
    </row>
    <row r="101" spans="1:10">
      <c r="A101" s="38"/>
      <c r="B101" s="38"/>
      <c r="C101" s="38"/>
      <c r="D101" s="38"/>
      <c r="E101" s="38"/>
      <c r="F101" s="38"/>
      <c r="G101" s="38"/>
      <c r="H101" s="38"/>
      <c r="I101" s="38"/>
      <c r="J101" s="38"/>
    </row>
    <row r="102" spans="1:10">
      <c r="A102" s="38"/>
      <c r="B102" s="38"/>
      <c r="C102" s="38"/>
      <c r="D102" s="38"/>
      <c r="E102" s="38"/>
      <c r="F102" s="38"/>
      <c r="G102" s="38"/>
      <c r="H102" s="38"/>
      <c r="I102" s="38"/>
      <c r="J102" s="38"/>
    </row>
    <row r="103" spans="1:10">
      <c r="A103" s="38"/>
      <c r="B103" s="38"/>
      <c r="C103" s="38"/>
      <c r="D103" s="38"/>
      <c r="E103" s="38"/>
      <c r="F103" s="38"/>
      <c r="G103" s="38"/>
      <c r="H103" s="38"/>
      <c r="I103" s="38"/>
      <c r="J103" s="38"/>
    </row>
    <row r="104" spans="1:10">
      <c r="A104" s="38"/>
      <c r="B104" s="38"/>
      <c r="C104" s="38"/>
      <c r="D104" s="38"/>
      <c r="E104" s="38"/>
      <c r="F104" s="38"/>
      <c r="G104" s="38"/>
      <c r="H104" s="38"/>
      <c r="I104" s="38"/>
      <c r="J104" s="38"/>
    </row>
    <row r="105" spans="1:10">
      <c r="A105" s="38"/>
      <c r="B105" s="38"/>
      <c r="C105" s="38"/>
      <c r="D105" s="38"/>
      <c r="E105" s="38"/>
      <c r="F105" s="38"/>
      <c r="G105" s="38"/>
      <c r="H105" s="38"/>
      <c r="I105" s="38"/>
      <c r="J105" s="38"/>
    </row>
    <row r="106" spans="1:10">
      <c r="A106" s="38"/>
      <c r="B106" s="38"/>
      <c r="C106" s="38"/>
      <c r="D106" s="38"/>
      <c r="E106" s="38"/>
      <c r="F106" s="38"/>
      <c r="G106" s="38"/>
      <c r="H106" s="38"/>
      <c r="I106" s="38"/>
      <c r="J106" s="38"/>
    </row>
    <row r="107" spans="1:10">
      <c r="A107" s="38"/>
      <c r="B107" s="38"/>
      <c r="C107" s="38"/>
      <c r="D107" s="38"/>
      <c r="E107" s="38"/>
      <c r="F107" s="38"/>
      <c r="G107" s="38"/>
      <c r="H107" s="38"/>
      <c r="I107" s="38"/>
      <c r="J107" s="38"/>
    </row>
  </sheetData>
  <phoneticPr fontId="1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114"/>
  <sheetViews>
    <sheetView topLeftCell="A13" workbookViewId="0"/>
  </sheetViews>
  <sheetFormatPr defaultRowHeight="13"/>
  <sheetData>
    <row r="1" spans="1:10">
      <c r="A1" s="38"/>
      <c r="B1" s="38"/>
      <c r="C1" s="38"/>
      <c r="D1" s="38"/>
      <c r="E1" s="38"/>
      <c r="F1" s="38"/>
      <c r="G1" s="38"/>
      <c r="H1" s="38"/>
      <c r="I1" s="38"/>
      <c r="J1" s="38"/>
    </row>
    <row r="2" spans="1:10">
      <c r="A2" s="38"/>
      <c r="B2" s="38"/>
      <c r="C2" s="38"/>
      <c r="D2" s="38"/>
      <c r="E2" s="38"/>
      <c r="F2" s="38"/>
      <c r="G2" s="38"/>
      <c r="H2" s="38"/>
      <c r="I2" s="38"/>
      <c r="J2" s="38"/>
    </row>
    <row r="3" spans="1:10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0">
      <c r="A4" s="38"/>
      <c r="B4" s="38"/>
      <c r="C4" s="38"/>
      <c r="D4" s="38"/>
      <c r="E4" s="38"/>
      <c r="F4" s="38"/>
      <c r="G4" s="38"/>
      <c r="H4" s="38"/>
      <c r="I4" s="38"/>
      <c r="J4" s="38"/>
    </row>
    <row r="5" spans="1:10">
      <c r="A5" s="38"/>
      <c r="B5" s="38"/>
      <c r="C5" s="38"/>
      <c r="D5" s="38"/>
      <c r="E5" s="38"/>
      <c r="F5" s="38"/>
      <c r="G5" s="38"/>
      <c r="H5" s="38"/>
      <c r="I5" s="38"/>
      <c r="J5" s="38"/>
    </row>
    <row r="6" spans="1:10">
      <c r="A6" s="38"/>
      <c r="B6" s="38"/>
      <c r="C6" s="38"/>
      <c r="D6" s="38"/>
      <c r="E6" s="38"/>
      <c r="F6" s="38"/>
      <c r="G6" s="38"/>
      <c r="H6" s="38"/>
      <c r="I6" s="38"/>
      <c r="J6" s="38"/>
    </row>
    <row r="7" spans="1:10">
      <c r="A7" s="38"/>
      <c r="B7" s="38"/>
      <c r="C7" s="38"/>
      <c r="D7" s="38"/>
      <c r="E7" s="38"/>
      <c r="F7" s="38"/>
      <c r="G7" s="38"/>
      <c r="H7" s="38"/>
      <c r="I7" s="38"/>
      <c r="J7" s="38"/>
    </row>
    <row r="8" spans="1:10">
      <c r="A8" s="38"/>
      <c r="B8" s="38"/>
      <c r="C8" s="38"/>
      <c r="D8" s="38"/>
      <c r="E8" s="38"/>
      <c r="F8" s="38"/>
      <c r="G8" s="38"/>
      <c r="H8" s="38"/>
      <c r="I8" s="38"/>
      <c r="J8" s="38"/>
    </row>
    <row r="9" spans="1:10">
      <c r="A9" s="38"/>
      <c r="B9" s="38"/>
      <c r="C9" s="38"/>
      <c r="D9" s="38"/>
      <c r="E9" s="38"/>
      <c r="F9" s="38"/>
      <c r="G9" s="38"/>
      <c r="H9" s="38"/>
      <c r="I9" s="38"/>
      <c r="J9" s="38"/>
    </row>
    <row r="10" spans="1:10">
      <c r="A10" s="38"/>
      <c r="B10" s="38"/>
      <c r="C10" s="38"/>
      <c r="D10" s="38"/>
      <c r="E10" s="38"/>
      <c r="F10" s="38"/>
      <c r="G10" s="38"/>
      <c r="H10" s="38"/>
      <c r="I10" s="38"/>
      <c r="J10" s="38"/>
    </row>
    <row r="11" spans="1:10">
      <c r="A11" s="38"/>
      <c r="B11" s="38"/>
      <c r="C11" s="38"/>
      <c r="D11" s="38"/>
      <c r="E11" s="38"/>
      <c r="F11" s="38"/>
      <c r="G11" s="38"/>
      <c r="H11" s="38"/>
      <c r="I11" s="38"/>
      <c r="J11" s="38"/>
    </row>
    <row r="12" spans="1:10">
      <c r="A12" s="38"/>
      <c r="B12" s="38"/>
      <c r="C12" s="38"/>
      <c r="D12" s="38"/>
      <c r="E12" s="38"/>
      <c r="F12" s="38"/>
      <c r="G12" s="38"/>
      <c r="H12" s="38"/>
      <c r="I12" s="38"/>
      <c r="J12" s="38"/>
    </row>
    <row r="13" spans="1:10">
      <c r="A13" s="38"/>
      <c r="B13" s="38"/>
      <c r="C13" s="38"/>
      <c r="D13" s="38"/>
      <c r="E13" s="38"/>
      <c r="F13" s="38"/>
      <c r="G13" s="38"/>
      <c r="H13" s="38"/>
      <c r="I13" s="38"/>
      <c r="J13" s="38"/>
    </row>
    <row r="14" spans="1:10">
      <c r="A14" s="38"/>
      <c r="B14" s="38"/>
      <c r="C14" s="38"/>
      <c r="D14" s="38"/>
      <c r="E14" s="38"/>
      <c r="F14" s="38"/>
      <c r="G14" s="38"/>
      <c r="H14" s="38"/>
      <c r="I14" s="38"/>
      <c r="J14" s="38"/>
    </row>
    <row r="15" spans="1:10">
      <c r="A15" s="38"/>
      <c r="B15" s="38"/>
      <c r="C15" s="38"/>
      <c r="D15" s="38"/>
      <c r="E15" s="38"/>
      <c r="F15" s="38"/>
      <c r="G15" s="38"/>
      <c r="H15" s="38"/>
      <c r="I15" s="38"/>
      <c r="J15" s="38"/>
    </row>
    <row r="16" spans="1:10">
      <c r="A16" s="38"/>
      <c r="B16" s="38"/>
      <c r="C16" s="38"/>
      <c r="D16" s="38"/>
      <c r="E16" s="38"/>
      <c r="F16" s="38"/>
      <c r="G16" s="38"/>
      <c r="H16" s="38"/>
      <c r="I16" s="38"/>
      <c r="J16" s="38"/>
    </row>
    <row r="17" spans="1:10">
      <c r="A17" s="38"/>
      <c r="B17" s="38"/>
      <c r="C17" s="38"/>
      <c r="D17" s="38"/>
      <c r="E17" s="38"/>
      <c r="F17" s="38"/>
      <c r="G17" s="38"/>
      <c r="H17" s="38"/>
      <c r="I17" s="38"/>
      <c r="J17" s="38"/>
    </row>
    <row r="18" spans="1:10">
      <c r="A18" s="38"/>
      <c r="B18" s="38"/>
      <c r="C18" s="38"/>
      <c r="D18" s="38"/>
      <c r="E18" s="38"/>
      <c r="F18" s="38"/>
      <c r="G18" s="38"/>
      <c r="H18" s="38"/>
      <c r="I18" s="38"/>
      <c r="J18" s="38"/>
    </row>
    <row r="19" spans="1:10">
      <c r="A19" s="38"/>
      <c r="B19" s="38"/>
      <c r="C19" s="38"/>
      <c r="D19" s="38"/>
      <c r="E19" s="38"/>
      <c r="F19" s="38"/>
      <c r="G19" s="38"/>
      <c r="H19" s="38"/>
      <c r="I19" s="38"/>
      <c r="J19" s="38"/>
    </row>
    <row r="20" spans="1:10">
      <c r="A20" s="38"/>
      <c r="B20" s="38"/>
      <c r="C20" s="38"/>
      <c r="D20" s="38"/>
      <c r="E20" s="38"/>
      <c r="F20" s="38"/>
      <c r="G20" s="38"/>
      <c r="H20" s="38"/>
      <c r="I20" s="38"/>
      <c r="J20" s="38"/>
    </row>
    <row r="21" spans="1:10">
      <c r="A21" s="38"/>
      <c r="B21" s="38"/>
      <c r="C21" s="38"/>
      <c r="D21" s="38"/>
      <c r="E21" s="38"/>
      <c r="F21" s="38"/>
      <c r="G21" s="38"/>
      <c r="H21" s="38"/>
      <c r="I21" s="38"/>
      <c r="J21" s="38"/>
    </row>
    <row r="22" spans="1:10">
      <c r="A22" s="38"/>
      <c r="B22" s="38"/>
      <c r="C22" s="38"/>
      <c r="D22" s="38"/>
      <c r="E22" s="38"/>
      <c r="F22" s="38"/>
      <c r="G22" s="38"/>
      <c r="H22" s="38"/>
      <c r="I22" s="38"/>
      <c r="J22" s="38"/>
    </row>
    <row r="23" spans="1:10">
      <c r="A23" s="38"/>
      <c r="B23" s="38"/>
      <c r="C23" s="38"/>
      <c r="D23" s="38"/>
      <c r="E23" s="38"/>
      <c r="F23" s="38"/>
      <c r="G23" s="38"/>
      <c r="H23" s="38"/>
      <c r="I23" s="38"/>
      <c r="J23" s="38"/>
    </row>
    <row r="24" spans="1:10">
      <c r="A24" s="38"/>
      <c r="B24" s="38"/>
      <c r="C24" s="38"/>
      <c r="D24" s="38"/>
      <c r="E24" s="38"/>
      <c r="F24" s="38"/>
      <c r="G24" s="38"/>
      <c r="H24" s="38"/>
      <c r="I24" s="38"/>
      <c r="J24" s="38"/>
    </row>
    <row r="25" spans="1:10">
      <c r="A25" s="38"/>
      <c r="B25" s="38"/>
      <c r="C25" s="38"/>
      <c r="D25" s="38"/>
      <c r="E25" s="38"/>
      <c r="F25" s="38"/>
      <c r="G25" s="38"/>
      <c r="H25" s="38"/>
      <c r="I25" s="38"/>
      <c r="J25" s="38"/>
    </row>
    <row r="26" spans="1:10">
      <c r="A26" s="38"/>
      <c r="B26" s="38"/>
      <c r="C26" s="38"/>
      <c r="D26" s="38"/>
      <c r="E26" s="38"/>
      <c r="F26" s="38"/>
      <c r="G26" s="38"/>
      <c r="H26" s="38"/>
      <c r="I26" s="38"/>
      <c r="J26" s="38"/>
    </row>
    <row r="27" spans="1:10">
      <c r="A27" s="38"/>
      <c r="B27" s="38"/>
      <c r="C27" s="38"/>
      <c r="D27" s="38"/>
      <c r="E27" s="38"/>
      <c r="F27" s="38"/>
      <c r="G27" s="38"/>
      <c r="H27" s="38"/>
      <c r="I27" s="38"/>
      <c r="J27" s="38"/>
    </row>
    <row r="28" spans="1:10">
      <c r="A28" s="38"/>
      <c r="B28" s="38"/>
      <c r="C28" s="38"/>
      <c r="D28" s="38"/>
      <c r="E28" s="38"/>
      <c r="F28" s="38"/>
      <c r="G28" s="38"/>
      <c r="H28" s="38"/>
      <c r="I28" s="38"/>
      <c r="J28" s="38"/>
    </row>
    <row r="29" spans="1:10">
      <c r="A29" s="38"/>
      <c r="B29" s="38"/>
      <c r="C29" s="38"/>
      <c r="D29" s="38"/>
      <c r="E29" s="38"/>
      <c r="F29" s="38"/>
      <c r="G29" s="38"/>
      <c r="H29" s="38"/>
      <c r="I29" s="38"/>
      <c r="J29" s="38"/>
    </row>
    <row r="30" spans="1:10">
      <c r="A30" s="38"/>
      <c r="B30" s="38"/>
      <c r="C30" s="38"/>
      <c r="D30" s="38"/>
      <c r="E30" s="38"/>
      <c r="F30" s="38"/>
      <c r="G30" s="38"/>
      <c r="H30" s="38"/>
      <c r="I30" s="38"/>
      <c r="J30" s="38"/>
    </row>
    <row r="31" spans="1:10">
      <c r="A31" s="38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38"/>
      <c r="B32" s="38"/>
      <c r="C32" s="38"/>
      <c r="D32" s="38"/>
      <c r="E32" s="38"/>
      <c r="F32" s="38"/>
      <c r="G32" s="38"/>
      <c r="H32" s="38"/>
      <c r="I32" s="38"/>
      <c r="J32" s="38"/>
    </row>
    <row r="33" spans="1:10">
      <c r="A33" s="38"/>
      <c r="B33" s="38"/>
      <c r="C33" s="38"/>
      <c r="D33" s="38"/>
      <c r="E33" s="38"/>
      <c r="F33" s="38"/>
      <c r="G33" s="38"/>
      <c r="H33" s="38"/>
      <c r="I33" s="38"/>
      <c r="J33" s="38"/>
    </row>
    <row r="34" spans="1:10">
      <c r="A34" s="38"/>
      <c r="B34" s="38"/>
      <c r="C34" s="38"/>
      <c r="D34" s="38"/>
      <c r="E34" s="38"/>
      <c r="F34" s="38"/>
      <c r="G34" s="38"/>
      <c r="H34" s="38"/>
      <c r="I34" s="38"/>
      <c r="J34" s="38"/>
    </row>
    <row r="35" spans="1:10">
      <c r="A35" s="38"/>
      <c r="B35" s="38"/>
      <c r="C35" s="38"/>
      <c r="D35" s="38"/>
      <c r="E35" s="38"/>
      <c r="F35" s="38"/>
      <c r="G35" s="38"/>
      <c r="H35" s="38"/>
      <c r="I35" s="38"/>
      <c r="J35" s="38"/>
    </row>
    <row r="36" spans="1:10">
      <c r="A36" s="38"/>
      <c r="B36" s="38"/>
      <c r="C36" s="38"/>
      <c r="D36" s="38"/>
      <c r="E36" s="38"/>
      <c r="F36" s="38"/>
      <c r="G36" s="38"/>
      <c r="H36" s="38"/>
      <c r="I36" s="38"/>
      <c r="J36" s="38"/>
    </row>
    <row r="37" spans="1:10">
      <c r="A37" s="38"/>
      <c r="B37" s="38"/>
      <c r="C37" s="38"/>
      <c r="D37" s="38"/>
      <c r="E37" s="38"/>
      <c r="F37" s="38"/>
      <c r="G37" s="38"/>
      <c r="H37" s="38"/>
      <c r="I37" s="38"/>
      <c r="J37" s="38"/>
    </row>
    <row r="38" spans="1:10">
      <c r="A38" s="38"/>
      <c r="B38" s="38"/>
      <c r="C38" s="38"/>
      <c r="D38" s="38"/>
      <c r="E38" s="38"/>
      <c r="F38" s="38"/>
      <c r="G38" s="38"/>
      <c r="H38" s="38"/>
      <c r="I38" s="38"/>
      <c r="J38" s="38"/>
    </row>
    <row r="39" spans="1:10">
      <c r="A39" s="38"/>
      <c r="B39" s="38"/>
      <c r="C39" s="38"/>
      <c r="D39" s="38"/>
      <c r="E39" s="38"/>
      <c r="F39" s="38"/>
      <c r="G39" s="38"/>
      <c r="H39" s="38"/>
      <c r="I39" s="38"/>
      <c r="J39" s="38"/>
    </row>
    <row r="40" spans="1:10">
      <c r="A40" s="38"/>
      <c r="B40" s="38"/>
      <c r="C40" s="38"/>
      <c r="D40" s="38"/>
      <c r="E40" s="38"/>
      <c r="F40" s="38"/>
      <c r="G40" s="38"/>
      <c r="H40" s="38"/>
      <c r="I40" s="38"/>
      <c r="J40" s="38"/>
    </row>
    <row r="41" spans="1:10">
      <c r="A41" s="38"/>
      <c r="B41" s="38"/>
      <c r="C41" s="38"/>
      <c r="D41" s="38"/>
      <c r="E41" s="38"/>
      <c r="F41" s="38"/>
      <c r="G41" s="38"/>
      <c r="H41" s="38"/>
      <c r="I41" s="38"/>
      <c r="J41" s="38"/>
    </row>
    <row r="42" spans="1:10">
      <c r="A42" s="38"/>
      <c r="B42" s="38"/>
      <c r="C42" s="38"/>
      <c r="D42" s="38"/>
      <c r="E42" s="38"/>
      <c r="F42" s="38"/>
      <c r="G42" s="38"/>
      <c r="H42" s="38"/>
      <c r="I42" s="38"/>
      <c r="J42" s="38"/>
    </row>
    <row r="43" spans="1:10">
      <c r="A43" s="38"/>
      <c r="B43" s="38"/>
      <c r="C43" s="38"/>
      <c r="D43" s="38"/>
      <c r="E43" s="38"/>
      <c r="F43" s="38"/>
      <c r="G43" s="38"/>
      <c r="H43" s="38"/>
      <c r="I43" s="38"/>
      <c r="J43" s="38"/>
    </row>
    <row r="44" spans="1:10">
      <c r="A44" s="38"/>
      <c r="B44" s="38"/>
      <c r="C44" s="38"/>
      <c r="D44" s="38"/>
      <c r="E44" s="38"/>
      <c r="F44" s="38"/>
      <c r="G44" s="38"/>
      <c r="H44" s="38"/>
      <c r="I44" s="38"/>
      <c r="J44" s="38"/>
    </row>
    <row r="45" spans="1:10">
      <c r="A45" s="38"/>
      <c r="B45" s="38"/>
      <c r="C45" s="38"/>
      <c r="D45" s="38"/>
      <c r="E45" s="38"/>
      <c r="F45" s="38"/>
      <c r="G45" s="38"/>
      <c r="H45" s="38"/>
      <c r="I45" s="38"/>
      <c r="J45" s="38"/>
    </row>
    <row r="46" spans="1:10">
      <c r="A46" s="38"/>
      <c r="B46" s="38"/>
      <c r="C46" s="38"/>
      <c r="D46" s="38"/>
      <c r="E46" s="38"/>
      <c r="F46" s="38"/>
      <c r="G46" s="38"/>
      <c r="H46" s="38"/>
      <c r="I46" s="38"/>
      <c r="J46" s="38"/>
    </row>
    <row r="47" spans="1:10">
      <c r="A47" s="38"/>
      <c r="B47" s="38"/>
      <c r="C47" s="38"/>
      <c r="D47" s="38"/>
      <c r="E47" s="38"/>
      <c r="F47" s="38"/>
      <c r="G47" s="38"/>
      <c r="H47" s="38"/>
      <c r="I47" s="38"/>
      <c r="J47" s="38"/>
    </row>
    <row r="48" spans="1:10">
      <c r="A48" s="38"/>
      <c r="B48" s="38"/>
      <c r="C48" s="38"/>
      <c r="D48" s="38"/>
      <c r="E48" s="38"/>
      <c r="F48" s="38"/>
      <c r="G48" s="38"/>
      <c r="H48" s="38"/>
      <c r="I48" s="38"/>
      <c r="J48" s="38"/>
    </row>
    <row r="49" spans="1:10">
      <c r="A49" s="38"/>
      <c r="B49" s="38"/>
      <c r="C49" s="38"/>
      <c r="D49" s="38"/>
      <c r="E49" s="38"/>
      <c r="F49" s="38"/>
      <c r="G49" s="38"/>
      <c r="H49" s="38"/>
      <c r="I49" s="38"/>
      <c r="J49" s="38"/>
    </row>
    <row r="50" spans="1:10">
      <c r="A50" s="38"/>
      <c r="B50" s="38"/>
      <c r="C50" s="38"/>
      <c r="D50" s="38"/>
      <c r="E50" s="38"/>
      <c r="F50" s="38"/>
      <c r="G50" s="38"/>
      <c r="H50" s="38"/>
      <c r="I50" s="38"/>
      <c r="J50" s="38"/>
    </row>
    <row r="51" spans="1:10">
      <c r="A51" s="38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38"/>
      <c r="B52" s="38"/>
      <c r="C52" s="38"/>
      <c r="D52" s="38"/>
      <c r="E52" s="38"/>
      <c r="F52" s="38"/>
      <c r="G52" s="38"/>
      <c r="H52" s="38"/>
      <c r="I52" s="38"/>
      <c r="J52" s="38"/>
    </row>
    <row r="53" spans="1:10">
      <c r="A53" s="38"/>
      <c r="B53" s="38"/>
      <c r="C53" s="38"/>
      <c r="D53" s="38"/>
      <c r="E53" s="38"/>
      <c r="F53" s="38"/>
      <c r="G53" s="38"/>
      <c r="H53" s="38"/>
      <c r="I53" s="38"/>
      <c r="J53" s="38"/>
    </row>
    <row r="54" spans="1:10">
      <c r="A54" s="38"/>
      <c r="B54" s="38"/>
      <c r="C54" s="38"/>
      <c r="D54" s="38"/>
      <c r="E54" s="38"/>
      <c r="F54" s="38"/>
      <c r="G54" s="38"/>
      <c r="H54" s="38"/>
      <c r="I54" s="38"/>
      <c r="J54" s="38"/>
    </row>
    <row r="55" spans="1:10">
      <c r="A55" s="38"/>
      <c r="B55" s="38"/>
      <c r="C55" s="38"/>
      <c r="D55" s="38"/>
      <c r="E55" s="38"/>
      <c r="F55" s="38"/>
      <c r="G55" s="38"/>
      <c r="H55" s="38"/>
      <c r="I55" s="38"/>
      <c r="J55" s="38"/>
    </row>
    <row r="56" spans="1:10">
      <c r="A56" s="38"/>
      <c r="B56" s="38"/>
      <c r="C56" s="38"/>
      <c r="D56" s="38"/>
      <c r="E56" s="38"/>
      <c r="F56" s="38"/>
      <c r="G56" s="38"/>
      <c r="H56" s="38"/>
      <c r="I56" s="38"/>
      <c r="J56" s="38"/>
    </row>
    <row r="57" spans="1:10">
      <c r="A57" s="38"/>
      <c r="B57" s="38"/>
      <c r="C57" s="38"/>
      <c r="D57" s="38"/>
      <c r="E57" s="38"/>
      <c r="F57" s="38"/>
      <c r="G57" s="38"/>
      <c r="H57" s="38"/>
      <c r="I57" s="38"/>
      <c r="J57" s="38"/>
    </row>
    <row r="58" spans="1:10">
      <c r="A58" s="38"/>
      <c r="B58" s="38"/>
      <c r="C58" s="38"/>
      <c r="D58" s="38"/>
      <c r="E58" s="38"/>
      <c r="F58" s="38"/>
      <c r="G58" s="38"/>
      <c r="H58" s="38"/>
      <c r="I58" s="38"/>
      <c r="J58" s="38"/>
    </row>
    <row r="59" spans="1:10">
      <c r="A59" s="38"/>
      <c r="B59" s="38"/>
      <c r="C59" s="38"/>
      <c r="D59" s="38"/>
      <c r="E59" s="38"/>
      <c r="F59" s="38"/>
      <c r="G59" s="38"/>
      <c r="H59" s="38"/>
      <c r="I59" s="38"/>
      <c r="J59" s="38"/>
    </row>
    <row r="60" spans="1:10">
      <c r="A60" s="38"/>
      <c r="B60" s="38"/>
      <c r="C60" s="38"/>
      <c r="D60" s="38"/>
      <c r="E60" s="38"/>
      <c r="F60" s="38"/>
      <c r="G60" s="38"/>
      <c r="H60" s="38"/>
      <c r="I60" s="38"/>
      <c r="J60" s="38"/>
    </row>
    <row r="61" spans="1:10">
      <c r="A61" s="38"/>
      <c r="B61" s="38"/>
      <c r="C61" s="38"/>
      <c r="D61" s="38"/>
      <c r="E61" s="38"/>
      <c r="F61" s="38"/>
      <c r="G61" s="38"/>
      <c r="H61" s="38"/>
      <c r="I61" s="38"/>
      <c r="J61" s="38"/>
    </row>
    <row r="62" spans="1:10">
      <c r="A62" s="38"/>
      <c r="B62" s="38"/>
      <c r="C62" s="38"/>
      <c r="D62" s="38"/>
      <c r="E62" s="38"/>
      <c r="F62" s="38"/>
      <c r="G62" s="38"/>
      <c r="H62" s="38"/>
      <c r="I62" s="38"/>
      <c r="J62" s="38"/>
    </row>
    <row r="63" spans="1:10">
      <c r="A63" s="38"/>
      <c r="B63" s="38"/>
      <c r="C63" s="38"/>
      <c r="D63" s="38"/>
      <c r="E63" s="38"/>
      <c r="F63" s="38"/>
      <c r="G63" s="38"/>
      <c r="H63" s="38"/>
      <c r="I63" s="38"/>
      <c r="J63" s="38"/>
    </row>
    <row r="64" spans="1:10">
      <c r="A64" s="38"/>
      <c r="B64" s="38"/>
      <c r="C64" s="38"/>
      <c r="D64" s="38"/>
      <c r="E64" s="38"/>
      <c r="F64" s="38"/>
      <c r="G64" s="38"/>
      <c r="H64" s="38"/>
      <c r="I64" s="38"/>
      <c r="J64" s="38"/>
    </row>
    <row r="65" spans="1:10">
      <c r="A65" s="38"/>
      <c r="B65" s="38"/>
      <c r="C65" s="38"/>
      <c r="D65" s="38"/>
      <c r="E65" s="38"/>
      <c r="F65" s="38"/>
      <c r="G65" s="38"/>
      <c r="H65" s="38"/>
      <c r="I65" s="38"/>
      <c r="J65" s="38"/>
    </row>
    <row r="66" spans="1:10">
      <c r="A66" s="38"/>
      <c r="B66" s="38"/>
      <c r="C66" s="38"/>
      <c r="D66" s="38"/>
      <c r="E66" s="38"/>
      <c r="F66" s="38"/>
      <c r="G66" s="38"/>
      <c r="H66" s="38"/>
      <c r="I66" s="38"/>
      <c r="J66" s="38"/>
    </row>
    <row r="67" spans="1:10">
      <c r="A67" s="38"/>
      <c r="B67" s="38"/>
      <c r="C67" s="38"/>
      <c r="D67" s="38"/>
      <c r="E67" s="38"/>
      <c r="F67" s="38"/>
      <c r="G67" s="38"/>
      <c r="H67" s="38"/>
      <c r="I67" s="38"/>
      <c r="J67" s="38"/>
    </row>
    <row r="68" spans="1:10">
      <c r="A68" s="38"/>
      <c r="B68" s="38"/>
      <c r="C68" s="38"/>
      <c r="D68" s="38"/>
      <c r="E68" s="38"/>
      <c r="F68" s="38"/>
      <c r="G68" s="38"/>
      <c r="H68" s="38"/>
      <c r="I68" s="38"/>
      <c r="J68" s="38"/>
    </row>
    <row r="69" spans="1:10">
      <c r="A69" s="38"/>
      <c r="B69" s="38"/>
      <c r="C69" s="38"/>
      <c r="D69" s="38"/>
      <c r="E69" s="38"/>
      <c r="F69" s="38"/>
      <c r="G69" s="38"/>
      <c r="H69" s="38"/>
      <c r="I69" s="38"/>
      <c r="J69" s="38"/>
    </row>
    <row r="70" spans="1:10">
      <c r="A70" s="38"/>
      <c r="B70" s="38"/>
      <c r="C70" s="38"/>
      <c r="D70" s="38"/>
      <c r="E70" s="38"/>
      <c r="F70" s="38"/>
      <c r="G70" s="38"/>
      <c r="H70" s="38"/>
      <c r="I70" s="38"/>
      <c r="J70" s="38"/>
    </row>
    <row r="71" spans="1:10">
      <c r="A71" s="38"/>
      <c r="B71" s="38"/>
      <c r="C71" s="38"/>
      <c r="D71" s="38"/>
      <c r="E71" s="38"/>
      <c r="F71" s="38"/>
      <c r="G71" s="38"/>
      <c r="H71" s="38"/>
      <c r="I71" s="38"/>
      <c r="J71" s="38"/>
    </row>
    <row r="72" spans="1:10">
      <c r="A72" s="38"/>
      <c r="B72" s="38"/>
      <c r="C72" s="38"/>
      <c r="D72" s="38"/>
      <c r="E72" s="38"/>
      <c r="F72" s="38"/>
      <c r="G72" s="38"/>
      <c r="H72" s="38"/>
      <c r="I72" s="38"/>
      <c r="J72" s="38"/>
    </row>
    <row r="73" spans="1:10">
      <c r="A73" s="38"/>
      <c r="B73" s="38"/>
      <c r="C73" s="38"/>
      <c r="D73" s="38"/>
      <c r="E73" s="38"/>
      <c r="F73" s="38"/>
      <c r="G73" s="38"/>
      <c r="H73" s="38"/>
      <c r="I73" s="38"/>
      <c r="J73" s="38"/>
    </row>
    <row r="74" spans="1:10">
      <c r="A74" s="38"/>
      <c r="B74" s="38"/>
      <c r="C74" s="38"/>
      <c r="D74" s="38"/>
      <c r="E74" s="38"/>
      <c r="F74" s="38"/>
      <c r="G74" s="38"/>
      <c r="H74" s="38"/>
      <c r="I74" s="38"/>
      <c r="J74" s="38"/>
    </row>
    <row r="75" spans="1:10">
      <c r="A75" s="38"/>
      <c r="B75" s="38"/>
      <c r="C75" s="38"/>
      <c r="D75" s="38"/>
      <c r="E75" s="38"/>
      <c r="F75" s="38"/>
      <c r="G75" s="38"/>
      <c r="H75" s="38"/>
      <c r="I75" s="38"/>
      <c r="J75" s="38"/>
    </row>
    <row r="76" spans="1:10">
      <c r="A76" s="38"/>
      <c r="B76" s="38"/>
      <c r="C76" s="38"/>
      <c r="D76" s="38"/>
      <c r="E76" s="38"/>
      <c r="F76" s="38"/>
      <c r="G76" s="38"/>
      <c r="H76" s="38"/>
      <c r="I76" s="38"/>
      <c r="J76" s="38"/>
    </row>
    <row r="77" spans="1:10">
      <c r="A77" s="38"/>
      <c r="B77" s="38"/>
      <c r="C77" s="38"/>
      <c r="D77" s="38"/>
      <c r="E77" s="38"/>
      <c r="F77" s="38"/>
      <c r="G77" s="38"/>
      <c r="H77" s="38"/>
      <c r="I77" s="38"/>
      <c r="J77" s="38"/>
    </row>
    <row r="78" spans="1:10">
      <c r="A78" s="38"/>
      <c r="B78" s="38"/>
      <c r="C78" s="38"/>
      <c r="D78" s="38"/>
      <c r="E78" s="38"/>
      <c r="F78" s="38"/>
      <c r="G78" s="38"/>
      <c r="H78" s="38"/>
      <c r="I78" s="38"/>
      <c r="J78" s="38"/>
    </row>
    <row r="79" spans="1:10">
      <c r="A79" s="38"/>
      <c r="B79" s="38"/>
      <c r="C79" s="38"/>
      <c r="D79" s="38"/>
      <c r="E79" s="38"/>
      <c r="F79" s="38"/>
      <c r="G79" s="38"/>
      <c r="H79" s="38"/>
      <c r="I79" s="38"/>
      <c r="J79" s="38"/>
    </row>
    <row r="80" spans="1:10">
      <c r="A80" s="38"/>
      <c r="B80" s="38"/>
      <c r="C80" s="38"/>
      <c r="D80" s="38"/>
      <c r="E80" s="38"/>
      <c r="F80" s="38"/>
      <c r="G80" s="38"/>
      <c r="H80" s="38"/>
      <c r="I80" s="38"/>
      <c r="J80" s="38"/>
    </row>
    <row r="81" spans="1:10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>
      <c r="A82" s="38"/>
      <c r="B82" s="38"/>
      <c r="C82" s="38"/>
      <c r="D82" s="38"/>
      <c r="E82" s="38"/>
      <c r="F82" s="38"/>
      <c r="G82" s="38"/>
      <c r="H82" s="38"/>
      <c r="I82" s="38"/>
      <c r="J82" s="38"/>
    </row>
    <row r="83" spans="1:10">
      <c r="A83" s="38"/>
      <c r="B83" s="38"/>
      <c r="C83" s="38"/>
      <c r="D83" s="38"/>
      <c r="E83" s="38"/>
      <c r="F83" s="38"/>
      <c r="G83" s="38"/>
      <c r="H83" s="38"/>
      <c r="I83" s="38"/>
      <c r="J83" s="38"/>
    </row>
    <row r="84" spans="1:10">
      <c r="A84" s="38"/>
      <c r="B84" s="38"/>
      <c r="C84" s="38"/>
      <c r="D84" s="38"/>
      <c r="E84" s="38"/>
      <c r="F84" s="38"/>
      <c r="G84" s="38"/>
      <c r="H84" s="38"/>
      <c r="I84" s="38"/>
      <c r="J84" s="38"/>
    </row>
    <row r="85" spans="1:10">
      <c r="A85" s="38"/>
      <c r="B85" s="38"/>
      <c r="C85" s="38"/>
      <c r="D85" s="38"/>
      <c r="E85" s="38"/>
      <c r="F85" s="38"/>
      <c r="G85" s="38"/>
      <c r="H85" s="38"/>
      <c r="I85" s="38"/>
      <c r="J85" s="38"/>
    </row>
    <row r="86" spans="1:10">
      <c r="A86" s="38"/>
      <c r="B86" s="38"/>
      <c r="C86" s="38"/>
      <c r="D86" s="38"/>
      <c r="E86" s="38"/>
      <c r="F86" s="38"/>
      <c r="G86" s="38"/>
      <c r="H86" s="38"/>
      <c r="I86" s="38"/>
      <c r="J86" s="38"/>
    </row>
    <row r="87" spans="1:10">
      <c r="A87" s="38"/>
      <c r="B87" s="38"/>
      <c r="C87" s="38"/>
      <c r="D87" s="38"/>
      <c r="E87" s="38"/>
      <c r="F87" s="38"/>
      <c r="G87" s="38"/>
      <c r="H87" s="38"/>
      <c r="I87" s="38"/>
      <c r="J87" s="38"/>
    </row>
    <row r="88" spans="1:10">
      <c r="A88" s="38"/>
      <c r="B88" s="38"/>
      <c r="C88" s="38"/>
      <c r="D88" s="38"/>
      <c r="E88" s="38"/>
      <c r="F88" s="38"/>
      <c r="G88" s="38"/>
      <c r="H88" s="38"/>
      <c r="I88" s="38"/>
      <c r="J88" s="38"/>
    </row>
    <row r="89" spans="1:10">
      <c r="A89" s="38"/>
      <c r="B89" s="38"/>
      <c r="C89" s="38"/>
      <c r="D89" s="38"/>
      <c r="E89" s="38"/>
      <c r="F89" s="38"/>
      <c r="G89" s="38"/>
      <c r="H89" s="38"/>
      <c r="I89" s="38"/>
      <c r="J89" s="38"/>
    </row>
    <row r="90" spans="1:10">
      <c r="A90" s="38"/>
      <c r="B90" s="38"/>
      <c r="C90" s="38"/>
      <c r="D90" s="38"/>
      <c r="E90" s="38"/>
      <c r="F90" s="38"/>
      <c r="G90" s="38"/>
      <c r="H90" s="38"/>
      <c r="I90" s="38"/>
      <c r="J90" s="38"/>
    </row>
    <row r="91" spans="1:10">
      <c r="A91" s="38"/>
      <c r="B91" s="38"/>
      <c r="C91" s="38"/>
      <c r="D91" s="38"/>
      <c r="E91" s="38"/>
      <c r="F91" s="38"/>
      <c r="G91" s="38"/>
      <c r="H91" s="38"/>
      <c r="I91" s="38"/>
      <c r="J91" s="38"/>
    </row>
    <row r="92" spans="1:10">
      <c r="A92" s="38"/>
      <c r="B92" s="38"/>
      <c r="C92" s="38"/>
      <c r="D92" s="38"/>
      <c r="E92" s="38"/>
      <c r="F92" s="38"/>
      <c r="G92" s="38"/>
      <c r="H92" s="38"/>
      <c r="I92" s="38"/>
      <c r="J92" s="38"/>
    </row>
    <row r="93" spans="1:10">
      <c r="A93" s="38"/>
      <c r="B93" s="38"/>
      <c r="C93" s="38"/>
      <c r="D93" s="38"/>
      <c r="E93" s="38"/>
      <c r="F93" s="38"/>
      <c r="G93" s="38"/>
      <c r="H93" s="38"/>
      <c r="I93" s="38"/>
      <c r="J93" s="38"/>
    </row>
    <row r="94" spans="1:10">
      <c r="A94" s="38"/>
      <c r="B94" s="38"/>
      <c r="C94" s="38"/>
      <c r="D94" s="38"/>
      <c r="E94" s="38"/>
      <c r="F94" s="38"/>
      <c r="G94" s="38"/>
      <c r="H94" s="38"/>
      <c r="I94" s="38"/>
      <c r="J94" s="38"/>
    </row>
    <row r="95" spans="1:10">
      <c r="A95" s="38"/>
      <c r="B95" s="38"/>
      <c r="C95" s="38"/>
      <c r="D95" s="38"/>
      <c r="E95" s="38"/>
      <c r="F95" s="38"/>
      <c r="G95" s="38"/>
      <c r="H95" s="38"/>
      <c r="I95" s="38"/>
      <c r="J95" s="38"/>
    </row>
    <row r="96" spans="1:10">
      <c r="A96" s="38"/>
      <c r="B96" s="38"/>
      <c r="C96" s="38"/>
      <c r="D96" s="38"/>
      <c r="E96" s="38"/>
      <c r="F96" s="38"/>
      <c r="G96" s="38"/>
      <c r="H96" s="38"/>
      <c r="I96" s="38"/>
      <c r="J96" s="38"/>
    </row>
    <row r="97" spans="1:10">
      <c r="A97" s="38"/>
      <c r="B97" s="38"/>
      <c r="C97" s="38"/>
      <c r="D97" s="38"/>
      <c r="E97" s="38"/>
      <c r="F97" s="38"/>
      <c r="G97" s="38"/>
      <c r="H97" s="38"/>
      <c r="I97" s="38"/>
      <c r="J97" s="38"/>
    </row>
    <row r="98" spans="1:10">
      <c r="A98" s="38"/>
      <c r="B98" s="38"/>
      <c r="C98" s="38"/>
      <c r="D98" s="38"/>
      <c r="E98" s="38"/>
      <c r="F98" s="38"/>
      <c r="G98" s="38"/>
      <c r="H98" s="38"/>
      <c r="I98" s="38"/>
      <c r="J98" s="38"/>
    </row>
    <row r="99" spans="1:10">
      <c r="A99" s="38"/>
      <c r="B99" s="38"/>
      <c r="C99" s="38"/>
      <c r="D99" s="38"/>
      <c r="E99" s="38"/>
      <c r="F99" s="38"/>
      <c r="G99" s="38"/>
      <c r="H99" s="38"/>
      <c r="I99" s="38"/>
      <c r="J99" s="38"/>
    </row>
    <row r="100" spans="1:10">
      <c r="A100" s="38"/>
      <c r="B100" s="38"/>
      <c r="C100" s="38"/>
      <c r="D100" s="38"/>
      <c r="E100" s="38"/>
      <c r="F100" s="38"/>
      <c r="G100" s="38"/>
      <c r="H100" s="38"/>
      <c r="I100" s="38"/>
      <c r="J100" s="38"/>
    </row>
    <row r="101" spans="1:10">
      <c r="A101" s="38"/>
      <c r="B101" s="38"/>
      <c r="C101" s="38"/>
      <c r="D101" s="38"/>
      <c r="E101" s="38"/>
      <c r="F101" s="38"/>
      <c r="G101" s="38"/>
      <c r="H101" s="38"/>
      <c r="I101" s="38"/>
      <c r="J101" s="38"/>
    </row>
    <row r="102" spans="1:10">
      <c r="A102" s="38"/>
      <c r="B102" s="38"/>
      <c r="C102" s="38"/>
      <c r="D102" s="38"/>
      <c r="E102" s="38"/>
      <c r="F102" s="38"/>
      <c r="G102" s="38"/>
      <c r="H102" s="38"/>
      <c r="I102" s="38"/>
      <c r="J102" s="38"/>
    </row>
    <row r="103" spans="1:10">
      <c r="A103" s="38"/>
      <c r="B103" s="38"/>
      <c r="C103" s="38"/>
      <c r="D103" s="38"/>
      <c r="E103" s="38"/>
      <c r="F103" s="38"/>
      <c r="G103" s="38"/>
      <c r="H103" s="38"/>
      <c r="I103" s="38"/>
      <c r="J103" s="38"/>
    </row>
    <row r="104" spans="1:10">
      <c r="A104" s="38"/>
      <c r="B104" s="38"/>
      <c r="C104" s="38"/>
      <c r="D104" s="38"/>
      <c r="E104" s="38"/>
      <c r="F104" s="38"/>
      <c r="G104" s="38"/>
      <c r="H104" s="38"/>
      <c r="I104" s="38"/>
      <c r="J104" s="38"/>
    </row>
    <row r="105" spans="1:10">
      <c r="A105" s="38"/>
      <c r="B105" s="38"/>
      <c r="C105" s="38"/>
      <c r="D105" s="38"/>
      <c r="E105" s="38"/>
      <c r="F105" s="38"/>
      <c r="G105" s="38"/>
      <c r="H105" s="38"/>
      <c r="I105" s="38"/>
      <c r="J105" s="38"/>
    </row>
    <row r="106" spans="1:10">
      <c r="A106" s="38"/>
      <c r="B106" s="38"/>
      <c r="C106" s="38"/>
      <c r="D106" s="38"/>
      <c r="E106" s="38"/>
      <c r="F106" s="38"/>
      <c r="G106" s="38"/>
      <c r="H106" s="38"/>
      <c r="I106" s="38"/>
      <c r="J106" s="38"/>
    </row>
    <row r="107" spans="1:10">
      <c r="A107" s="38"/>
      <c r="B107" s="38"/>
      <c r="C107" s="38"/>
      <c r="D107" s="38"/>
      <c r="E107" s="38"/>
      <c r="F107" s="38"/>
      <c r="G107" s="38"/>
      <c r="H107" s="38"/>
      <c r="I107" s="38"/>
      <c r="J107" s="38"/>
    </row>
    <row r="108" spans="1:10">
      <c r="A108" s="38"/>
      <c r="B108" s="38"/>
      <c r="C108" s="38"/>
      <c r="D108" s="38"/>
      <c r="E108" s="38"/>
      <c r="F108" s="38"/>
      <c r="G108" s="38"/>
      <c r="H108" s="38"/>
      <c r="I108" s="38"/>
      <c r="J108" s="38"/>
    </row>
    <row r="109" spans="1:10">
      <c r="A109" s="38"/>
      <c r="B109" s="38"/>
      <c r="C109" s="38"/>
      <c r="D109" s="38"/>
      <c r="E109" s="38"/>
      <c r="F109" s="38"/>
      <c r="G109" s="38"/>
      <c r="H109" s="38"/>
      <c r="I109" s="38"/>
      <c r="J109" s="38"/>
    </row>
    <row r="110" spans="1:10">
      <c r="A110" s="38"/>
      <c r="B110" s="38"/>
      <c r="C110" s="38"/>
      <c r="D110" s="38"/>
      <c r="E110" s="38"/>
      <c r="F110" s="38"/>
      <c r="G110" s="38"/>
      <c r="H110" s="38"/>
      <c r="I110" s="38"/>
      <c r="J110" s="38"/>
    </row>
    <row r="111" spans="1:10">
      <c r="A111" s="38"/>
      <c r="B111" s="38"/>
      <c r="C111" s="38"/>
      <c r="D111" s="38"/>
      <c r="E111" s="38"/>
      <c r="F111" s="38"/>
      <c r="G111" s="38"/>
      <c r="H111" s="38"/>
      <c r="I111" s="38"/>
      <c r="J111" s="38"/>
    </row>
    <row r="112" spans="1:10">
      <c r="A112" s="38"/>
      <c r="B112" s="38"/>
      <c r="C112" s="38"/>
      <c r="D112" s="38"/>
      <c r="E112" s="38"/>
      <c r="F112" s="38"/>
      <c r="G112" s="38"/>
      <c r="H112" s="38"/>
      <c r="I112" s="38"/>
      <c r="J112" s="38"/>
    </row>
    <row r="113" spans="1:10">
      <c r="A113" s="38"/>
      <c r="B113" s="38"/>
      <c r="C113" s="38"/>
      <c r="D113" s="38"/>
      <c r="E113" s="38"/>
      <c r="F113" s="38"/>
      <c r="G113" s="38"/>
      <c r="H113" s="38"/>
      <c r="I113" s="38"/>
      <c r="J113" s="38"/>
    </row>
    <row r="114" spans="1:10">
      <c r="A114" s="38"/>
      <c r="B114" s="38"/>
      <c r="C114" s="38"/>
      <c r="D114" s="38"/>
      <c r="E114" s="38"/>
      <c r="F114" s="38"/>
      <c r="G114" s="38"/>
      <c r="H114" s="38"/>
      <c r="I114" s="38"/>
      <c r="J114" s="38"/>
    </row>
  </sheetData>
  <phoneticPr fontId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59"/>
  <sheetViews>
    <sheetView workbookViewId="0"/>
  </sheetViews>
  <sheetFormatPr defaultRowHeight="13"/>
  <sheetData>
    <row r="1" spans="1:10">
      <c r="A1" s="38"/>
      <c r="B1" s="38"/>
      <c r="C1" s="38"/>
      <c r="D1" s="38"/>
      <c r="E1" s="38"/>
      <c r="F1" s="38"/>
      <c r="G1" s="38"/>
      <c r="H1" s="38"/>
      <c r="I1" s="38"/>
      <c r="J1" s="38"/>
    </row>
    <row r="2" spans="1:10">
      <c r="A2" s="38"/>
      <c r="B2" s="38"/>
      <c r="C2" s="38"/>
      <c r="D2" s="38"/>
      <c r="E2" s="38"/>
      <c r="F2" s="38"/>
      <c r="G2" s="38"/>
      <c r="H2" s="38"/>
      <c r="I2" s="38"/>
      <c r="J2" s="38"/>
    </row>
    <row r="3" spans="1:10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0">
      <c r="A4" s="38"/>
      <c r="B4" s="38"/>
      <c r="C4" s="38"/>
      <c r="D4" s="38"/>
      <c r="E4" s="38"/>
      <c r="F4" s="38"/>
      <c r="G4" s="38"/>
      <c r="H4" s="38"/>
      <c r="I4" s="38"/>
      <c r="J4" s="38"/>
    </row>
    <row r="5" spans="1:10">
      <c r="A5" s="38"/>
      <c r="B5" s="38"/>
      <c r="C5" s="38"/>
      <c r="D5" s="38"/>
      <c r="E5" s="38"/>
      <c r="F5" s="38"/>
      <c r="G5" s="38"/>
      <c r="H5" s="38"/>
      <c r="I5" s="38"/>
      <c r="J5" s="38"/>
    </row>
    <row r="6" spans="1:10">
      <c r="A6" s="38"/>
      <c r="B6" s="38"/>
      <c r="C6" s="38"/>
      <c r="D6" s="38"/>
      <c r="E6" s="38"/>
      <c r="F6" s="38"/>
      <c r="G6" s="38"/>
      <c r="H6" s="38"/>
      <c r="I6" s="38"/>
      <c r="J6" s="38"/>
    </row>
    <row r="7" spans="1:10">
      <c r="A7" s="38"/>
      <c r="B7" s="38"/>
      <c r="C7" s="38"/>
      <c r="D7" s="38"/>
      <c r="E7" s="38"/>
      <c r="F7" s="38"/>
      <c r="G7" s="38"/>
      <c r="H7" s="38"/>
      <c r="I7" s="38"/>
      <c r="J7" s="38"/>
    </row>
    <row r="8" spans="1:10">
      <c r="A8" s="38"/>
      <c r="B8" s="38"/>
      <c r="C8" s="38"/>
      <c r="D8" s="38"/>
      <c r="E8" s="38"/>
      <c r="F8" s="38"/>
      <c r="G8" s="38"/>
      <c r="H8" s="38"/>
      <c r="I8" s="38"/>
      <c r="J8" s="38"/>
    </row>
    <row r="9" spans="1:10">
      <c r="A9" s="38"/>
      <c r="B9" s="38"/>
      <c r="C9" s="38"/>
      <c r="D9" s="38"/>
      <c r="E9" s="38"/>
      <c r="F9" s="38"/>
      <c r="G9" s="38"/>
      <c r="H9" s="38"/>
      <c r="I9" s="38"/>
      <c r="J9" s="38"/>
    </row>
    <row r="10" spans="1:10">
      <c r="A10" s="38"/>
      <c r="B10" s="38"/>
      <c r="C10" s="38"/>
      <c r="D10" s="38"/>
      <c r="E10" s="38"/>
      <c r="F10" s="38"/>
      <c r="G10" s="38"/>
      <c r="H10" s="38"/>
      <c r="I10" s="38"/>
      <c r="J10" s="38"/>
    </row>
    <row r="11" spans="1:10">
      <c r="A11" s="38"/>
      <c r="B11" s="38"/>
      <c r="C11" s="38"/>
      <c r="D11" s="38"/>
      <c r="E11" s="38"/>
      <c r="F11" s="38"/>
      <c r="G11" s="38"/>
      <c r="H11" s="38"/>
      <c r="I11" s="38"/>
      <c r="J11" s="38"/>
    </row>
    <row r="12" spans="1:10">
      <c r="A12" s="38"/>
      <c r="B12" s="38"/>
      <c r="C12" s="38"/>
      <c r="D12" s="38"/>
      <c r="E12" s="38"/>
      <c r="F12" s="38"/>
      <c r="G12" s="38"/>
      <c r="H12" s="38"/>
      <c r="I12" s="38"/>
      <c r="J12" s="38"/>
    </row>
    <row r="13" spans="1:10">
      <c r="A13" s="38"/>
      <c r="B13" s="38"/>
      <c r="C13" s="38"/>
      <c r="D13" s="38"/>
      <c r="E13" s="38"/>
      <c r="F13" s="38"/>
      <c r="G13" s="38"/>
      <c r="H13" s="38"/>
      <c r="I13" s="38"/>
      <c r="J13" s="38"/>
    </row>
    <row r="14" spans="1:10">
      <c r="A14" s="38"/>
      <c r="B14" s="38"/>
      <c r="C14" s="38"/>
      <c r="D14" s="38"/>
      <c r="E14" s="38"/>
      <c r="F14" s="38"/>
      <c r="G14" s="38"/>
      <c r="H14" s="38"/>
      <c r="I14" s="38"/>
      <c r="J14" s="38"/>
    </row>
    <row r="15" spans="1:10">
      <c r="A15" s="38"/>
      <c r="B15" s="38"/>
      <c r="C15" s="38"/>
      <c r="D15" s="38"/>
      <c r="E15" s="38"/>
      <c r="F15" s="38"/>
      <c r="G15" s="38"/>
      <c r="H15" s="38"/>
      <c r="I15" s="38"/>
      <c r="J15" s="38"/>
    </row>
    <row r="16" spans="1:10">
      <c r="A16" s="38"/>
      <c r="B16" s="38"/>
      <c r="C16" s="38"/>
      <c r="D16" s="38"/>
      <c r="E16" s="38"/>
      <c r="F16" s="38"/>
      <c r="G16" s="38"/>
      <c r="H16" s="38"/>
      <c r="I16" s="38"/>
      <c r="J16" s="38"/>
    </row>
    <row r="17" spans="1:10">
      <c r="A17" s="38"/>
      <c r="B17" s="38"/>
      <c r="C17" s="38"/>
      <c r="D17" s="38"/>
      <c r="E17" s="38"/>
      <c r="F17" s="38"/>
      <c r="G17" s="38"/>
      <c r="H17" s="38"/>
      <c r="I17" s="38"/>
      <c r="J17" s="38"/>
    </row>
    <row r="18" spans="1:10">
      <c r="A18" s="38"/>
      <c r="B18" s="38"/>
      <c r="C18" s="38"/>
      <c r="D18" s="38"/>
      <c r="E18" s="38"/>
      <c r="F18" s="38"/>
      <c r="G18" s="38"/>
      <c r="H18" s="38"/>
      <c r="I18" s="38"/>
      <c r="J18" s="38"/>
    </row>
    <row r="19" spans="1:10">
      <c r="A19" s="38"/>
      <c r="B19" s="38"/>
      <c r="C19" s="38"/>
      <c r="D19" s="38"/>
      <c r="E19" s="38"/>
      <c r="F19" s="38"/>
      <c r="G19" s="38"/>
      <c r="H19" s="38"/>
      <c r="I19" s="38"/>
      <c r="J19" s="38"/>
    </row>
    <row r="20" spans="1:10">
      <c r="A20" s="38"/>
      <c r="B20" s="38"/>
      <c r="C20" s="38"/>
      <c r="D20" s="38"/>
      <c r="E20" s="38"/>
      <c r="F20" s="38"/>
      <c r="G20" s="38"/>
      <c r="H20" s="38"/>
      <c r="I20" s="38"/>
      <c r="J20" s="38"/>
    </row>
    <row r="21" spans="1:10">
      <c r="A21" s="38"/>
      <c r="B21" s="38"/>
      <c r="C21" s="38"/>
      <c r="D21" s="38"/>
      <c r="E21" s="38"/>
      <c r="F21" s="38"/>
      <c r="G21" s="38"/>
      <c r="H21" s="38"/>
      <c r="I21" s="38"/>
      <c r="J21" s="38"/>
    </row>
    <row r="22" spans="1:10">
      <c r="A22" s="38"/>
      <c r="B22" s="38"/>
      <c r="C22" s="38"/>
      <c r="D22" s="38"/>
      <c r="E22" s="38"/>
      <c r="F22" s="38"/>
      <c r="G22" s="38"/>
      <c r="H22" s="38"/>
      <c r="I22" s="38"/>
      <c r="J22" s="38"/>
    </row>
    <row r="23" spans="1:10">
      <c r="A23" s="38"/>
      <c r="B23" s="38"/>
      <c r="C23" s="38"/>
      <c r="D23" s="38"/>
      <c r="E23" s="38"/>
      <c r="F23" s="38"/>
      <c r="G23" s="38"/>
      <c r="H23" s="38"/>
      <c r="I23" s="38"/>
      <c r="J23" s="38"/>
    </row>
    <row r="24" spans="1:10">
      <c r="A24" s="38"/>
      <c r="B24" s="38"/>
      <c r="C24" s="38"/>
      <c r="D24" s="38"/>
      <c r="E24" s="38"/>
      <c r="F24" s="38"/>
      <c r="G24" s="38"/>
      <c r="H24" s="38"/>
      <c r="I24" s="38"/>
      <c r="J24" s="38"/>
    </row>
    <row r="25" spans="1:10">
      <c r="A25" s="38"/>
      <c r="B25" s="38"/>
      <c r="C25" s="38"/>
      <c r="D25" s="38"/>
      <c r="E25" s="38"/>
      <c r="F25" s="38"/>
      <c r="G25" s="38"/>
      <c r="H25" s="38"/>
      <c r="I25" s="38"/>
      <c r="J25" s="38"/>
    </row>
    <row r="26" spans="1:10">
      <c r="A26" s="38"/>
      <c r="B26" s="38"/>
      <c r="C26" s="38"/>
      <c r="D26" s="38"/>
      <c r="E26" s="38"/>
      <c r="F26" s="38"/>
      <c r="G26" s="38"/>
      <c r="H26" s="38"/>
      <c r="I26" s="38"/>
      <c r="J26" s="38"/>
    </row>
    <row r="27" spans="1:10">
      <c r="A27" s="38"/>
      <c r="B27" s="38"/>
      <c r="C27" s="38"/>
      <c r="D27" s="38"/>
      <c r="E27" s="38"/>
      <c r="F27" s="38"/>
      <c r="G27" s="38"/>
      <c r="H27" s="38"/>
      <c r="I27" s="38"/>
      <c r="J27" s="38"/>
    </row>
    <row r="28" spans="1:10">
      <c r="A28" s="38"/>
      <c r="B28" s="38"/>
      <c r="C28" s="38"/>
      <c r="D28" s="38"/>
      <c r="E28" s="38"/>
      <c r="F28" s="38"/>
      <c r="G28" s="38"/>
      <c r="H28" s="38"/>
      <c r="I28" s="38"/>
      <c r="J28" s="38"/>
    </row>
    <row r="29" spans="1:10">
      <c r="A29" s="38"/>
      <c r="B29" s="38"/>
      <c r="C29" s="38"/>
      <c r="D29" s="38"/>
      <c r="E29" s="38"/>
      <c r="F29" s="38"/>
      <c r="G29" s="38"/>
      <c r="H29" s="38"/>
      <c r="I29" s="38"/>
      <c r="J29" s="38"/>
    </row>
    <row r="30" spans="1:10">
      <c r="A30" s="38"/>
      <c r="B30" s="38"/>
      <c r="C30" s="38"/>
      <c r="D30" s="38"/>
      <c r="E30" s="38"/>
      <c r="F30" s="38"/>
      <c r="G30" s="38"/>
      <c r="H30" s="38"/>
      <c r="I30" s="38"/>
      <c r="J30" s="38"/>
    </row>
    <row r="31" spans="1:10">
      <c r="A31" s="38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38"/>
      <c r="B32" s="38"/>
      <c r="C32" s="38"/>
      <c r="D32" s="38"/>
      <c r="E32" s="38"/>
      <c r="F32" s="38"/>
      <c r="G32" s="38"/>
      <c r="H32" s="38"/>
      <c r="I32" s="38"/>
      <c r="J32" s="38"/>
    </row>
    <row r="33" spans="1:10">
      <c r="A33" s="38"/>
      <c r="B33" s="38"/>
      <c r="C33" s="38"/>
      <c r="D33" s="38"/>
      <c r="E33" s="38"/>
      <c r="F33" s="38"/>
      <c r="G33" s="38"/>
      <c r="H33" s="38"/>
      <c r="I33" s="38"/>
      <c r="J33" s="38"/>
    </row>
    <row r="34" spans="1:10">
      <c r="A34" s="38"/>
      <c r="B34" s="38"/>
      <c r="C34" s="38"/>
      <c r="D34" s="38"/>
      <c r="E34" s="38"/>
      <c r="F34" s="38"/>
      <c r="G34" s="38"/>
      <c r="H34" s="38"/>
      <c r="I34" s="38"/>
      <c r="J34" s="38"/>
    </row>
    <row r="35" spans="1:10">
      <c r="A35" s="38"/>
      <c r="B35" s="38"/>
      <c r="C35" s="38"/>
      <c r="D35" s="38"/>
      <c r="E35" s="38"/>
      <c r="F35" s="38"/>
      <c r="G35" s="38"/>
      <c r="H35" s="38"/>
      <c r="I35" s="38"/>
      <c r="J35" s="38"/>
    </row>
    <row r="36" spans="1:10">
      <c r="A36" s="38"/>
      <c r="B36" s="38"/>
      <c r="C36" s="38"/>
      <c r="D36" s="38"/>
      <c r="E36" s="38"/>
      <c r="F36" s="38"/>
      <c r="G36" s="38"/>
      <c r="H36" s="38"/>
      <c r="I36" s="38"/>
      <c r="J36" s="38"/>
    </row>
    <row r="37" spans="1:10">
      <c r="A37" s="38"/>
      <c r="B37" s="38"/>
      <c r="C37" s="38"/>
      <c r="D37" s="38"/>
      <c r="E37" s="38"/>
      <c r="F37" s="38"/>
      <c r="G37" s="38"/>
      <c r="H37" s="38"/>
      <c r="I37" s="38"/>
      <c r="J37" s="38"/>
    </row>
    <row r="38" spans="1:10">
      <c r="A38" s="38"/>
      <c r="B38" s="38"/>
      <c r="C38" s="38"/>
      <c r="D38" s="38"/>
      <c r="E38" s="38"/>
      <c r="F38" s="38"/>
      <c r="G38" s="38"/>
      <c r="H38" s="38"/>
      <c r="I38" s="38"/>
      <c r="J38" s="38"/>
    </row>
    <row r="39" spans="1:10">
      <c r="A39" s="38"/>
      <c r="B39" s="38"/>
      <c r="C39" s="38"/>
      <c r="D39" s="38"/>
      <c r="E39" s="38"/>
      <c r="F39" s="38"/>
      <c r="G39" s="38"/>
      <c r="H39" s="38"/>
      <c r="I39" s="38"/>
      <c r="J39" s="38"/>
    </row>
    <row r="40" spans="1:10">
      <c r="A40" s="38"/>
      <c r="B40" s="38"/>
      <c r="C40" s="38"/>
      <c r="D40" s="38"/>
      <c r="E40" s="38"/>
      <c r="F40" s="38"/>
      <c r="G40" s="38"/>
      <c r="H40" s="38"/>
      <c r="I40" s="38"/>
      <c r="J40" s="38"/>
    </row>
    <row r="41" spans="1:10">
      <c r="A41" s="38"/>
      <c r="B41" s="38"/>
      <c r="C41" s="38"/>
      <c r="D41" s="38"/>
      <c r="E41" s="38"/>
      <c r="F41" s="38"/>
      <c r="G41" s="38"/>
      <c r="H41" s="38"/>
      <c r="I41" s="38"/>
      <c r="J41" s="38"/>
    </row>
    <row r="42" spans="1:10">
      <c r="A42" s="38"/>
      <c r="B42" s="38"/>
      <c r="C42" s="38"/>
      <c r="D42" s="38"/>
      <c r="E42" s="38"/>
      <c r="F42" s="38"/>
      <c r="G42" s="38"/>
      <c r="H42" s="38"/>
      <c r="I42" s="38"/>
      <c r="J42" s="38"/>
    </row>
    <row r="43" spans="1:10">
      <c r="A43" s="38"/>
      <c r="B43" s="38"/>
      <c r="C43" s="38"/>
      <c r="D43" s="38"/>
      <c r="E43" s="38"/>
      <c r="F43" s="38"/>
      <c r="G43" s="38"/>
      <c r="H43" s="38"/>
      <c r="I43" s="38"/>
      <c r="J43" s="38"/>
    </row>
    <row r="44" spans="1:10">
      <c r="A44" s="38"/>
      <c r="B44" s="38"/>
      <c r="C44" s="38"/>
      <c r="D44" s="38"/>
      <c r="E44" s="38"/>
      <c r="F44" s="38"/>
      <c r="G44" s="38"/>
      <c r="H44" s="38"/>
      <c r="I44" s="38"/>
      <c r="J44" s="38"/>
    </row>
    <row r="45" spans="1:10">
      <c r="A45" s="38"/>
      <c r="B45" s="38"/>
      <c r="C45" s="38"/>
      <c r="D45" s="38"/>
      <c r="E45" s="38"/>
      <c r="F45" s="38"/>
      <c r="G45" s="38"/>
      <c r="H45" s="38"/>
      <c r="I45" s="38"/>
      <c r="J45" s="38"/>
    </row>
    <row r="46" spans="1:10">
      <c r="A46" s="38"/>
      <c r="B46" s="38"/>
      <c r="C46" s="38"/>
      <c r="D46" s="38"/>
      <c r="E46" s="38"/>
      <c r="F46" s="38"/>
      <c r="G46" s="38"/>
      <c r="H46" s="38"/>
      <c r="I46" s="38"/>
      <c r="J46" s="38"/>
    </row>
    <row r="47" spans="1:10">
      <c r="A47" s="38"/>
      <c r="B47" s="38"/>
      <c r="C47" s="38"/>
      <c r="D47" s="38"/>
      <c r="E47" s="38"/>
      <c r="F47" s="38"/>
      <c r="G47" s="38"/>
      <c r="H47" s="38"/>
      <c r="I47" s="38"/>
      <c r="J47" s="38"/>
    </row>
    <row r="48" spans="1:10">
      <c r="A48" s="38"/>
      <c r="B48" s="38"/>
      <c r="C48" s="38"/>
      <c r="D48" s="38"/>
      <c r="E48" s="38"/>
      <c r="F48" s="38"/>
      <c r="G48" s="38"/>
      <c r="H48" s="38"/>
      <c r="I48" s="38"/>
      <c r="J48" s="38"/>
    </row>
    <row r="49" spans="1:10">
      <c r="A49" s="38"/>
      <c r="B49" s="38"/>
      <c r="C49" s="38"/>
      <c r="D49" s="38"/>
      <c r="E49" s="38"/>
      <c r="F49" s="38"/>
      <c r="G49" s="38"/>
      <c r="H49" s="38"/>
      <c r="I49" s="38"/>
      <c r="J49" s="38"/>
    </row>
    <row r="50" spans="1:10">
      <c r="A50" s="38"/>
      <c r="B50" s="38"/>
      <c r="C50" s="38"/>
      <c r="D50" s="38"/>
      <c r="E50" s="38"/>
      <c r="F50" s="38"/>
      <c r="G50" s="38"/>
      <c r="H50" s="38"/>
      <c r="I50" s="38"/>
      <c r="J50" s="38"/>
    </row>
    <row r="51" spans="1:10">
      <c r="A51" s="38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38"/>
      <c r="B52" s="38"/>
      <c r="C52" s="38"/>
      <c r="D52" s="38"/>
      <c r="E52" s="38"/>
      <c r="F52" s="38"/>
      <c r="G52" s="38"/>
      <c r="H52" s="38"/>
      <c r="I52" s="38"/>
      <c r="J52" s="38"/>
    </row>
    <row r="53" spans="1:10">
      <c r="A53" s="38"/>
      <c r="B53" s="38"/>
      <c r="C53" s="38"/>
      <c r="D53" s="38"/>
      <c r="E53" s="38"/>
      <c r="F53" s="38"/>
      <c r="G53" s="38"/>
      <c r="H53" s="38"/>
      <c r="I53" s="38"/>
      <c r="J53" s="38"/>
    </row>
    <row r="54" spans="1:10">
      <c r="A54" s="38"/>
      <c r="B54" s="38"/>
      <c r="C54" s="38"/>
      <c r="D54" s="38"/>
      <c r="E54" s="38"/>
      <c r="F54" s="38"/>
      <c r="G54" s="38"/>
      <c r="H54" s="38"/>
      <c r="I54" s="38"/>
      <c r="J54" s="38"/>
    </row>
    <row r="55" spans="1:10">
      <c r="A55" s="38"/>
      <c r="B55" s="38"/>
      <c r="C55" s="38"/>
      <c r="D55" s="38"/>
      <c r="E55" s="38"/>
      <c r="F55" s="38"/>
      <c r="G55" s="38"/>
      <c r="H55" s="38"/>
      <c r="I55" s="38"/>
      <c r="J55" s="38"/>
    </row>
    <row r="56" spans="1:10">
      <c r="A56" s="38"/>
      <c r="B56" s="38"/>
      <c r="C56" s="38"/>
      <c r="D56" s="38"/>
      <c r="E56" s="38"/>
      <c r="F56" s="38"/>
      <c r="G56" s="38"/>
      <c r="H56" s="38"/>
      <c r="I56" s="38"/>
      <c r="J56" s="38"/>
    </row>
    <row r="57" spans="1:10">
      <c r="A57" s="38"/>
      <c r="B57" s="38"/>
      <c r="C57" s="38"/>
      <c r="D57" s="38"/>
      <c r="E57" s="38"/>
      <c r="F57" s="38"/>
      <c r="G57" s="38"/>
      <c r="H57" s="38"/>
      <c r="I57" s="38"/>
      <c r="J57" s="38"/>
    </row>
    <row r="58" spans="1:10">
      <c r="A58" s="38"/>
      <c r="B58" s="38"/>
      <c r="C58" s="38"/>
      <c r="D58" s="38"/>
      <c r="E58" s="38"/>
      <c r="F58" s="38"/>
      <c r="G58" s="38"/>
      <c r="H58" s="38"/>
      <c r="I58" s="38"/>
      <c r="J58" s="38"/>
    </row>
    <row r="59" spans="1:10">
      <c r="A59" s="38"/>
      <c r="B59" s="38"/>
      <c r="C59" s="38"/>
      <c r="D59" s="38"/>
      <c r="E59" s="38"/>
      <c r="F59" s="38"/>
      <c r="G59" s="38"/>
      <c r="H59" s="38"/>
      <c r="I59" s="38"/>
      <c r="J59" s="38"/>
    </row>
  </sheetData>
  <phoneticPr fontId="1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30"/>
  <sheetViews>
    <sheetView workbookViewId="0"/>
  </sheetViews>
  <sheetFormatPr defaultRowHeight="13"/>
  <sheetData>
    <row r="1" spans="1:10">
      <c r="A1" s="37" t="s">
        <v>528</v>
      </c>
      <c r="B1" s="38"/>
      <c r="C1" s="38"/>
      <c r="D1" s="38"/>
      <c r="E1" s="38"/>
      <c r="F1" s="38"/>
      <c r="G1" s="38"/>
      <c r="H1" s="38"/>
      <c r="I1" s="38"/>
      <c r="J1" s="38"/>
    </row>
    <row r="2" spans="1:10">
      <c r="A2" s="38"/>
      <c r="B2" s="38"/>
      <c r="C2" s="38"/>
      <c r="D2" s="38"/>
      <c r="E2" s="38"/>
      <c r="F2" s="38"/>
      <c r="G2" s="38"/>
      <c r="H2" s="38"/>
      <c r="I2" s="38"/>
      <c r="J2" s="38"/>
    </row>
    <row r="3" spans="1:10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0">
      <c r="A4" s="38"/>
      <c r="B4" s="38"/>
      <c r="C4" s="38"/>
      <c r="D4" s="38"/>
      <c r="E4" s="38"/>
      <c r="F4" s="38"/>
      <c r="G4" s="38"/>
      <c r="H4" s="38"/>
      <c r="I4" s="38"/>
      <c r="J4" s="38"/>
    </row>
    <row r="5" spans="1:10">
      <c r="A5" s="38"/>
      <c r="B5" s="38"/>
      <c r="C5" s="38"/>
      <c r="D5" s="38"/>
      <c r="E5" s="38"/>
      <c r="F5" s="38"/>
      <c r="G5" s="38"/>
      <c r="H5" s="38"/>
      <c r="I5" s="38"/>
      <c r="J5" s="38"/>
    </row>
    <row r="6" spans="1:10">
      <c r="A6" s="38"/>
      <c r="B6" s="38"/>
      <c r="C6" s="38"/>
      <c r="D6" s="38"/>
      <c r="E6" s="38"/>
      <c r="F6" s="38"/>
      <c r="G6" s="38"/>
      <c r="H6" s="38"/>
      <c r="I6" s="38"/>
      <c r="J6" s="38"/>
    </row>
    <row r="7" spans="1:10">
      <c r="A7" s="38"/>
      <c r="B7" s="38"/>
      <c r="C7" s="38"/>
      <c r="D7" s="38"/>
      <c r="E7" s="38"/>
      <c r="F7" s="38"/>
      <c r="G7" s="38"/>
      <c r="H7" s="38"/>
      <c r="I7" s="38"/>
      <c r="J7" s="38"/>
    </row>
    <row r="8" spans="1:10">
      <c r="A8" s="38"/>
      <c r="B8" s="38"/>
      <c r="C8" s="38"/>
      <c r="D8" s="38"/>
      <c r="E8" s="38"/>
      <c r="F8" s="38"/>
      <c r="G8" s="38"/>
      <c r="H8" s="38"/>
      <c r="I8" s="38"/>
      <c r="J8" s="38"/>
    </row>
    <row r="9" spans="1:10">
      <c r="A9" s="38"/>
      <c r="B9" s="38"/>
      <c r="C9" s="38"/>
      <c r="D9" s="38"/>
      <c r="E9" s="38"/>
      <c r="F9" s="38"/>
      <c r="G9" s="38"/>
      <c r="H9" s="38"/>
      <c r="I9" s="38"/>
      <c r="J9" s="38"/>
    </row>
    <row r="10" spans="1:10">
      <c r="A10" s="38"/>
      <c r="B10" s="38"/>
      <c r="C10" s="38"/>
      <c r="D10" s="38"/>
      <c r="E10" s="38"/>
      <c r="F10" s="38"/>
      <c r="G10" s="38"/>
      <c r="H10" s="38"/>
      <c r="I10" s="38"/>
      <c r="J10" s="38"/>
    </row>
    <row r="11" spans="1:10">
      <c r="A11" s="38"/>
      <c r="B11" s="38"/>
      <c r="C11" s="38"/>
      <c r="D11" s="38"/>
      <c r="E11" s="38"/>
      <c r="F11" s="38"/>
      <c r="G11" s="38"/>
      <c r="H11" s="38"/>
      <c r="I11" s="38"/>
      <c r="J11" s="38"/>
    </row>
    <row r="12" spans="1:10">
      <c r="A12" s="38"/>
      <c r="B12" s="38"/>
      <c r="C12" s="38"/>
      <c r="D12" s="38"/>
      <c r="E12" s="38"/>
      <c r="F12" s="38"/>
      <c r="G12" s="38"/>
      <c r="H12" s="38"/>
      <c r="I12" s="38"/>
      <c r="J12" s="38"/>
    </row>
    <row r="13" spans="1:10">
      <c r="A13" s="38"/>
      <c r="B13" s="38"/>
      <c r="C13" s="38"/>
      <c r="D13" s="38"/>
      <c r="E13" s="38"/>
      <c r="F13" s="38"/>
      <c r="G13" s="38"/>
      <c r="H13" s="38"/>
      <c r="I13" s="38"/>
      <c r="J13" s="38"/>
    </row>
    <row r="14" spans="1:10">
      <c r="A14" s="38"/>
      <c r="B14" s="38"/>
      <c r="C14" s="38"/>
      <c r="D14" s="38"/>
      <c r="E14" s="38"/>
      <c r="F14" s="38"/>
      <c r="G14" s="38"/>
      <c r="H14" s="38"/>
      <c r="I14" s="38"/>
      <c r="J14" s="38"/>
    </row>
    <row r="15" spans="1:10">
      <c r="A15" s="38"/>
      <c r="B15" s="38"/>
      <c r="C15" s="38"/>
      <c r="D15" s="38"/>
      <c r="E15" s="38"/>
      <c r="F15" s="38"/>
      <c r="G15" s="38"/>
      <c r="H15" s="38"/>
      <c r="I15" s="38"/>
      <c r="J15" s="38"/>
    </row>
    <row r="16" spans="1:10">
      <c r="A16" s="38"/>
      <c r="B16" s="38"/>
      <c r="C16" s="38"/>
      <c r="D16" s="38"/>
      <c r="E16" s="38"/>
      <c r="F16" s="38"/>
      <c r="G16" s="38"/>
      <c r="H16" s="38"/>
      <c r="I16" s="38"/>
      <c r="J16" s="38"/>
    </row>
    <row r="17" spans="1:10">
      <c r="A17" s="38"/>
      <c r="B17" s="38"/>
      <c r="C17" s="38"/>
      <c r="D17" s="38"/>
      <c r="E17" s="38"/>
      <c r="F17" s="38"/>
      <c r="G17" s="38"/>
      <c r="H17" s="38"/>
      <c r="I17" s="38"/>
      <c r="J17" s="38"/>
    </row>
    <row r="18" spans="1:10">
      <c r="A18" s="38"/>
      <c r="B18" s="38"/>
      <c r="C18" s="38"/>
      <c r="D18" s="38"/>
      <c r="E18" s="38"/>
      <c r="F18" s="38"/>
      <c r="G18" s="38"/>
      <c r="H18" s="38"/>
      <c r="I18" s="38"/>
      <c r="J18" s="38"/>
    </row>
    <row r="19" spans="1:10">
      <c r="A19" s="38"/>
      <c r="B19" s="38"/>
      <c r="C19" s="38"/>
      <c r="D19" s="38"/>
      <c r="E19" s="38"/>
      <c r="F19" s="38"/>
      <c r="G19" s="38"/>
      <c r="H19" s="38"/>
      <c r="I19" s="38"/>
      <c r="J19" s="38"/>
    </row>
    <row r="20" spans="1:10">
      <c r="A20" s="38"/>
      <c r="B20" s="38"/>
      <c r="C20" s="38"/>
      <c r="D20" s="38"/>
      <c r="E20" s="38"/>
      <c r="F20" s="38"/>
      <c r="G20" s="38"/>
      <c r="H20" s="38"/>
      <c r="I20" s="38"/>
      <c r="J20" s="38"/>
    </row>
    <row r="21" spans="1:10">
      <c r="A21" s="38"/>
      <c r="B21" s="38"/>
      <c r="C21" s="38"/>
      <c r="D21" s="38"/>
      <c r="E21" s="38"/>
      <c r="F21" s="38"/>
      <c r="G21" s="38"/>
      <c r="H21" s="38"/>
      <c r="I21" s="38"/>
      <c r="J21" s="38"/>
    </row>
    <row r="22" spans="1:10">
      <c r="A22" s="38"/>
      <c r="B22" s="38"/>
      <c r="C22" s="38"/>
      <c r="D22" s="38"/>
      <c r="E22" s="38"/>
      <c r="F22" s="38"/>
      <c r="G22" s="38"/>
      <c r="H22" s="38"/>
      <c r="I22" s="38"/>
      <c r="J22" s="38"/>
    </row>
    <row r="23" spans="1:10">
      <c r="A23" s="38"/>
      <c r="B23" s="38"/>
      <c r="C23" s="38"/>
      <c r="D23" s="38"/>
      <c r="E23" s="38"/>
      <c r="F23" s="38"/>
      <c r="G23" s="38"/>
      <c r="H23" s="38"/>
      <c r="I23" s="38"/>
      <c r="J23" s="38"/>
    </row>
    <row r="24" spans="1:10">
      <c r="A24" s="38"/>
      <c r="B24" s="38"/>
      <c r="C24" s="38"/>
      <c r="D24" s="38"/>
      <c r="E24" s="38"/>
      <c r="F24" s="38"/>
      <c r="G24" s="38"/>
      <c r="H24" s="38"/>
      <c r="I24" s="38"/>
      <c r="J24" s="38"/>
    </row>
    <row r="25" spans="1:10">
      <c r="A25" s="38"/>
      <c r="B25" s="38"/>
      <c r="C25" s="38"/>
      <c r="D25" s="38"/>
      <c r="E25" s="38"/>
      <c r="F25" s="38"/>
      <c r="G25" s="38"/>
      <c r="H25" s="38"/>
      <c r="I25" s="38"/>
      <c r="J25" s="38"/>
    </row>
    <row r="26" spans="1:10">
      <c r="A26" s="38"/>
      <c r="B26" s="38"/>
      <c r="C26" s="38"/>
      <c r="D26" s="38"/>
      <c r="E26" s="38"/>
      <c r="F26" s="38"/>
      <c r="G26" s="38"/>
      <c r="H26" s="38"/>
      <c r="I26" s="38"/>
      <c r="J26" s="38"/>
    </row>
    <row r="27" spans="1:10">
      <c r="A27" s="38"/>
      <c r="B27" s="38"/>
      <c r="C27" s="38"/>
      <c r="D27" s="38"/>
      <c r="E27" s="38"/>
      <c r="F27" s="38"/>
      <c r="G27" s="38"/>
      <c r="H27" s="38"/>
      <c r="I27" s="38"/>
      <c r="J27" s="38"/>
    </row>
    <row r="28" spans="1:10">
      <c r="A28" s="38"/>
      <c r="B28" s="38"/>
      <c r="C28" s="38"/>
      <c r="D28" s="38"/>
      <c r="E28" s="38"/>
      <c r="F28" s="38"/>
      <c r="G28" s="38"/>
      <c r="H28" s="38"/>
      <c r="I28" s="38"/>
      <c r="J28" s="38"/>
    </row>
    <row r="29" spans="1:10">
      <c r="A29" s="38"/>
      <c r="B29" s="38"/>
      <c r="C29" s="38"/>
      <c r="D29" s="38"/>
      <c r="E29" s="38"/>
      <c r="F29" s="38"/>
      <c r="G29" s="38"/>
      <c r="H29" s="38"/>
      <c r="I29" s="38"/>
      <c r="J29" s="38"/>
    </row>
    <row r="30" spans="1:10">
      <c r="A30" s="38"/>
      <c r="B30" s="38"/>
      <c r="C30" s="38"/>
      <c r="D30" s="38"/>
      <c r="E30" s="38"/>
      <c r="F30" s="38"/>
      <c r="G30" s="38"/>
      <c r="H30" s="38"/>
      <c r="I30" s="38"/>
      <c r="J30" s="38"/>
    </row>
  </sheetData>
  <phoneticPr fontId="1"/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37"/>
  <sheetViews>
    <sheetView workbookViewId="0"/>
  </sheetViews>
  <sheetFormatPr defaultRowHeight="13"/>
  <sheetData>
    <row r="1" spans="1:10">
      <c r="A1" s="37" t="s">
        <v>528</v>
      </c>
      <c r="B1" s="38"/>
      <c r="C1" s="38"/>
      <c r="D1" s="38"/>
      <c r="E1" s="38"/>
      <c r="F1" s="38"/>
      <c r="G1" s="38"/>
      <c r="H1" s="38"/>
      <c r="I1" s="38"/>
      <c r="J1" s="38"/>
    </row>
    <row r="2" spans="1:10">
      <c r="A2" s="38"/>
      <c r="B2" s="38"/>
      <c r="C2" s="38"/>
      <c r="D2" s="38"/>
      <c r="E2" s="38"/>
      <c r="F2" s="38"/>
      <c r="G2" s="38"/>
      <c r="H2" s="38"/>
      <c r="I2" s="38"/>
      <c r="J2" s="38"/>
    </row>
    <row r="3" spans="1:10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0">
      <c r="A4" s="38"/>
      <c r="B4" s="38"/>
      <c r="C4" s="38"/>
      <c r="D4" s="38"/>
      <c r="E4" s="38"/>
      <c r="F4" s="38"/>
      <c r="G4" s="38"/>
      <c r="H4" s="38"/>
      <c r="I4" s="38"/>
      <c r="J4" s="38"/>
    </row>
    <row r="5" spans="1:10">
      <c r="A5" s="38"/>
      <c r="B5" s="38"/>
      <c r="C5" s="38"/>
      <c r="D5" s="38"/>
      <c r="E5" s="38"/>
      <c r="F5" s="38"/>
      <c r="G5" s="38"/>
      <c r="H5" s="38"/>
      <c r="I5" s="38"/>
      <c r="J5" s="38"/>
    </row>
    <row r="6" spans="1:10">
      <c r="A6" s="38"/>
      <c r="B6" s="38"/>
      <c r="C6" s="38"/>
      <c r="D6" s="38"/>
      <c r="E6" s="38"/>
      <c r="F6" s="38"/>
      <c r="G6" s="38"/>
      <c r="H6" s="38"/>
      <c r="I6" s="38"/>
      <c r="J6" s="38"/>
    </row>
    <row r="7" spans="1:10">
      <c r="A7" s="38"/>
      <c r="B7" s="38"/>
      <c r="C7" s="38"/>
      <c r="D7" s="38"/>
      <c r="E7" s="38"/>
      <c r="F7" s="38"/>
      <c r="G7" s="38"/>
      <c r="H7" s="38"/>
      <c r="I7" s="38"/>
      <c r="J7" s="38"/>
    </row>
    <row r="8" spans="1:10">
      <c r="A8" s="38"/>
      <c r="B8" s="38"/>
      <c r="C8" s="38"/>
      <c r="D8" s="38"/>
      <c r="E8" s="38"/>
      <c r="F8" s="38"/>
      <c r="G8" s="38"/>
      <c r="H8" s="38"/>
      <c r="I8" s="38"/>
      <c r="J8" s="38"/>
    </row>
    <row r="9" spans="1:10">
      <c r="A9" s="38"/>
      <c r="B9" s="38"/>
      <c r="C9" s="38"/>
      <c r="D9" s="38"/>
      <c r="E9" s="38"/>
      <c r="F9" s="38"/>
      <c r="G9" s="38"/>
      <c r="H9" s="38"/>
      <c r="I9" s="38"/>
      <c r="J9" s="38"/>
    </row>
    <row r="10" spans="1:10">
      <c r="A10" s="38"/>
      <c r="B10" s="38"/>
      <c r="C10" s="38"/>
      <c r="D10" s="38"/>
      <c r="E10" s="38"/>
      <c r="F10" s="38"/>
      <c r="G10" s="38"/>
      <c r="H10" s="38"/>
      <c r="I10" s="38"/>
      <c r="J10" s="38"/>
    </row>
    <row r="11" spans="1:10">
      <c r="A11" s="38"/>
      <c r="B11" s="38"/>
      <c r="C11" s="38"/>
      <c r="D11" s="38"/>
      <c r="E11" s="38"/>
      <c r="F11" s="38"/>
      <c r="G11" s="38"/>
      <c r="H11" s="38"/>
      <c r="I11" s="38"/>
      <c r="J11" s="38"/>
    </row>
    <row r="12" spans="1:10">
      <c r="A12" s="38"/>
      <c r="B12" s="38"/>
      <c r="C12" s="38"/>
      <c r="D12" s="38"/>
      <c r="E12" s="38"/>
      <c r="F12" s="38"/>
      <c r="G12" s="38"/>
      <c r="H12" s="38"/>
      <c r="I12" s="38"/>
      <c r="J12" s="38"/>
    </row>
    <row r="13" spans="1:10">
      <c r="A13" s="38"/>
      <c r="B13" s="38"/>
      <c r="C13" s="38"/>
      <c r="D13" s="38"/>
      <c r="E13" s="38"/>
      <c r="F13" s="38"/>
      <c r="G13" s="38"/>
      <c r="H13" s="38"/>
      <c r="I13" s="38"/>
      <c r="J13" s="38"/>
    </row>
    <row r="14" spans="1:10">
      <c r="A14" s="38"/>
      <c r="B14" s="38"/>
      <c r="C14" s="38"/>
      <c r="D14" s="38"/>
      <c r="E14" s="38"/>
      <c r="F14" s="38"/>
      <c r="G14" s="38"/>
      <c r="H14" s="38"/>
      <c r="I14" s="38"/>
      <c r="J14" s="38"/>
    </row>
    <row r="15" spans="1:10">
      <c r="A15" s="38"/>
      <c r="B15" s="38"/>
      <c r="C15" s="38"/>
      <c r="D15" s="38"/>
      <c r="E15" s="38"/>
      <c r="F15" s="38"/>
      <c r="G15" s="38"/>
      <c r="H15" s="38"/>
      <c r="I15" s="38"/>
      <c r="J15" s="38"/>
    </row>
    <row r="16" spans="1:10">
      <c r="A16" s="38"/>
      <c r="B16" s="38"/>
      <c r="C16" s="38"/>
      <c r="D16" s="38"/>
      <c r="E16" s="38"/>
      <c r="F16" s="38"/>
      <c r="G16" s="38"/>
      <c r="H16" s="38"/>
      <c r="I16" s="38"/>
      <c r="J16" s="38"/>
    </row>
    <row r="17" spans="1:10">
      <c r="A17" s="38"/>
      <c r="B17" s="38"/>
      <c r="C17" s="38"/>
      <c r="D17" s="38"/>
      <c r="E17" s="38"/>
      <c r="F17" s="38"/>
      <c r="G17" s="38"/>
      <c r="H17" s="38"/>
      <c r="I17" s="38"/>
      <c r="J17" s="38"/>
    </row>
    <row r="18" spans="1:10">
      <c r="A18" s="38"/>
      <c r="B18" s="38"/>
      <c r="C18" s="38"/>
      <c r="D18" s="38"/>
      <c r="E18" s="38"/>
      <c r="F18" s="38"/>
      <c r="G18" s="38"/>
      <c r="H18" s="38"/>
      <c r="I18" s="38"/>
      <c r="J18" s="38"/>
    </row>
    <row r="19" spans="1:10">
      <c r="A19" s="38"/>
      <c r="B19" s="38"/>
      <c r="C19" s="38"/>
      <c r="D19" s="38"/>
      <c r="E19" s="38"/>
      <c r="F19" s="38"/>
      <c r="G19" s="38"/>
      <c r="H19" s="38"/>
      <c r="I19" s="38"/>
      <c r="J19" s="38"/>
    </row>
    <row r="20" spans="1:10">
      <c r="A20" s="38"/>
      <c r="B20" s="38"/>
      <c r="C20" s="38"/>
      <c r="D20" s="38"/>
      <c r="E20" s="38"/>
      <c r="F20" s="38"/>
      <c r="G20" s="38"/>
      <c r="H20" s="38"/>
      <c r="I20" s="38"/>
      <c r="J20" s="38"/>
    </row>
    <row r="21" spans="1:10">
      <c r="A21" s="38"/>
      <c r="B21" s="38"/>
      <c r="C21" s="38"/>
      <c r="D21" s="38"/>
      <c r="E21" s="38"/>
      <c r="F21" s="38"/>
      <c r="G21" s="38"/>
      <c r="H21" s="38"/>
      <c r="I21" s="38"/>
      <c r="J21" s="38"/>
    </row>
    <row r="22" spans="1:10">
      <c r="A22" s="38"/>
      <c r="B22" s="38"/>
      <c r="C22" s="38"/>
      <c r="D22" s="38"/>
      <c r="E22" s="38"/>
      <c r="F22" s="38"/>
      <c r="G22" s="38"/>
      <c r="H22" s="38"/>
      <c r="I22" s="38"/>
      <c r="J22" s="38"/>
    </row>
    <row r="23" spans="1:10">
      <c r="A23" s="38"/>
      <c r="B23" s="38"/>
      <c r="C23" s="38"/>
      <c r="D23" s="38"/>
      <c r="E23" s="38"/>
      <c r="F23" s="38"/>
      <c r="G23" s="38"/>
      <c r="H23" s="38"/>
      <c r="I23" s="38"/>
      <c r="J23" s="38"/>
    </row>
    <row r="24" spans="1:10">
      <c r="A24" s="38"/>
      <c r="B24" s="38"/>
      <c r="C24" s="38"/>
      <c r="D24" s="38"/>
      <c r="E24" s="38"/>
      <c r="F24" s="38"/>
      <c r="G24" s="38"/>
      <c r="H24" s="38"/>
      <c r="I24" s="38"/>
      <c r="J24" s="38"/>
    </row>
    <row r="25" spans="1:10">
      <c r="A25" s="38"/>
      <c r="B25" s="38"/>
      <c r="C25" s="38"/>
      <c r="D25" s="38"/>
      <c r="E25" s="38"/>
      <c r="F25" s="38"/>
      <c r="G25" s="38"/>
      <c r="H25" s="38"/>
      <c r="I25" s="38"/>
      <c r="J25" s="38"/>
    </row>
    <row r="26" spans="1:10">
      <c r="A26" s="38"/>
      <c r="B26" s="38"/>
      <c r="C26" s="38"/>
      <c r="D26" s="38"/>
      <c r="E26" s="38"/>
      <c r="F26" s="38"/>
      <c r="G26" s="38"/>
      <c r="H26" s="38"/>
      <c r="I26" s="38"/>
      <c r="J26" s="38"/>
    </row>
    <row r="27" spans="1:10">
      <c r="A27" s="38"/>
      <c r="B27" s="38"/>
      <c r="C27" s="38"/>
      <c r="D27" s="38"/>
      <c r="E27" s="38"/>
      <c r="F27" s="38"/>
      <c r="G27" s="38"/>
      <c r="H27" s="38"/>
      <c r="I27" s="38"/>
      <c r="J27" s="38"/>
    </row>
    <row r="28" spans="1:10">
      <c r="A28" s="38"/>
      <c r="B28" s="38"/>
      <c r="C28" s="38"/>
      <c r="D28" s="38"/>
      <c r="E28" s="38"/>
      <c r="F28" s="38"/>
      <c r="G28" s="38"/>
      <c r="H28" s="38"/>
      <c r="I28" s="38"/>
      <c r="J28" s="38"/>
    </row>
    <row r="29" spans="1:10">
      <c r="A29" s="38"/>
      <c r="B29" s="38"/>
      <c r="C29" s="38"/>
      <c r="D29" s="38"/>
      <c r="E29" s="38"/>
      <c r="F29" s="38"/>
      <c r="G29" s="38"/>
      <c r="H29" s="38"/>
      <c r="I29" s="38"/>
      <c r="J29" s="38"/>
    </row>
    <row r="30" spans="1:10">
      <c r="A30" s="38"/>
      <c r="B30" s="38"/>
      <c r="C30" s="38"/>
      <c r="D30" s="38"/>
      <c r="E30" s="38"/>
      <c r="F30" s="38"/>
      <c r="G30" s="38"/>
      <c r="H30" s="38"/>
      <c r="I30" s="38"/>
      <c r="J30" s="38"/>
    </row>
    <row r="31" spans="1:10">
      <c r="A31" s="38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38"/>
      <c r="B32" s="38"/>
      <c r="C32" s="38"/>
      <c r="D32" s="38"/>
      <c r="E32" s="38"/>
      <c r="F32" s="38"/>
      <c r="G32" s="38"/>
      <c r="H32" s="38"/>
      <c r="I32" s="38"/>
      <c r="J32" s="38"/>
    </row>
    <row r="33" spans="1:10">
      <c r="A33" s="38"/>
      <c r="B33" s="38"/>
      <c r="C33" s="38"/>
      <c r="D33" s="38"/>
      <c r="E33" s="38"/>
      <c r="F33" s="38"/>
      <c r="G33" s="38"/>
      <c r="H33" s="38"/>
      <c r="I33" s="38"/>
      <c r="J33" s="38"/>
    </row>
    <row r="34" spans="1:10">
      <c r="A34" s="38"/>
      <c r="B34" s="38"/>
      <c r="C34" s="38"/>
      <c r="D34" s="38"/>
      <c r="E34" s="38"/>
      <c r="F34" s="38"/>
      <c r="G34" s="38"/>
      <c r="H34" s="38"/>
      <c r="I34" s="38"/>
      <c r="J34" s="38"/>
    </row>
    <row r="35" spans="1:10">
      <c r="A35" s="38"/>
      <c r="B35" s="38"/>
      <c r="C35" s="38"/>
      <c r="D35" s="38"/>
      <c r="E35" s="38"/>
      <c r="F35" s="38"/>
      <c r="G35" s="38"/>
      <c r="H35" s="38"/>
      <c r="I35" s="38"/>
      <c r="J35" s="38"/>
    </row>
    <row r="36" spans="1:10">
      <c r="A36" s="38"/>
      <c r="B36" s="38"/>
      <c r="C36" s="38"/>
      <c r="D36" s="38"/>
      <c r="E36" s="38"/>
      <c r="F36" s="38"/>
      <c r="G36" s="38"/>
      <c r="H36" s="38"/>
      <c r="I36" s="38"/>
      <c r="J36" s="38"/>
    </row>
    <row r="37" spans="1:10">
      <c r="A37" s="38"/>
      <c r="B37" s="38"/>
      <c r="C37" s="38"/>
      <c r="D37" s="38"/>
      <c r="E37" s="38"/>
      <c r="F37" s="38"/>
      <c r="G37" s="38"/>
      <c r="H37" s="38"/>
      <c r="I37" s="38"/>
      <c r="J37" s="38"/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73"/>
  <sheetViews>
    <sheetView workbookViewId="0"/>
  </sheetViews>
  <sheetFormatPr defaultColWidth="9" defaultRowHeight="13"/>
  <cols>
    <col min="1" max="1" width="3.90625" style="535" customWidth="1"/>
    <col min="2" max="2" width="9" style="535"/>
    <col min="3" max="3" width="33.1796875" style="535" customWidth="1"/>
    <col min="4" max="4" width="2.81640625" style="535" customWidth="1"/>
    <col min="5" max="16384" width="9" style="535"/>
  </cols>
  <sheetData>
    <row r="1" spans="1:17" s="859" customFormat="1" ht="20.25" customHeight="1">
      <c r="A1" s="858"/>
      <c r="B1" s="904" t="s">
        <v>962</v>
      </c>
      <c r="C1" s="858"/>
      <c r="D1" s="858"/>
      <c r="E1" s="857" t="s">
        <v>956</v>
      </c>
      <c r="F1" s="858"/>
      <c r="G1" s="858"/>
      <c r="H1" s="858"/>
      <c r="I1" s="858"/>
      <c r="J1" s="858"/>
      <c r="K1" s="858"/>
      <c r="L1" s="858"/>
      <c r="M1" s="858"/>
      <c r="N1" s="858"/>
      <c r="O1" s="858"/>
      <c r="P1" s="858"/>
      <c r="Q1" s="858"/>
    </row>
    <row r="2" spans="1:17">
      <c r="A2" s="38">
        <v>1</v>
      </c>
      <c r="B2" s="37" t="s">
        <v>898</v>
      </c>
      <c r="C2" s="38"/>
      <c r="D2" s="860"/>
      <c r="E2" s="860"/>
      <c r="F2" s="860"/>
      <c r="G2" s="860"/>
      <c r="H2" s="860"/>
      <c r="I2" s="860"/>
      <c r="J2" s="860"/>
      <c r="K2" s="860"/>
      <c r="L2" s="860"/>
      <c r="M2" s="860"/>
      <c r="N2" s="860"/>
      <c r="O2" s="860"/>
      <c r="P2" s="860"/>
      <c r="Q2" s="860"/>
    </row>
    <row r="3" spans="1:17">
      <c r="A3" s="38"/>
      <c r="B3" s="157" t="s">
        <v>554</v>
      </c>
      <c r="C3" s="127"/>
      <c r="D3" s="860"/>
      <c r="E3" s="860"/>
      <c r="F3" s="860"/>
      <c r="G3" s="860"/>
      <c r="H3" s="860"/>
      <c r="I3" s="860"/>
      <c r="J3" s="860"/>
      <c r="K3" s="860"/>
      <c r="L3" s="860"/>
      <c r="M3" s="860"/>
      <c r="N3" s="860"/>
      <c r="O3" s="860" t="s">
        <v>955</v>
      </c>
      <c r="P3" s="860"/>
      <c r="Q3" s="860"/>
    </row>
    <row r="4" spans="1:17">
      <c r="A4" s="38"/>
      <c r="B4" s="191" t="s">
        <v>553</v>
      </c>
      <c r="C4" s="111"/>
      <c r="D4" s="860"/>
      <c r="E4" s="860"/>
      <c r="F4" s="860"/>
      <c r="G4" s="860"/>
      <c r="H4" s="860"/>
      <c r="I4" s="860"/>
      <c r="J4" s="860"/>
      <c r="K4" s="860"/>
      <c r="L4" s="860"/>
      <c r="M4" s="860"/>
      <c r="N4" s="860"/>
      <c r="O4" s="860"/>
      <c r="P4" s="860"/>
      <c r="Q4" s="860"/>
    </row>
    <row r="5" spans="1:17">
      <c r="A5" s="38"/>
      <c r="B5" s="191" t="s">
        <v>552</v>
      </c>
      <c r="C5" s="111"/>
      <c r="D5" s="860"/>
      <c r="E5" s="861"/>
      <c r="F5" s="860"/>
      <c r="G5" s="860"/>
      <c r="H5" s="860"/>
      <c r="I5" s="860"/>
      <c r="J5" s="860"/>
      <c r="K5" s="860"/>
      <c r="L5" s="860"/>
      <c r="M5" s="860"/>
      <c r="N5" s="860"/>
      <c r="O5" s="860"/>
      <c r="P5" s="860"/>
      <c r="Q5" s="860"/>
    </row>
    <row r="6" spans="1:17">
      <c r="A6" s="38"/>
      <c r="B6" s="192" t="s">
        <v>691</v>
      </c>
      <c r="C6" s="142"/>
      <c r="D6" s="860"/>
      <c r="E6" s="861"/>
      <c r="F6" s="860"/>
      <c r="G6" s="860"/>
      <c r="H6" s="860"/>
      <c r="I6" s="860"/>
      <c r="J6" s="860"/>
      <c r="K6" s="860"/>
      <c r="L6" s="860"/>
      <c r="M6" s="860"/>
      <c r="N6" s="860"/>
      <c r="O6" s="860"/>
      <c r="P6" s="860"/>
      <c r="Q6" s="860"/>
    </row>
    <row r="7" spans="1:17">
      <c r="A7" s="38"/>
      <c r="B7" s="38"/>
      <c r="C7" s="38"/>
      <c r="D7" s="860"/>
      <c r="E7" s="861"/>
      <c r="F7" s="860"/>
      <c r="G7" s="860"/>
      <c r="H7" s="860"/>
      <c r="I7" s="860"/>
      <c r="J7" s="860"/>
      <c r="K7" s="860"/>
      <c r="L7" s="860"/>
      <c r="M7" s="860"/>
      <c r="N7" s="860"/>
      <c r="O7" s="860"/>
      <c r="P7" s="860"/>
      <c r="Q7" s="860"/>
    </row>
    <row r="8" spans="1:17">
      <c r="A8" s="38">
        <v>2</v>
      </c>
      <c r="B8" s="37" t="s">
        <v>889</v>
      </c>
      <c r="C8" s="38"/>
      <c r="D8" s="860"/>
      <c r="E8" s="861"/>
      <c r="F8" s="860"/>
      <c r="G8" s="860"/>
      <c r="H8" s="860"/>
      <c r="I8" s="860"/>
      <c r="J8" s="860"/>
      <c r="K8" s="860"/>
      <c r="L8" s="860"/>
      <c r="M8" s="860"/>
      <c r="N8" s="860"/>
      <c r="O8" s="860"/>
      <c r="P8" s="860"/>
      <c r="Q8" s="860"/>
    </row>
    <row r="9" spans="1:17">
      <c r="A9" s="38"/>
      <c r="B9" s="157" t="s">
        <v>693</v>
      </c>
      <c r="C9" s="127"/>
      <c r="D9" s="860"/>
      <c r="E9" s="860"/>
      <c r="F9" s="860"/>
      <c r="G9" s="860"/>
      <c r="H9" s="860"/>
      <c r="I9" s="860"/>
      <c r="J9" s="860"/>
      <c r="K9" s="860"/>
      <c r="L9" s="860"/>
      <c r="M9" s="860"/>
      <c r="N9" s="860"/>
      <c r="O9" s="860"/>
      <c r="P9" s="860"/>
      <c r="Q9" s="860"/>
    </row>
    <row r="10" spans="1:17">
      <c r="A10" s="38"/>
      <c r="B10" s="191" t="s">
        <v>694</v>
      </c>
      <c r="C10" s="111"/>
      <c r="D10" s="860"/>
      <c r="E10" s="860"/>
      <c r="F10" s="860"/>
      <c r="G10" s="860"/>
      <c r="H10" s="860"/>
      <c r="I10" s="860"/>
      <c r="J10" s="860"/>
      <c r="K10" s="860"/>
      <c r="L10" s="860"/>
      <c r="M10" s="860"/>
      <c r="N10" s="860"/>
      <c r="O10" s="860"/>
      <c r="P10" s="860"/>
      <c r="Q10" s="860"/>
    </row>
    <row r="11" spans="1:17">
      <c r="A11" s="38"/>
      <c r="B11" s="191" t="s">
        <v>695</v>
      </c>
      <c r="C11" s="111"/>
      <c r="D11" s="860"/>
      <c r="E11" s="862"/>
      <c r="F11" s="860"/>
      <c r="G11" s="860"/>
      <c r="H11" s="860"/>
      <c r="I11" s="860"/>
      <c r="J11" s="860"/>
      <c r="K11" s="860"/>
      <c r="L11" s="860"/>
      <c r="M11" s="860"/>
      <c r="N11" s="860"/>
      <c r="O11" s="860"/>
      <c r="P11" s="860"/>
      <c r="Q11" s="860"/>
    </row>
    <row r="12" spans="1:17">
      <c r="A12" s="38"/>
      <c r="B12" s="192" t="s">
        <v>696</v>
      </c>
      <c r="C12" s="142"/>
      <c r="D12" s="860"/>
      <c r="E12" s="863"/>
      <c r="F12" s="860"/>
      <c r="G12" s="860"/>
      <c r="H12" s="860"/>
      <c r="I12" s="860"/>
      <c r="J12" s="860"/>
      <c r="K12" s="860"/>
      <c r="L12" s="860"/>
      <c r="M12" s="860"/>
      <c r="N12" s="860"/>
      <c r="O12" s="860"/>
      <c r="P12" s="860"/>
      <c r="Q12" s="860"/>
    </row>
    <row r="13" spans="1:17">
      <c r="A13" s="38"/>
      <c r="B13" s="38"/>
      <c r="C13" s="38"/>
      <c r="D13" s="860"/>
      <c r="E13" s="861"/>
      <c r="F13" s="860"/>
      <c r="G13" s="860"/>
      <c r="H13" s="860"/>
      <c r="I13" s="860"/>
      <c r="J13" s="860"/>
      <c r="K13" s="860"/>
      <c r="L13" s="860"/>
      <c r="M13" s="860"/>
      <c r="N13" s="860"/>
      <c r="O13" s="860"/>
      <c r="P13" s="860"/>
      <c r="Q13" s="860"/>
    </row>
    <row r="14" spans="1:17">
      <c r="A14" s="38">
        <v>3</v>
      </c>
      <c r="B14" s="37" t="s">
        <v>555</v>
      </c>
      <c r="C14" s="38"/>
      <c r="D14" s="860"/>
      <c r="E14" s="860"/>
      <c r="F14" s="860"/>
      <c r="G14" s="860"/>
      <c r="H14" s="860"/>
      <c r="I14" s="860"/>
      <c r="J14" s="860"/>
      <c r="K14" s="860"/>
      <c r="L14" s="860"/>
      <c r="M14" s="860"/>
      <c r="N14" s="860"/>
      <c r="O14" s="860"/>
      <c r="P14" s="860"/>
      <c r="Q14" s="860"/>
    </row>
    <row r="15" spans="1:17">
      <c r="A15" s="38"/>
      <c r="B15" s="157" t="s">
        <v>697</v>
      </c>
      <c r="C15" s="127"/>
      <c r="D15" s="860"/>
      <c r="E15" s="860"/>
      <c r="F15" s="860"/>
      <c r="G15" s="860"/>
      <c r="H15" s="860"/>
      <c r="I15" s="860"/>
      <c r="J15" s="860"/>
      <c r="K15" s="860"/>
      <c r="L15" s="860"/>
      <c r="M15" s="860"/>
      <c r="N15" s="860"/>
      <c r="O15" s="860"/>
      <c r="P15" s="860"/>
      <c r="Q15" s="860"/>
    </row>
    <row r="16" spans="1:17">
      <c r="A16" s="38"/>
      <c r="B16" s="191" t="s">
        <v>692</v>
      </c>
      <c r="C16" s="111"/>
      <c r="D16" s="860"/>
      <c r="E16" s="860"/>
      <c r="F16" s="860"/>
      <c r="G16" s="860"/>
      <c r="H16" s="860"/>
      <c r="I16" s="860"/>
      <c r="J16" s="860"/>
      <c r="K16" s="860"/>
      <c r="L16" s="860"/>
      <c r="M16" s="860"/>
      <c r="N16" s="860"/>
      <c r="O16" s="860"/>
      <c r="P16" s="860"/>
      <c r="Q16" s="860"/>
    </row>
    <row r="17" spans="1:17">
      <c r="A17" s="38"/>
      <c r="B17" s="192" t="s">
        <v>897</v>
      </c>
      <c r="C17" s="142"/>
      <c r="D17" s="860"/>
      <c r="E17" s="860"/>
      <c r="F17" s="860"/>
      <c r="G17" s="860"/>
      <c r="H17" s="860"/>
      <c r="I17" s="860"/>
      <c r="J17" s="860"/>
      <c r="K17" s="860"/>
      <c r="L17" s="860"/>
      <c r="M17" s="860"/>
      <c r="N17" s="860"/>
      <c r="O17" s="860"/>
      <c r="P17" s="860"/>
      <c r="Q17" s="860"/>
    </row>
    <row r="18" spans="1:17">
      <c r="A18" s="38"/>
      <c r="B18" s="38"/>
      <c r="C18" s="38"/>
      <c r="D18" s="860"/>
      <c r="E18" s="860"/>
      <c r="F18" s="860"/>
      <c r="G18" s="860"/>
      <c r="H18" s="860"/>
      <c r="I18" s="860"/>
      <c r="J18" s="860"/>
      <c r="K18" s="860"/>
      <c r="L18" s="860"/>
      <c r="M18" s="860"/>
      <c r="N18" s="860"/>
      <c r="O18" s="860"/>
      <c r="P18" s="860"/>
      <c r="Q18" s="860"/>
    </row>
    <row r="19" spans="1:17">
      <c r="A19" s="38">
        <v>4</v>
      </c>
      <c r="B19" s="37" t="s">
        <v>699</v>
      </c>
      <c r="C19" s="38"/>
      <c r="D19" s="860"/>
      <c r="E19" s="860"/>
      <c r="F19" s="860"/>
      <c r="G19" s="860"/>
      <c r="H19" s="860"/>
      <c r="I19" s="860"/>
      <c r="J19" s="860"/>
      <c r="K19" s="860"/>
      <c r="L19" s="860"/>
      <c r="M19" s="860"/>
      <c r="N19" s="860"/>
      <c r="O19" s="860"/>
      <c r="P19" s="860"/>
      <c r="Q19" s="860"/>
    </row>
    <row r="20" spans="1:17">
      <c r="A20" s="38"/>
      <c r="B20" s="157" t="s">
        <v>895</v>
      </c>
      <c r="C20" s="127"/>
      <c r="D20" s="860"/>
      <c r="E20" s="860"/>
      <c r="F20" s="860"/>
      <c r="G20" s="860"/>
      <c r="H20" s="860"/>
      <c r="I20" s="860"/>
      <c r="J20" s="860"/>
      <c r="K20" s="860"/>
      <c r="L20" s="860"/>
      <c r="M20" s="860"/>
      <c r="N20" s="860"/>
      <c r="O20" s="860"/>
      <c r="P20" s="860"/>
      <c r="Q20" s="860"/>
    </row>
    <row r="21" spans="1:17">
      <c r="A21" s="38"/>
      <c r="B21" s="191" t="s">
        <v>698</v>
      </c>
      <c r="C21" s="111"/>
      <c r="D21" s="860"/>
      <c r="E21" s="860"/>
      <c r="F21" s="860"/>
      <c r="G21" s="860"/>
      <c r="H21" s="860"/>
      <c r="I21" s="860"/>
      <c r="J21" s="860"/>
      <c r="K21" s="860"/>
      <c r="L21" s="860"/>
      <c r="M21" s="860"/>
      <c r="N21" s="860"/>
      <c r="O21" s="860"/>
      <c r="P21" s="860"/>
      <c r="Q21" s="860"/>
    </row>
    <row r="22" spans="1:17">
      <c r="A22" s="38"/>
      <c r="B22" s="192" t="s">
        <v>701</v>
      </c>
      <c r="C22" s="142"/>
      <c r="D22" s="860"/>
      <c r="E22" s="860"/>
      <c r="F22" s="860"/>
      <c r="G22" s="860"/>
      <c r="H22" s="860"/>
      <c r="I22" s="860"/>
      <c r="J22" s="860"/>
      <c r="K22" s="860"/>
      <c r="L22" s="860"/>
      <c r="M22" s="860"/>
      <c r="N22" s="860"/>
      <c r="O22" s="860"/>
      <c r="P22" s="860"/>
      <c r="Q22" s="860"/>
    </row>
    <row r="23" spans="1:17">
      <c r="A23" s="860"/>
      <c r="B23" s="860"/>
      <c r="C23" s="860"/>
      <c r="D23" s="860"/>
      <c r="E23" s="860"/>
      <c r="F23" s="860"/>
      <c r="G23" s="860"/>
      <c r="H23" s="860"/>
      <c r="I23" s="860"/>
      <c r="J23" s="860"/>
      <c r="K23" s="860"/>
      <c r="L23" s="860"/>
      <c r="M23" s="860"/>
      <c r="N23" s="860"/>
      <c r="O23" s="860"/>
      <c r="P23" s="860"/>
      <c r="Q23" s="860"/>
    </row>
    <row r="24" spans="1:17">
      <c r="A24" s="860"/>
      <c r="B24" s="860"/>
      <c r="C24" s="860"/>
      <c r="D24" s="860"/>
      <c r="E24" s="860"/>
      <c r="F24" s="860"/>
      <c r="G24" s="860"/>
      <c r="H24" s="860"/>
      <c r="I24" s="860"/>
      <c r="J24" s="860"/>
      <c r="K24" s="860"/>
      <c r="L24" s="860"/>
      <c r="M24" s="860"/>
      <c r="N24" s="860"/>
      <c r="O24" s="860"/>
      <c r="P24" s="860"/>
      <c r="Q24" s="860"/>
    </row>
    <row r="25" spans="1:17">
      <c r="A25" s="860"/>
      <c r="B25" s="860"/>
      <c r="C25" s="860"/>
      <c r="D25" s="860"/>
      <c r="E25" s="860"/>
      <c r="F25" s="860"/>
      <c r="G25" s="860"/>
      <c r="H25" s="860"/>
      <c r="I25" s="860"/>
      <c r="J25" s="860"/>
      <c r="K25" s="860"/>
      <c r="L25" s="860"/>
      <c r="M25" s="860"/>
      <c r="N25" s="860"/>
      <c r="O25" s="860"/>
      <c r="P25" s="860"/>
      <c r="Q25" s="860"/>
    </row>
    <row r="26" spans="1:17">
      <c r="A26" s="860"/>
      <c r="B26" s="860"/>
      <c r="C26" s="860"/>
      <c r="D26" s="860"/>
      <c r="E26" s="860"/>
      <c r="F26" s="860"/>
      <c r="G26" s="860"/>
      <c r="H26" s="860"/>
      <c r="I26" s="860"/>
      <c r="J26" s="860"/>
      <c r="K26" s="860"/>
      <c r="L26" s="860"/>
      <c r="M26" s="860"/>
      <c r="N26" s="860"/>
      <c r="O26" s="860"/>
      <c r="P26" s="860"/>
      <c r="Q26" s="860"/>
    </row>
    <row r="27" spans="1:17">
      <c r="A27" s="860"/>
      <c r="B27" s="860"/>
      <c r="C27" s="860"/>
      <c r="D27" s="860"/>
      <c r="E27" s="860"/>
      <c r="F27" s="860"/>
      <c r="G27" s="860"/>
      <c r="H27" s="860"/>
      <c r="I27" s="860"/>
      <c r="J27" s="860"/>
      <c r="K27" s="860"/>
      <c r="L27" s="860"/>
      <c r="M27" s="860"/>
      <c r="N27" s="860"/>
      <c r="O27" s="860"/>
      <c r="P27" s="860"/>
      <c r="Q27" s="860"/>
    </row>
    <row r="28" spans="1:17">
      <c r="A28" s="860"/>
      <c r="B28" s="860"/>
      <c r="C28" s="860"/>
      <c r="D28" s="860"/>
      <c r="E28" s="860"/>
      <c r="F28" s="860"/>
      <c r="G28" s="860"/>
      <c r="H28" s="860"/>
      <c r="I28" s="860"/>
      <c r="J28" s="860"/>
      <c r="K28" s="860"/>
      <c r="L28" s="860"/>
      <c r="M28" s="860"/>
      <c r="N28" s="860"/>
      <c r="O28" s="860"/>
      <c r="P28" s="860"/>
      <c r="Q28" s="860"/>
    </row>
    <row r="29" spans="1:17">
      <c r="A29" s="860"/>
      <c r="B29" s="860"/>
      <c r="C29" s="860"/>
      <c r="D29" s="860"/>
      <c r="E29" s="860"/>
      <c r="F29" s="860"/>
      <c r="G29" s="860"/>
      <c r="H29" s="860"/>
      <c r="I29" s="860"/>
      <c r="J29" s="860"/>
      <c r="K29" s="860"/>
      <c r="L29" s="860"/>
      <c r="M29" s="860"/>
      <c r="N29" s="860"/>
      <c r="O29" s="860"/>
      <c r="P29" s="860"/>
      <c r="Q29" s="860"/>
    </row>
    <row r="30" spans="1:17">
      <c r="A30" s="860"/>
      <c r="B30" s="860"/>
      <c r="C30" s="860"/>
      <c r="D30" s="860"/>
      <c r="E30" s="860"/>
      <c r="F30" s="860"/>
      <c r="G30" s="860"/>
      <c r="H30" s="860"/>
      <c r="I30" s="860"/>
      <c r="J30" s="860"/>
      <c r="K30" s="860"/>
      <c r="L30" s="860"/>
      <c r="M30" s="860"/>
      <c r="N30" s="860"/>
      <c r="O30" s="860"/>
      <c r="P30" s="860"/>
      <c r="Q30" s="860"/>
    </row>
    <row r="31" spans="1:17">
      <c r="A31" s="860"/>
      <c r="B31" s="860"/>
      <c r="C31" s="860"/>
      <c r="D31" s="860"/>
      <c r="E31" s="860"/>
      <c r="F31" s="860"/>
      <c r="G31" s="860"/>
      <c r="H31" s="860"/>
      <c r="I31" s="860"/>
      <c r="J31" s="860"/>
      <c r="K31" s="860"/>
      <c r="L31" s="860"/>
      <c r="M31" s="860"/>
      <c r="N31" s="860"/>
      <c r="O31" s="860"/>
      <c r="P31" s="860"/>
      <c r="Q31" s="860"/>
    </row>
    <row r="32" spans="1:17">
      <c r="A32" s="860"/>
      <c r="B32" s="860"/>
      <c r="C32" s="860"/>
      <c r="D32" s="860"/>
      <c r="E32" s="860"/>
      <c r="F32" s="860"/>
      <c r="G32" s="860"/>
      <c r="H32" s="860"/>
      <c r="I32" s="860"/>
      <c r="J32" s="860"/>
      <c r="K32" s="860"/>
      <c r="L32" s="860"/>
      <c r="M32" s="860"/>
      <c r="N32" s="96"/>
      <c r="O32" s="860"/>
      <c r="P32" s="860"/>
      <c r="Q32" s="860"/>
    </row>
    <row r="33" spans="1:17">
      <c r="A33" s="860"/>
      <c r="B33" s="860"/>
      <c r="C33" s="860"/>
      <c r="D33" s="860"/>
      <c r="E33" s="860"/>
      <c r="F33" s="860"/>
      <c r="G33" s="860"/>
      <c r="H33" s="860"/>
      <c r="I33" s="860"/>
      <c r="J33" s="860"/>
      <c r="K33" s="860"/>
      <c r="L33" s="860"/>
      <c r="M33" s="860"/>
      <c r="N33" s="96"/>
      <c r="O33" s="860"/>
      <c r="P33" s="860"/>
      <c r="Q33" s="860"/>
    </row>
    <row r="34" spans="1:17">
      <c r="A34" s="860"/>
      <c r="B34" s="860"/>
      <c r="C34" s="860"/>
      <c r="D34" s="860"/>
      <c r="E34" s="860"/>
      <c r="F34" s="860"/>
      <c r="G34" s="860"/>
      <c r="H34" s="860"/>
      <c r="I34" s="860"/>
      <c r="J34" s="860"/>
      <c r="K34" s="860"/>
      <c r="L34" s="860"/>
      <c r="M34" s="860"/>
      <c r="N34" s="96"/>
      <c r="O34" s="860"/>
      <c r="P34" s="860"/>
      <c r="Q34" s="860"/>
    </row>
    <row r="35" spans="1:17">
      <c r="A35" s="860"/>
      <c r="B35" s="860"/>
      <c r="C35" s="860"/>
      <c r="D35" s="860"/>
      <c r="E35" s="860"/>
      <c r="F35" s="860"/>
      <c r="G35" s="864"/>
      <c r="H35" s="864"/>
      <c r="I35" s="860"/>
      <c r="J35" s="860"/>
      <c r="K35" s="860"/>
      <c r="L35" s="860"/>
      <c r="M35" s="860"/>
      <c r="N35" s="96"/>
      <c r="O35" s="860"/>
      <c r="P35" s="860"/>
      <c r="Q35" s="860"/>
    </row>
    <row r="36" spans="1:17">
      <c r="A36" s="860"/>
      <c r="B36" s="860"/>
      <c r="C36" s="860"/>
      <c r="D36" s="860"/>
      <c r="E36" s="860"/>
      <c r="F36" s="860"/>
      <c r="G36" s="864"/>
      <c r="H36" s="864"/>
      <c r="I36" s="860"/>
      <c r="J36" s="860"/>
      <c r="K36" s="860"/>
      <c r="L36" s="860"/>
      <c r="M36" s="860"/>
      <c r="N36" s="860"/>
      <c r="O36" s="860"/>
      <c r="P36" s="860"/>
      <c r="Q36" s="860"/>
    </row>
    <row r="37" spans="1:17">
      <c r="A37" s="860"/>
      <c r="B37" s="860"/>
      <c r="C37" s="860"/>
      <c r="D37" s="860"/>
      <c r="E37" s="860"/>
      <c r="F37" s="860"/>
      <c r="G37" s="860"/>
      <c r="H37" s="860"/>
      <c r="I37" s="860"/>
      <c r="J37" s="860"/>
      <c r="K37" s="860"/>
      <c r="L37" s="860"/>
      <c r="M37" s="860"/>
      <c r="N37" s="860"/>
      <c r="O37" s="860"/>
      <c r="P37" s="860"/>
      <c r="Q37" s="860"/>
    </row>
    <row r="38" spans="1:17">
      <c r="A38" s="860"/>
      <c r="B38" s="860"/>
      <c r="C38" s="860"/>
      <c r="D38" s="860"/>
      <c r="E38" s="860"/>
      <c r="F38" s="860"/>
      <c r="G38" s="860"/>
      <c r="H38" s="860"/>
      <c r="I38" s="860"/>
      <c r="J38" s="860"/>
      <c r="K38" s="860"/>
      <c r="L38" s="860"/>
      <c r="M38" s="860"/>
      <c r="N38" s="860"/>
      <c r="O38" s="860"/>
      <c r="P38" s="860"/>
      <c r="Q38" s="860"/>
    </row>
    <row r="39" spans="1:17">
      <c r="A39" s="860"/>
      <c r="B39" s="860"/>
      <c r="C39" s="860"/>
      <c r="D39" s="860"/>
      <c r="E39" s="860"/>
      <c r="F39" s="860"/>
      <c r="G39" s="860"/>
      <c r="H39" s="860"/>
      <c r="I39" s="860"/>
      <c r="J39" s="860"/>
      <c r="K39" s="860"/>
      <c r="L39" s="860"/>
      <c r="M39" s="860"/>
      <c r="N39" s="860"/>
      <c r="O39" s="860"/>
      <c r="P39" s="860"/>
      <c r="Q39" s="860"/>
    </row>
    <row r="40" spans="1:17">
      <c r="A40" s="860"/>
      <c r="B40" s="860"/>
      <c r="C40" s="860"/>
      <c r="D40" s="860"/>
      <c r="E40" s="860"/>
      <c r="F40" s="860"/>
      <c r="G40" s="860"/>
      <c r="H40" s="860"/>
      <c r="I40" s="860"/>
      <c r="J40" s="860"/>
      <c r="K40" s="860"/>
      <c r="L40" s="860"/>
      <c r="M40" s="860"/>
      <c r="N40" s="860"/>
      <c r="O40" s="860"/>
      <c r="P40" s="860"/>
      <c r="Q40" s="860"/>
    </row>
    <row r="41" spans="1:17">
      <c r="A41" s="860"/>
      <c r="B41" s="860"/>
      <c r="C41" s="860"/>
      <c r="D41" s="860"/>
      <c r="E41" s="860"/>
      <c r="F41" s="860"/>
      <c r="G41" s="860"/>
      <c r="H41" s="860"/>
      <c r="I41" s="860"/>
      <c r="J41" s="860"/>
      <c r="K41" s="860"/>
      <c r="L41" s="860"/>
      <c r="M41" s="860"/>
      <c r="N41" s="860"/>
      <c r="O41" s="860"/>
      <c r="P41" s="860"/>
      <c r="Q41" s="860"/>
    </row>
    <row r="42" spans="1:17">
      <c r="A42" s="860"/>
      <c r="B42" s="860"/>
      <c r="C42" s="860"/>
      <c r="D42" s="860"/>
      <c r="E42" s="860"/>
      <c r="F42" s="860"/>
      <c r="G42" s="860"/>
      <c r="H42" s="860"/>
      <c r="I42" s="860"/>
      <c r="J42" s="860"/>
      <c r="K42" s="860"/>
      <c r="L42" s="860"/>
      <c r="M42" s="860"/>
      <c r="N42" s="860"/>
      <c r="O42" s="860"/>
      <c r="P42" s="860"/>
      <c r="Q42" s="860"/>
    </row>
    <row r="43" spans="1:17">
      <c r="A43" s="860"/>
      <c r="B43" s="860"/>
      <c r="C43" s="860"/>
      <c r="D43" s="860"/>
      <c r="E43" s="860"/>
      <c r="F43" s="860"/>
      <c r="G43" s="860"/>
      <c r="H43" s="860"/>
      <c r="I43" s="860"/>
      <c r="J43" s="860"/>
      <c r="K43" s="860"/>
      <c r="L43" s="860"/>
      <c r="M43" s="860"/>
      <c r="N43" s="860"/>
      <c r="O43" s="860"/>
      <c r="P43" s="860"/>
      <c r="Q43" s="860"/>
    </row>
    <row r="44" spans="1:17">
      <c r="A44" s="860"/>
      <c r="B44" s="860"/>
      <c r="C44" s="860"/>
      <c r="D44" s="860"/>
      <c r="E44" s="860"/>
      <c r="F44" s="860"/>
      <c r="G44" s="860"/>
      <c r="H44" s="860"/>
      <c r="I44" s="860"/>
      <c r="J44" s="860"/>
      <c r="K44" s="860"/>
      <c r="L44" s="860"/>
      <c r="M44" s="860"/>
      <c r="N44" s="860"/>
      <c r="O44" s="860"/>
      <c r="P44" s="860"/>
      <c r="Q44" s="860"/>
    </row>
    <row r="45" spans="1:17">
      <c r="A45" s="860"/>
      <c r="B45" s="860"/>
      <c r="C45" s="860"/>
      <c r="D45" s="860"/>
      <c r="E45" s="860"/>
      <c r="F45" s="860"/>
      <c r="G45" s="860"/>
      <c r="H45" s="860"/>
      <c r="I45" s="860"/>
      <c r="J45" s="860"/>
      <c r="K45" s="860"/>
      <c r="L45" s="860"/>
      <c r="M45" s="860"/>
      <c r="N45" s="860"/>
      <c r="O45" s="860"/>
      <c r="P45" s="860"/>
      <c r="Q45" s="860"/>
    </row>
    <row r="46" spans="1:17">
      <c r="A46" s="860"/>
      <c r="B46" s="860"/>
      <c r="C46" s="860"/>
      <c r="D46" s="860"/>
      <c r="E46" s="860"/>
      <c r="F46" s="860"/>
      <c r="G46" s="860"/>
      <c r="H46" s="860"/>
      <c r="I46" s="860"/>
      <c r="J46" s="860"/>
      <c r="K46" s="860"/>
      <c r="L46" s="860"/>
      <c r="M46" s="860"/>
      <c r="N46" s="860"/>
      <c r="O46" s="860"/>
      <c r="P46" s="860"/>
      <c r="Q46" s="860"/>
    </row>
    <row r="47" spans="1:17">
      <c r="A47" s="860"/>
      <c r="B47" s="860"/>
      <c r="C47" s="860"/>
      <c r="D47" s="860"/>
      <c r="E47" s="860"/>
      <c r="F47" s="860"/>
      <c r="G47" s="860"/>
      <c r="H47" s="860"/>
      <c r="I47" s="860"/>
      <c r="J47" s="860"/>
      <c r="K47" s="860"/>
      <c r="L47" s="860"/>
      <c r="M47" s="860"/>
      <c r="N47" s="860"/>
      <c r="O47" s="860"/>
      <c r="P47" s="860"/>
      <c r="Q47" s="860"/>
    </row>
    <row r="48" spans="1:17">
      <c r="A48" s="860"/>
      <c r="B48" s="860"/>
      <c r="C48" s="860"/>
      <c r="D48" s="860"/>
      <c r="E48" s="860"/>
      <c r="F48" s="860"/>
      <c r="G48" s="860"/>
      <c r="H48" s="860"/>
      <c r="I48" s="860"/>
      <c r="J48" s="860"/>
      <c r="K48" s="860"/>
      <c r="L48" s="860"/>
      <c r="M48" s="860"/>
      <c r="N48" s="860"/>
      <c r="O48" s="860"/>
      <c r="P48" s="860"/>
      <c r="Q48" s="860"/>
    </row>
    <row r="49" spans="1:17">
      <c r="A49" s="860"/>
      <c r="B49" s="860"/>
      <c r="C49" s="860"/>
      <c r="D49" s="860"/>
      <c r="E49" s="860"/>
      <c r="F49" s="860"/>
      <c r="G49" s="860"/>
      <c r="H49" s="860"/>
      <c r="I49" s="860"/>
      <c r="J49" s="860"/>
      <c r="K49" s="860"/>
      <c r="L49" s="860"/>
      <c r="M49" s="860"/>
      <c r="N49" s="860"/>
      <c r="O49" s="860"/>
      <c r="P49" s="860"/>
      <c r="Q49" s="860"/>
    </row>
    <row r="50" spans="1:17">
      <c r="A50" s="860"/>
      <c r="B50" s="860"/>
      <c r="C50" s="860"/>
      <c r="D50" s="860"/>
      <c r="E50" s="860"/>
      <c r="F50" s="860"/>
      <c r="G50" s="860"/>
      <c r="H50" s="860"/>
      <c r="I50" s="860"/>
      <c r="J50" s="860"/>
      <c r="K50" s="860"/>
      <c r="L50" s="860"/>
      <c r="M50" s="860"/>
      <c r="N50" s="860"/>
      <c r="O50" s="860"/>
      <c r="P50" s="860"/>
      <c r="Q50" s="860"/>
    </row>
    <row r="51" spans="1:17">
      <c r="A51" s="860"/>
      <c r="B51" s="860"/>
      <c r="C51" s="860"/>
      <c r="D51" s="860"/>
      <c r="E51" s="860"/>
      <c r="F51" s="860"/>
      <c r="G51" s="860"/>
      <c r="H51" s="860"/>
      <c r="I51" s="860"/>
      <c r="J51" s="860"/>
      <c r="K51" s="860"/>
      <c r="L51" s="860"/>
      <c r="M51" s="860"/>
      <c r="N51" s="860"/>
      <c r="O51" s="860"/>
      <c r="P51" s="860"/>
      <c r="Q51" s="860"/>
    </row>
    <row r="52" spans="1:17">
      <c r="A52" s="860"/>
      <c r="B52" s="860"/>
      <c r="C52" s="860"/>
      <c r="D52" s="860"/>
      <c r="E52" s="860"/>
      <c r="F52" s="860"/>
      <c r="G52" s="860"/>
      <c r="H52" s="860"/>
      <c r="I52" s="860"/>
      <c r="J52" s="860"/>
      <c r="K52" s="860"/>
      <c r="L52" s="860"/>
      <c r="M52" s="860"/>
      <c r="N52" s="860"/>
      <c r="O52" s="860"/>
      <c r="P52" s="860"/>
      <c r="Q52" s="860"/>
    </row>
    <row r="53" spans="1:17">
      <c r="A53" s="860"/>
      <c r="B53" s="860"/>
      <c r="C53" s="860"/>
      <c r="D53" s="860"/>
      <c r="E53" s="860"/>
      <c r="F53" s="860"/>
      <c r="G53" s="860"/>
      <c r="H53" s="860"/>
      <c r="I53" s="860"/>
      <c r="J53" s="860"/>
      <c r="K53" s="860"/>
      <c r="L53" s="860"/>
      <c r="M53" s="860"/>
      <c r="N53" s="860"/>
      <c r="O53" s="860"/>
      <c r="P53" s="860"/>
      <c r="Q53" s="860"/>
    </row>
    <row r="54" spans="1:17">
      <c r="A54" s="860"/>
      <c r="B54" s="860"/>
      <c r="C54" s="860"/>
      <c r="D54" s="860"/>
      <c r="E54" s="860"/>
      <c r="F54" s="860"/>
      <c r="G54" s="860"/>
      <c r="H54" s="860"/>
      <c r="I54" s="860"/>
      <c r="J54" s="860"/>
      <c r="K54" s="860"/>
      <c r="L54" s="860"/>
      <c r="M54" s="860"/>
      <c r="N54" s="860"/>
      <c r="O54" s="860"/>
      <c r="P54" s="860"/>
      <c r="Q54" s="860"/>
    </row>
    <row r="55" spans="1:17">
      <c r="A55" s="860"/>
      <c r="B55" s="860"/>
      <c r="C55" s="860"/>
      <c r="D55" s="860"/>
      <c r="E55" s="860"/>
      <c r="F55" s="860"/>
      <c r="G55" s="860"/>
      <c r="H55" s="860"/>
      <c r="I55" s="860"/>
      <c r="J55" s="860"/>
      <c r="K55" s="860"/>
      <c r="L55" s="860"/>
      <c r="M55" s="860"/>
      <c r="N55" s="860"/>
      <c r="O55" s="860"/>
      <c r="P55" s="860"/>
      <c r="Q55" s="860"/>
    </row>
    <row r="56" spans="1:17">
      <c r="A56" s="860"/>
      <c r="B56" s="860"/>
      <c r="C56" s="860"/>
      <c r="D56" s="860"/>
      <c r="E56" s="860"/>
      <c r="F56" s="860"/>
      <c r="G56" s="860"/>
      <c r="H56" s="860"/>
      <c r="I56" s="860"/>
      <c r="J56" s="860"/>
      <c r="K56" s="860"/>
      <c r="L56" s="860"/>
      <c r="M56" s="860"/>
      <c r="N56" s="860"/>
      <c r="O56" s="860"/>
      <c r="P56" s="860"/>
      <c r="Q56" s="860"/>
    </row>
    <row r="57" spans="1:17">
      <c r="A57" s="860"/>
      <c r="B57" s="860"/>
      <c r="C57" s="860"/>
      <c r="D57" s="860"/>
      <c r="E57" s="860"/>
      <c r="F57" s="860"/>
      <c r="G57" s="860"/>
      <c r="H57" s="860"/>
      <c r="I57" s="860"/>
      <c r="J57" s="860"/>
      <c r="K57" s="860"/>
      <c r="L57" s="860"/>
      <c r="M57" s="860"/>
      <c r="N57" s="860"/>
      <c r="O57" s="860"/>
      <c r="P57" s="860"/>
      <c r="Q57" s="860"/>
    </row>
    <row r="58" spans="1:17">
      <c r="A58" s="860"/>
      <c r="B58" s="860"/>
      <c r="C58" s="860"/>
      <c r="D58" s="860"/>
      <c r="E58" s="860"/>
      <c r="F58" s="860"/>
      <c r="G58" s="860"/>
      <c r="H58" s="860"/>
      <c r="I58" s="860"/>
      <c r="J58" s="860"/>
      <c r="K58" s="860"/>
      <c r="L58" s="860"/>
      <c r="M58" s="860"/>
      <c r="N58" s="860"/>
      <c r="O58" s="860"/>
      <c r="P58" s="860"/>
      <c r="Q58" s="860"/>
    </row>
    <row r="59" spans="1:17">
      <c r="A59" s="860"/>
      <c r="B59" s="860"/>
      <c r="C59" s="860"/>
      <c r="D59" s="860"/>
      <c r="E59" s="860"/>
      <c r="F59" s="860"/>
      <c r="G59" s="860"/>
      <c r="H59" s="860"/>
      <c r="I59" s="860"/>
      <c r="J59" s="860"/>
      <c r="K59" s="860"/>
      <c r="L59" s="860"/>
      <c r="M59" s="860"/>
      <c r="N59" s="860"/>
      <c r="O59" s="860"/>
      <c r="P59" s="860"/>
      <c r="Q59" s="860"/>
    </row>
    <row r="60" spans="1:17">
      <c r="A60" s="860"/>
      <c r="B60" s="860"/>
      <c r="C60" s="860"/>
      <c r="D60" s="860"/>
      <c r="E60" s="860"/>
      <c r="F60" s="860"/>
      <c r="G60" s="860"/>
      <c r="H60" s="860"/>
      <c r="I60" s="860"/>
      <c r="J60" s="860"/>
      <c r="K60" s="860"/>
      <c r="L60" s="860"/>
      <c r="M60" s="860"/>
      <c r="N60" s="860"/>
      <c r="O60" s="860"/>
      <c r="P60" s="860"/>
      <c r="Q60" s="860"/>
    </row>
    <row r="61" spans="1:17">
      <c r="A61" s="860"/>
      <c r="B61" s="860"/>
      <c r="C61" s="860"/>
      <c r="D61" s="860"/>
      <c r="E61" s="860"/>
      <c r="F61" s="860"/>
      <c r="G61" s="860"/>
      <c r="H61" s="860"/>
      <c r="I61" s="860"/>
      <c r="J61" s="860"/>
      <c r="K61" s="860"/>
      <c r="L61" s="860"/>
      <c r="M61" s="860"/>
      <c r="N61" s="860"/>
      <c r="O61" s="860"/>
      <c r="P61" s="860"/>
      <c r="Q61" s="860"/>
    </row>
    <row r="62" spans="1:17">
      <c r="A62" s="860"/>
      <c r="B62" s="860"/>
      <c r="C62" s="860"/>
      <c r="D62" s="860"/>
      <c r="E62" s="860"/>
      <c r="F62" s="860"/>
      <c r="G62" s="860"/>
      <c r="H62" s="860"/>
      <c r="I62" s="860"/>
      <c r="J62" s="860"/>
      <c r="K62" s="860"/>
      <c r="L62" s="860"/>
      <c r="M62" s="860"/>
      <c r="N62" s="860"/>
      <c r="O62" s="860"/>
      <c r="P62" s="860"/>
      <c r="Q62" s="860"/>
    </row>
    <row r="63" spans="1:17">
      <c r="A63" s="860"/>
      <c r="B63" s="860"/>
      <c r="C63" s="860"/>
      <c r="D63" s="860"/>
      <c r="E63" s="860"/>
      <c r="F63" s="860"/>
      <c r="G63" s="860"/>
      <c r="H63" s="860"/>
      <c r="I63" s="860"/>
      <c r="J63" s="860"/>
      <c r="K63" s="860"/>
      <c r="L63" s="860"/>
      <c r="M63" s="860"/>
      <c r="N63" s="860"/>
      <c r="O63" s="860"/>
      <c r="P63" s="860"/>
      <c r="Q63" s="860"/>
    </row>
    <row r="64" spans="1:17">
      <c r="A64" s="860"/>
      <c r="B64" s="860"/>
      <c r="C64" s="860"/>
      <c r="D64" s="860"/>
      <c r="E64" s="860"/>
      <c r="F64" s="860"/>
      <c r="G64" s="860"/>
      <c r="H64" s="860"/>
      <c r="I64" s="860"/>
      <c r="J64" s="860"/>
      <c r="K64" s="860"/>
      <c r="L64" s="860"/>
      <c r="M64" s="860"/>
      <c r="N64" s="860"/>
      <c r="O64" s="860"/>
      <c r="P64" s="860"/>
      <c r="Q64" s="860"/>
    </row>
    <row r="65" spans="1:17">
      <c r="A65" s="860"/>
      <c r="B65" s="860"/>
      <c r="C65" s="860"/>
      <c r="D65" s="860"/>
      <c r="E65" s="860"/>
      <c r="F65" s="860"/>
      <c r="G65" s="860"/>
      <c r="H65" s="860"/>
      <c r="I65" s="860"/>
      <c r="J65" s="860"/>
      <c r="K65" s="860"/>
      <c r="L65" s="860"/>
      <c r="M65" s="860"/>
      <c r="N65" s="860"/>
      <c r="O65" s="860"/>
      <c r="P65" s="860"/>
      <c r="Q65" s="860"/>
    </row>
    <row r="66" spans="1:17">
      <c r="A66" s="860"/>
      <c r="B66" s="860"/>
      <c r="C66" s="860"/>
      <c r="D66" s="860"/>
      <c r="E66" s="860"/>
      <c r="F66" s="860"/>
      <c r="G66" s="860"/>
      <c r="H66" s="860"/>
      <c r="I66" s="860"/>
      <c r="J66" s="860"/>
      <c r="K66" s="860"/>
      <c r="L66" s="860"/>
      <c r="M66" s="860"/>
      <c r="N66" s="860"/>
      <c r="O66" s="860"/>
      <c r="P66" s="860"/>
      <c r="Q66" s="860"/>
    </row>
    <row r="67" spans="1:17">
      <c r="A67" s="860"/>
      <c r="B67" s="860"/>
      <c r="C67" s="860"/>
      <c r="D67" s="860"/>
      <c r="E67" s="860"/>
      <c r="F67" s="860"/>
      <c r="G67" s="860"/>
      <c r="H67" s="860"/>
      <c r="I67" s="860"/>
      <c r="J67" s="860"/>
      <c r="K67" s="860"/>
      <c r="L67" s="860"/>
      <c r="M67" s="860"/>
      <c r="N67" s="860"/>
      <c r="O67" s="860"/>
      <c r="P67" s="860"/>
      <c r="Q67" s="860"/>
    </row>
    <row r="68" spans="1:17">
      <c r="A68" s="860"/>
      <c r="B68" s="860"/>
      <c r="C68" s="860"/>
      <c r="D68" s="860"/>
      <c r="E68" s="860"/>
      <c r="F68" s="860"/>
      <c r="G68" s="860"/>
      <c r="H68" s="860"/>
      <c r="I68" s="860"/>
      <c r="J68" s="860"/>
      <c r="K68" s="860"/>
      <c r="L68" s="860"/>
      <c r="M68" s="860"/>
      <c r="N68" s="860"/>
      <c r="O68" s="860"/>
      <c r="P68" s="860"/>
      <c r="Q68" s="860"/>
    </row>
    <row r="69" spans="1:17">
      <c r="A69" s="860"/>
      <c r="B69" s="860"/>
      <c r="C69" s="860"/>
      <c r="D69" s="860"/>
      <c r="E69" s="860"/>
      <c r="F69" s="860"/>
      <c r="G69" s="860"/>
      <c r="H69" s="860"/>
      <c r="I69" s="860"/>
      <c r="J69" s="860"/>
      <c r="K69" s="860"/>
      <c r="L69" s="860"/>
      <c r="M69" s="860"/>
      <c r="N69" s="860"/>
      <c r="O69" s="860"/>
      <c r="P69" s="860"/>
      <c r="Q69" s="860"/>
    </row>
    <row r="70" spans="1:17">
      <c r="A70" s="860"/>
      <c r="B70" s="860"/>
      <c r="C70" s="860"/>
      <c r="D70" s="860"/>
      <c r="E70" s="860"/>
      <c r="F70" s="860"/>
      <c r="G70" s="860"/>
      <c r="H70" s="860"/>
      <c r="I70" s="860"/>
      <c r="J70" s="860"/>
      <c r="K70" s="860"/>
      <c r="L70" s="860"/>
      <c r="M70" s="860"/>
      <c r="N70" s="860"/>
      <c r="O70" s="860"/>
      <c r="P70" s="860"/>
      <c r="Q70" s="860"/>
    </row>
    <row r="71" spans="1:17">
      <c r="A71" s="860"/>
      <c r="B71" s="860"/>
      <c r="C71" s="860"/>
      <c r="D71" s="860"/>
      <c r="E71" s="860"/>
      <c r="F71" s="860"/>
      <c r="G71" s="860"/>
      <c r="H71" s="860"/>
      <c r="I71" s="860"/>
      <c r="J71" s="860"/>
      <c r="K71" s="860"/>
      <c r="L71" s="860"/>
      <c r="M71" s="860"/>
      <c r="N71" s="860"/>
      <c r="O71" s="860"/>
      <c r="P71" s="860"/>
      <c r="Q71" s="860"/>
    </row>
    <row r="72" spans="1:17">
      <c r="A72" s="860"/>
      <c r="B72" s="860"/>
      <c r="C72" s="860"/>
      <c r="D72" s="860"/>
      <c r="E72" s="860"/>
      <c r="F72" s="860"/>
      <c r="G72" s="860"/>
      <c r="H72" s="860"/>
      <c r="I72" s="860"/>
      <c r="J72" s="860"/>
      <c r="K72" s="860"/>
      <c r="L72" s="860"/>
      <c r="M72" s="860"/>
      <c r="N72" s="860"/>
      <c r="O72" s="860"/>
      <c r="P72" s="860"/>
      <c r="Q72" s="860"/>
    </row>
    <row r="73" spans="1:17">
      <c r="A73" s="860"/>
      <c r="B73" s="860"/>
      <c r="C73" s="860"/>
      <c r="D73" s="860"/>
      <c r="E73" s="860"/>
      <c r="F73" s="860"/>
      <c r="G73" s="860"/>
      <c r="H73" s="860"/>
      <c r="I73" s="860"/>
      <c r="J73" s="860"/>
      <c r="K73" s="860"/>
      <c r="L73" s="860"/>
      <c r="M73" s="860"/>
      <c r="N73" s="860"/>
      <c r="O73" s="860"/>
      <c r="P73" s="860"/>
      <c r="Q73" s="860"/>
    </row>
  </sheetData>
  <phoneticPr fontId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50"/>
  <sheetViews>
    <sheetView workbookViewId="0">
      <pane xSplit="2" ySplit="5" topLeftCell="C6" activePane="bottomRight" state="frozen"/>
      <selection activeCell="D31" sqref="D31:E31"/>
      <selection pane="topRight" activeCell="D31" sqref="D31:E31"/>
      <selection pane="bottomLeft" activeCell="D31" sqref="D31:E31"/>
      <selection pane="bottomRight"/>
    </sheetView>
  </sheetViews>
  <sheetFormatPr defaultRowHeight="13"/>
  <cols>
    <col min="1" max="1" width="3.1796875" style="535" customWidth="1"/>
    <col min="2" max="2" width="19.81640625" style="535" bestFit="1" customWidth="1"/>
    <col min="3" max="5" width="11.36328125" style="535" customWidth="1"/>
    <col min="6" max="7" width="9.453125" style="535" customWidth="1"/>
    <col min="8" max="8" width="6.90625" style="535" customWidth="1"/>
    <col min="9" max="9" width="11.6328125" style="535" customWidth="1"/>
    <col min="10" max="10" width="11" style="535" customWidth="1"/>
    <col min="11" max="12" width="11.08984375" style="535" customWidth="1"/>
    <col min="13" max="256" width="9" style="535"/>
    <col min="257" max="257" width="3.1796875" style="535" customWidth="1"/>
    <col min="258" max="258" width="19.81640625" style="535" bestFit="1" customWidth="1"/>
    <col min="259" max="259" width="10.08984375" style="535" customWidth="1"/>
    <col min="260" max="261" width="10.90625" style="535" customWidth="1"/>
    <col min="262" max="263" width="9.1796875" style="535" customWidth="1"/>
    <col min="264" max="264" width="6.90625" style="535" customWidth="1"/>
    <col min="265" max="265" width="4" style="535" customWidth="1"/>
    <col min="266" max="266" width="11" style="535" customWidth="1"/>
    <col min="267" max="268" width="11.08984375" style="535" customWidth="1"/>
    <col min="269" max="512" width="9" style="535"/>
    <col min="513" max="513" width="3.1796875" style="535" customWidth="1"/>
    <col min="514" max="514" width="19.81640625" style="535" bestFit="1" customWidth="1"/>
    <col min="515" max="515" width="10.08984375" style="535" customWidth="1"/>
    <col min="516" max="517" width="10.90625" style="535" customWidth="1"/>
    <col min="518" max="519" width="9.1796875" style="535" customWidth="1"/>
    <col min="520" max="520" width="6.90625" style="535" customWidth="1"/>
    <col min="521" max="521" width="4" style="535" customWidth="1"/>
    <col min="522" max="522" width="11" style="535" customWidth="1"/>
    <col min="523" max="524" width="11.08984375" style="535" customWidth="1"/>
    <col min="525" max="768" width="9" style="535"/>
    <col min="769" max="769" width="3.1796875" style="535" customWidth="1"/>
    <col min="770" max="770" width="19.81640625" style="535" bestFit="1" customWidth="1"/>
    <col min="771" max="771" width="10.08984375" style="535" customWidth="1"/>
    <col min="772" max="773" width="10.90625" style="535" customWidth="1"/>
    <col min="774" max="775" width="9.1796875" style="535" customWidth="1"/>
    <col min="776" max="776" width="6.90625" style="535" customWidth="1"/>
    <col min="777" max="777" width="4" style="535" customWidth="1"/>
    <col min="778" max="778" width="11" style="535" customWidth="1"/>
    <col min="779" max="780" width="11.08984375" style="535" customWidth="1"/>
    <col min="781" max="1024" width="9" style="535"/>
    <col min="1025" max="1025" width="3.1796875" style="535" customWidth="1"/>
    <col min="1026" max="1026" width="19.81640625" style="535" bestFit="1" customWidth="1"/>
    <col min="1027" max="1027" width="10.08984375" style="535" customWidth="1"/>
    <col min="1028" max="1029" width="10.90625" style="535" customWidth="1"/>
    <col min="1030" max="1031" width="9.1796875" style="535" customWidth="1"/>
    <col min="1032" max="1032" width="6.90625" style="535" customWidth="1"/>
    <col min="1033" max="1033" width="4" style="535" customWidth="1"/>
    <col min="1034" max="1034" width="11" style="535" customWidth="1"/>
    <col min="1035" max="1036" width="11.08984375" style="535" customWidth="1"/>
    <col min="1037" max="1280" width="9" style="535"/>
    <col min="1281" max="1281" width="3.1796875" style="535" customWidth="1"/>
    <col min="1282" max="1282" width="19.81640625" style="535" bestFit="1" customWidth="1"/>
    <col min="1283" max="1283" width="10.08984375" style="535" customWidth="1"/>
    <col min="1284" max="1285" width="10.90625" style="535" customWidth="1"/>
    <col min="1286" max="1287" width="9.1796875" style="535" customWidth="1"/>
    <col min="1288" max="1288" width="6.90625" style="535" customWidth="1"/>
    <col min="1289" max="1289" width="4" style="535" customWidth="1"/>
    <col min="1290" max="1290" width="11" style="535" customWidth="1"/>
    <col min="1291" max="1292" width="11.08984375" style="535" customWidth="1"/>
    <col min="1293" max="1536" width="9" style="535"/>
    <col min="1537" max="1537" width="3.1796875" style="535" customWidth="1"/>
    <col min="1538" max="1538" width="19.81640625" style="535" bestFit="1" customWidth="1"/>
    <col min="1539" max="1539" width="10.08984375" style="535" customWidth="1"/>
    <col min="1540" max="1541" width="10.90625" style="535" customWidth="1"/>
    <col min="1542" max="1543" width="9.1796875" style="535" customWidth="1"/>
    <col min="1544" max="1544" width="6.90625" style="535" customWidth="1"/>
    <col min="1545" max="1545" width="4" style="535" customWidth="1"/>
    <col min="1546" max="1546" width="11" style="535" customWidth="1"/>
    <col min="1547" max="1548" width="11.08984375" style="535" customWidth="1"/>
    <col min="1549" max="1792" width="9" style="535"/>
    <col min="1793" max="1793" width="3.1796875" style="535" customWidth="1"/>
    <col min="1794" max="1794" width="19.81640625" style="535" bestFit="1" customWidth="1"/>
    <col min="1795" max="1795" width="10.08984375" style="535" customWidth="1"/>
    <col min="1796" max="1797" width="10.90625" style="535" customWidth="1"/>
    <col min="1798" max="1799" width="9.1796875" style="535" customWidth="1"/>
    <col min="1800" max="1800" width="6.90625" style="535" customWidth="1"/>
    <col min="1801" max="1801" width="4" style="535" customWidth="1"/>
    <col min="1802" max="1802" width="11" style="535" customWidth="1"/>
    <col min="1803" max="1804" width="11.08984375" style="535" customWidth="1"/>
    <col min="1805" max="2048" width="9" style="535"/>
    <col min="2049" max="2049" width="3.1796875" style="535" customWidth="1"/>
    <col min="2050" max="2050" width="19.81640625" style="535" bestFit="1" customWidth="1"/>
    <col min="2051" max="2051" width="10.08984375" style="535" customWidth="1"/>
    <col min="2052" max="2053" width="10.90625" style="535" customWidth="1"/>
    <col min="2054" max="2055" width="9.1796875" style="535" customWidth="1"/>
    <col min="2056" max="2056" width="6.90625" style="535" customWidth="1"/>
    <col min="2057" max="2057" width="4" style="535" customWidth="1"/>
    <col min="2058" max="2058" width="11" style="535" customWidth="1"/>
    <col min="2059" max="2060" width="11.08984375" style="535" customWidth="1"/>
    <col min="2061" max="2304" width="9" style="535"/>
    <col min="2305" max="2305" width="3.1796875" style="535" customWidth="1"/>
    <col min="2306" max="2306" width="19.81640625" style="535" bestFit="1" customWidth="1"/>
    <col min="2307" max="2307" width="10.08984375" style="535" customWidth="1"/>
    <col min="2308" max="2309" width="10.90625" style="535" customWidth="1"/>
    <col min="2310" max="2311" width="9.1796875" style="535" customWidth="1"/>
    <col min="2312" max="2312" width="6.90625" style="535" customWidth="1"/>
    <col min="2313" max="2313" width="4" style="535" customWidth="1"/>
    <col min="2314" max="2314" width="11" style="535" customWidth="1"/>
    <col min="2315" max="2316" width="11.08984375" style="535" customWidth="1"/>
    <col min="2317" max="2560" width="9" style="535"/>
    <col min="2561" max="2561" width="3.1796875" style="535" customWidth="1"/>
    <col min="2562" max="2562" width="19.81640625" style="535" bestFit="1" customWidth="1"/>
    <col min="2563" max="2563" width="10.08984375" style="535" customWidth="1"/>
    <col min="2564" max="2565" width="10.90625" style="535" customWidth="1"/>
    <col min="2566" max="2567" width="9.1796875" style="535" customWidth="1"/>
    <col min="2568" max="2568" width="6.90625" style="535" customWidth="1"/>
    <col min="2569" max="2569" width="4" style="535" customWidth="1"/>
    <col min="2570" max="2570" width="11" style="535" customWidth="1"/>
    <col min="2571" max="2572" width="11.08984375" style="535" customWidth="1"/>
    <col min="2573" max="2816" width="9" style="535"/>
    <col min="2817" max="2817" width="3.1796875" style="535" customWidth="1"/>
    <col min="2818" max="2818" width="19.81640625" style="535" bestFit="1" customWidth="1"/>
    <col min="2819" max="2819" width="10.08984375" style="535" customWidth="1"/>
    <col min="2820" max="2821" width="10.90625" style="535" customWidth="1"/>
    <col min="2822" max="2823" width="9.1796875" style="535" customWidth="1"/>
    <col min="2824" max="2824" width="6.90625" style="535" customWidth="1"/>
    <col min="2825" max="2825" width="4" style="535" customWidth="1"/>
    <col min="2826" max="2826" width="11" style="535" customWidth="1"/>
    <col min="2827" max="2828" width="11.08984375" style="535" customWidth="1"/>
    <col min="2829" max="3072" width="9" style="535"/>
    <col min="3073" max="3073" width="3.1796875" style="535" customWidth="1"/>
    <col min="3074" max="3074" width="19.81640625" style="535" bestFit="1" customWidth="1"/>
    <col min="3075" max="3075" width="10.08984375" style="535" customWidth="1"/>
    <col min="3076" max="3077" width="10.90625" style="535" customWidth="1"/>
    <col min="3078" max="3079" width="9.1796875" style="535" customWidth="1"/>
    <col min="3080" max="3080" width="6.90625" style="535" customWidth="1"/>
    <col min="3081" max="3081" width="4" style="535" customWidth="1"/>
    <col min="3082" max="3082" width="11" style="535" customWidth="1"/>
    <col min="3083" max="3084" width="11.08984375" style="535" customWidth="1"/>
    <col min="3085" max="3328" width="9" style="535"/>
    <col min="3329" max="3329" width="3.1796875" style="535" customWidth="1"/>
    <col min="3330" max="3330" width="19.81640625" style="535" bestFit="1" customWidth="1"/>
    <col min="3331" max="3331" width="10.08984375" style="535" customWidth="1"/>
    <col min="3332" max="3333" width="10.90625" style="535" customWidth="1"/>
    <col min="3334" max="3335" width="9.1796875" style="535" customWidth="1"/>
    <col min="3336" max="3336" width="6.90625" style="535" customWidth="1"/>
    <col min="3337" max="3337" width="4" style="535" customWidth="1"/>
    <col min="3338" max="3338" width="11" style="535" customWidth="1"/>
    <col min="3339" max="3340" width="11.08984375" style="535" customWidth="1"/>
    <col min="3341" max="3584" width="9" style="535"/>
    <col min="3585" max="3585" width="3.1796875" style="535" customWidth="1"/>
    <col min="3586" max="3586" width="19.81640625" style="535" bestFit="1" customWidth="1"/>
    <col min="3587" max="3587" width="10.08984375" style="535" customWidth="1"/>
    <col min="3588" max="3589" width="10.90625" style="535" customWidth="1"/>
    <col min="3590" max="3591" width="9.1796875" style="535" customWidth="1"/>
    <col min="3592" max="3592" width="6.90625" style="535" customWidth="1"/>
    <col min="3593" max="3593" width="4" style="535" customWidth="1"/>
    <col min="3594" max="3594" width="11" style="535" customWidth="1"/>
    <col min="3595" max="3596" width="11.08984375" style="535" customWidth="1"/>
    <col min="3597" max="3840" width="9" style="535"/>
    <col min="3841" max="3841" width="3.1796875" style="535" customWidth="1"/>
    <col min="3842" max="3842" width="19.81640625" style="535" bestFit="1" customWidth="1"/>
    <col min="3843" max="3843" width="10.08984375" style="535" customWidth="1"/>
    <col min="3844" max="3845" width="10.90625" style="535" customWidth="1"/>
    <col min="3846" max="3847" width="9.1796875" style="535" customWidth="1"/>
    <col min="3848" max="3848" width="6.90625" style="535" customWidth="1"/>
    <col min="3849" max="3849" width="4" style="535" customWidth="1"/>
    <col min="3850" max="3850" width="11" style="535" customWidth="1"/>
    <col min="3851" max="3852" width="11.08984375" style="535" customWidth="1"/>
    <col min="3853" max="4096" width="9" style="535"/>
    <col min="4097" max="4097" width="3.1796875" style="535" customWidth="1"/>
    <col min="4098" max="4098" width="19.81640625" style="535" bestFit="1" customWidth="1"/>
    <col min="4099" max="4099" width="10.08984375" style="535" customWidth="1"/>
    <col min="4100" max="4101" width="10.90625" style="535" customWidth="1"/>
    <col min="4102" max="4103" width="9.1796875" style="535" customWidth="1"/>
    <col min="4104" max="4104" width="6.90625" style="535" customWidth="1"/>
    <col min="4105" max="4105" width="4" style="535" customWidth="1"/>
    <col min="4106" max="4106" width="11" style="535" customWidth="1"/>
    <col min="4107" max="4108" width="11.08984375" style="535" customWidth="1"/>
    <col min="4109" max="4352" width="9" style="535"/>
    <col min="4353" max="4353" width="3.1796875" style="535" customWidth="1"/>
    <col min="4354" max="4354" width="19.81640625" style="535" bestFit="1" customWidth="1"/>
    <col min="4355" max="4355" width="10.08984375" style="535" customWidth="1"/>
    <col min="4356" max="4357" width="10.90625" style="535" customWidth="1"/>
    <col min="4358" max="4359" width="9.1796875" style="535" customWidth="1"/>
    <col min="4360" max="4360" width="6.90625" style="535" customWidth="1"/>
    <col min="4361" max="4361" width="4" style="535" customWidth="1"/>
    <col min="4362" max="4362" width="11" style="535" customWidth="1"/>
    <col min="4363" max="4364" width="11.08984375" style="535" customWidth="1"/>
    <col min="4365" max="4608" width="9" style="535"/>
    <col min="4609" max="4609" width="3.1796875" style="535" customWidth="1"/>
    <col min="4610" max="4610" width="19.81640625" style="535" bestFit="1" customWidth="1"/>
    <col min="4611" max="4611" width="10.08984375" style="535" customWidth="1"/>
    <col min="4612" max="4613" width="10.90625" style="535" customWidth="1"/>
    <col min="4614" max="4615" width="9.1796875" style="535" customWidth="1"/>
    <col min="4616" max="4616" width="6.90625" style="535" customWidth="1"/>
    <col min="4617" max="4617" width="4" style="535" customWidth="1"/>
    <col min="4618" max="4618" width="11" style="535" customWidth="1"/>
    <col min="4619" max="4620" width="11.08984375" style="535" customWidth="1"/>
    <col min="4621" max="4864" width="9" style="535"/>
    <col min="4865" max="4865" width="3.1796875" style="535" customWidth="1"/>
    <col min="4866" max="4866" width="19.81640625" style="535" bestFit="1" customWidth="1"/>
    <col min="4867" max="4867" width="10.08984375" style="535" customWidth="1"/>
    <col min="4868" max="4869" width="10.90625" style="535" customWidth="1"/>
    <col min="4870" max="4871" width="9.1796875" style="535" customWidth="1"/>
    <col min="4872" max="4872" width="6.90625" style="535" customWidth="1"/>
    <col min="4873" max="4873" width="4" style="535" customWidth="1"/>
    <col min="4874" max="4874" width="11" style="535" customWidth="1"/>
    <col min="4875" max="4876" width="11.08984375" style="535" customWidth="1"/>
    <col min="4877" max="5120" width="9" style="535"/>
    <col min="5121" max="5121" width="3.1796875" style="535" customWidth="1"/>
    <col min="5122" max="5122" width="19.81640625" style="535" bestFit="1" customWidth="1"/>
    <col min="5123" max="5123" width="10.08984375" style="535" customWidth="1"/>
    <col min="5124" max="5125" width="10.90625" style="535" customWidth="1"/>
    <col min="5126" max="5127" width="9.1796875" style="535" customWidth="1"/>
    <col min="5128" max="5128" width="6.90625" style="535" customWidth="1"/>
    <col min="5129" max="5129" width="4" style="535" customWidth="1"/>
    <col min="5130" max="5130" width="11" style="535" customWidth="1"/>
    <col min="5131" max="5132" width="11.08984375" style="535" customWidth="1"/>
    <col min="5133" max="5376" width="9" style="535"/>
    <col min="5377" max="5377" width="3.1796875" style="535" customWidth="1"/>
    <col min="5378" max="5378" width="19.81640625" style="535" bestFit="1" customWidth="1"/>
    <col min="5379" max="5379" width="10.08984375" style="535" customWidth="1"/>
    <col min="5380" max="5381" width="10.90625" style="535" customWidth="1"/>
    <col min="5382" max="5383" width="9.1796875" style="535" customWidth="1"/>
    <col min="5384" max="5384" width="6.90625" style="535" customWidth="1"/>
    <col min="5385" max="5385" width="4" style="535" customWidth="1"/>
    <col min="5386" max="5386" width="11" style="535" customWidth="1"/>
    <col min="5387" max="5388" width="11.08984375" style="535" customWidth="1"/>
    <col min="5389" max="5632" width="9" style="535"/>
    <col min="5633" max="5633" width="3.1796875" style="535" customWidth="1"/>
    <col min="5634" max="5634" width="19.81640625" style="535" bestFit="1" customWidth="1"/>
    <col min="5635" max="5635" width="10.08984375" style="535" customWidth="1"/>
    <col min="5636" max="5637" width="10.90625" style="535" customWidth="1"/>
    <col min="5638" max="5639" width="9.1796875" style="535" customWidth="1"/>
    <col min="5640" max="5640" width="6.90625" style="535" customWidth="1"/>
    <col min="5641" max="5641" width="4" style="535" customWidth="1"/>
    <col min="5642" max="5642" width="11" style="535" customWidth="1"/>
    <col min="5643" max="5644" width="11.08984375" style="535" customWidth="1"/>
    <col min="5645" max="5888" width="9" style="535"/>
    <col min="5889" max="5889" width="3.1796875" style="535" customWidth="1"/>
    <col min="5890" max="5890" width="19.81640625" style="535" bestFit="1" customWidth="1"/>
    <col min="5891" max="5891" width="10.08984375" style="535" customWidth="1"/>
    <col min="5892" max="5893" width="10.90625" style="535" customWidth="1"/>
    <col min="5894" max="5895" width="9.1796875" style="535" customWidth="1"/>
    <col min="5896" max="5896" width="6.90625" style="535" customWidth="1"/>
    <col min="5897" max="5897" width="4" style="535" customWidth="1"/>
    <col min="5898" max="5898" width="11" style="535" customWidth="1"/>
    <col min="5899" max="5900" width="11.08984375" style="535" customWidth="1"/>
    <col min="5901" max="6144" width="9" style="535"/>
    <col min="6145" max="6145" width="3.1796875" style="535" customWidth="1"/>
    <col min="6146" max="6146" width="19.81640625" style="535" bestFit="1" customWidth="1"/>
    <col min="6147" max="6147" width="10.08984375" style="535" customWidth="1"/>
    <col min="6148" max="6149" width="10.90625" style="535" customWidth="1"/>
    <col min="6150" max="6151" width="9.1796875" style="535" customWidth="1"/>
    <col min="6152" max="6152" width="6.90625" style="535" customWidth="1"/>
    <col min="6153" max="6153" width="4" style="535" customWidth="1"/>
    <col min="6154" max="6154" width="11" style="535" customWidth="1"/>
    <col min="6155" max="6156" width="11.08984375" style="535" customWidth="1"/>
    <col min="6157" max="6400" width="9" style="535"/>
    <col min="6401" max="6401" width="3.1796875" style="535" customWidth="1"/>
    <col min="6402" max="6402" width="19.81640625" style="535" bestFit="1" customWidth="1"/>
    <col min="6403" max="6403" width="10.08984375" style="535" customWidth="1"/>
    <col min="6404" max="6405" width="10.90625" style="535" customWidth="1"/>
    <col min="6406" max="6407" width="9.1796875" style="535" customWidth="1"/>
    <col min="6408" max="6408" width="6.90625" style="535" customWidth="1"/>
    <col min="6409" max="6409" width="4" style="535" customWidth="1"/>
    <col min="6410" max="6410" width="11" style="535" customWidth="1"/>
    <col min="6411" max="6412" width="11.08984375" style="535" customWidth="1"/>
    <col min="6413" max="6656" width="9" style="535"/>
    <col min="6657" max="6657" width="3.1796875" style="535" customWidth="1"/>
    <col min="6658" max="6658" width="19.81640625" style="535" bestFit="1" customWidth="1"/>
    <col min="6659" max="6659" width="10.08984375" style="535" customWidth="1"/>
    <col min="6660" max="6661" width="10.90625" style="535" customWidth="1"/>
    <col min="6662" max="6663" width="9.1796875" style="535" customWidth="1"/>
    <col min="6664" max="6664" width="6.90625" style="535" customWidth="1"/>
    <col min="6665" max="6665" width="4" style="535" customWidth="1"/>
    <col min="6666" max="6666" width="11" style="535" customWidth="1"/>
    <col min="6667" max="6668" width="11.08984375" style="535" customWidth="1"/>
    <col min="6669" max="6912" width="9" style="535"/>
    <col min="6913" max="6913" width="3.1796875" style="535" customWidth="1"/>
    <col min="6914" max="6914" width="19.81640625" style="535" bestFit="1" customWidth="1"/>
    <col min="6915" max="6915" width="10.08984375" style="535" customWidth="1"/>
    <col min="6916" max="6917" width="10.90625" style="535" customWidth="1"/>
    <col min="6918" max="6919" width="9.1796875" style="535" customWidth="1"/>
    <col min="6920" max="6920" width="6.90625" style="535" customWidth="1"/>
    <col min="6921" max="6921" width="4" style="535" customWidth="1"/>
    <col min="6922" max="6922" width="11" style="535" customWidth="1"/>
    <col min="6923" max="6924" width="11.08984375" style="535" customWidth="1"/>
    <col min="6925" max="7168" width="9" style="535"/>
    <col min="7169" max="7169" width="3.1796875" style="535" customWidth="1"/>
    <col min="7170" max="7170" width="19.81640625" style="535" bestFit="1" customWidth="1"/>
    <col min="7171" max="7171" width="10.08984375" style="535" customWidth="1"/>
    <col min="7172" max="7173" width="10.90625" style="535" customWidth="1"/>
    <col min="7174" max="7175" width="9.1796875" style="535" customWidth="1"/>
    <col min="7176" max="7176" width="6.90625" style="535" customWidth="1"/>
    <col min="7177" max="7177" width="4" style="535" customWidth="1"/>
    <col min="7178" max="7178" width="11" style="535" customWidth="1"/>
    <col min="7179" max="7180" width="11.08984375" style="535" customWidth="1"/>
    <col min="7181" max="7424" width="9" style="535"/>
    <col min="7425" max="7425" width="3.1796875" style="535" customWidth="1"/>
    <col min="7426" max="7426" width="19.81640625" style="535" bestFit="1" customWidth="1"/>
    <col min="7427" max="7427" width="10.08984375" style="535" customWidth="1"/>
    <col min="7428" max="7429" width="10.90625" style="535" customWidth="1"/>
    <col min="7430" max="7431" width="9.1796875" style="535" customWidth="1"/>
    <col min="7432" max="7432" width="6.90625" style="535" customWidth="1"/>
    <col min="7433" max="7433" width="4" style="535" customWidth="1"/>
    <col min="7434" max="7434" width="11" style="535" customWidth="1"/>
    <col min="7435" max="7436" width="11.08984375" style="535" customWidth="1"/>
    <col min="7437" max="7680" width="9" style="535"/>
    <col min="7681" max="7681" width="3.1796875" style="535" customWidth="1"/>
    <col min="7682" max="7682" width="19.81640625" style="535" bestFit="1" customWidth="1"/>
    <col min="7683" max="7683" width="10.08984375" style="535" customWidth="1"/>
    <col min="7684" max="7685" width="10.90625" style="535" customWidth="1"/>
    <col min="7686" max="7687" width="9.1796875" style="535" customWidth="1"/>
    <col min="7688" max="7688" width="6.90625" style="535" customWidth="1"/>
    <col min="7689" max="7689" width="4" style="535" customWidth="1"/>
    <col min="7690" max="7690" width="11" style="535" customWidth="1"/>
    <col min="7691" max="7692" width="11.08984375" style="535" customWidth="1"/>
    <col min="7693" max="7936" width="9" style="535"/>
    <col min="7937" max="7937" width="3.1796875" style="535" customWidth="1"/>
    <col min="7938" max="7938" width="19.81640625" style="535" bestFit="1" customWidth="1"/>
    <col min="7939" max="7939" width="10.08984375" style="535" customWidth="1"/>
    <col min="7940" max="7941" width="10.90625" style="535" customWidth="1"/>
    <col min="7942" max="7943" width="9.1796875" style="535" customWidth="1"/>
    <col min="7944" max="7944" width="6.90625" style="535" customWidth="1"/>
    <col min="7945" max="7945" width="4" style="535" customWidth="1"/>
    <col min="7946" max="7946" width="11" style="535" customWidth="1"/>
    <col min="7947" max="7948" width="11.08984375" style="535" customWidth="1"/>
    <col min="7949" max="8192" width="9" style="535"/>
    <col min="8193" max="8193" width="3.1796875" style="535" customWidth="1"/>
    <col min="8194" max="8194" width="19.81640625" style="535" bestFit="1" customWidth="1"/>
    <col min="8195" max="8195" width="10.08984375" style="535" customWidth="1"/>
    <col min="8196" max="8197" width="10.90625" style="535" customWidth="1"/>
    <col min="8198" max="8199" width="9.1796875" style="535" customWidth="1"/>
    <col min="8200" max="8200" width="6.90625" style="535" customWidth="1"/>
    <col min="8201" max="8201" width="4" style="535" customWidth="1"/>
    <col min="8202" max="8202" width="11" style="535" customWidth="1"/>
    <col min="8203" max="8204" width="11.08984375" style="535" customWidth="1"/>
    <col min="8205" max="8448" width="9" style="535"/>
    <col min="8449" max="8449" width="3.1796875" style="535" customWidth="1"/>
    <col min="8450" max="8450" width="19.81640625" style="535" bestFit="1" customWidth="1"/>
    <col min="8451" max="8451" width="10.08984375" style="535" customWidth="1"/>
    <col min="8452" max="8453" width="10.90625" style="535" customWidth="1"/>
    <col min="8454" max="8455" width="9.1796875" style="535" customWidth="1"/>
    <col min="8456" max="8456" width="6.90625" style="535" customWidth="1"/>
    <col min="8457" max="8457" width="4" style="535" customWidth="1"/>
    <col min="8458" max="8458" width="11" style="535" customWidth="1"/>
    <col min="8459" max="8460" width="11.08984375" style="535" customWidth="1"/>
    <col min="8461" max="8704" width="9" style="535"/>
    <col min="8705" max="8705" width="3.1796875" style="535" customWidth="1"/>
    <col min="8706" max="8706" width="19.81640625" style="535" bestFit="1" customWidth="1"/>
    <col min="8707" max="8707" width="10.08984375" style="535" customWidth="1"/>
    <col min="8708" max="8709" width="10.90625" style="535" customWidth="1"/>
    <col min="8710" max="8711" width="9.1796875" style="535" customWidth="1"/>
    <col min="8712" max="8712" width="6.90625" style="535" customWidth="1"/>
    <col min="8713" max="8713" width="4" style="535" customWidth="1"/>
    <col min="8714" max="8714" width="11" style="535" customWidth="1"/>
    <col min="8715" max="8716" width="11.08984375" style="535" customWidth="1"/>
    <col min="8717" max="8960" width="9" style="535"/>
    <col min="8961" max="8961" width="3.1796875" style="535" customWidth="1"/>
    <col min="8962" max="8962" width="19.81640625" style="535" bestFit="1" customWidth="1"/>
    <col min="8963" max="8963" width="10.08984375" style="535" customWidth="1"/>
    <col min="8964" max="8965" width="10.90625" style="535" customWidth="1"/>
    <col min="8966" max="8967" width="9.1796875" style="535" customWidth="1"/>
    <col min="8968" max="8968" width="6.90625" style="535" customWidth="1"/>
    <col min="8969" max="8969" width="4" style="535" customWidth="1"/>
    <col min="8970" max="8970" width="11" style="535" customWidth="1"/>
    <col min="8971" max="8972" width="11.08984375" style="535" customWidth="1"/>
    <col min="8973" max="9216" width="9" style="535"/>
    <col min="9217" max="9217" width="3.1796875" style="535" customWidth="1"/>
    <col min="9218" max="9218" width="19.81640625" style="535" bestFit="1" customWidth="1"/>
    <col min="9219" max="9219" width="10.08984375" style="535" customWidth="1"/>
    <col min="9220" max="9221" width="10.90625" style="535" customWidth="1"/>
    <col min="9222" max="9223" width="9.1796875" style="535" customWidth="1"/>
    <col min="9224" max="9224" width="6.90625" style="535" customWidth="1"/>
    <col min="9225" max="9225" width="4" style="535" customWidth="1"/>
    <col min="9226" max="9226" width="11" style="535" customWidth="1"/>
    <col min="9227" max="9228" width="11.08984375" style="535" customWidth="1"/>
    <col min="9229" max="9472" width="9" style="535"/>
    <col min="9473" max="9473" width="3.1796875" style="535" customWidth="1"/>
    <col min="9474" max="9474" width="19.81640625" style="535" bestFit="1" customWidth="1"/>
    <col min="9475" max="9475" width="10.08984375" style="535" customWidth="1"/>
    <col min="9476" max="9477" width="10.90625" style="535" customWidth="1"/>
    <col min="9478" max="9479" width="9.1796875" style="535" customWidth="1"/>
    <col min="9480" max="9480" width="6.90625" style="535" customWidth="1"/>
    <col min="9481" max="9481" width="4" style="535" customWidth="1"/>
    <col min="9482" max="9482" width="11" style="535" customWidth="1"/>
    <col min="9483" max="9484" width="11.08984375" style="535" customWidth="1"/>
    <col min="9485" max="9728" width="9" style="535"/>
    <col min="9729" max="9729" width="3.1796875" style="535" customWidth="1"/>
    <col min="9730" max="9730" width="19.81640625" style="535" bestFit="1" customWidth="1"/>
    <col min="9731" max="9731" width="10.08984375" style="535" customWidth="1"/>
    <col min="9732" max="9733" width="10.90625" style="535" customWidth="1"/>
    <col min="9734" max="9735" width="9.1796875" style="535" customWidth="1"/>
    <col min="9736" max="9736" width="6.90625" style="535" customWidth="1"/>
    <col min="9737" max="9737" width="4" style="535" customWidth="1"/>
    <col min="9738" max="9738" width="11" style="535" customWidth="1"/>
    <col min="9739" max="9740" width="11.08984375" style="535" customWidth="1"/>
    <col min="9741" max="9984" width="9" style="535"/>
    <col min="9985" max="9985" width="3.1796875" style="535" customWidth="1"/>
    <col min="9986" max="9986" width="19.81640625" style="535" bestFit="1" customWidth="1"/>
    <col min="9987" max="9987" width="10.08984375" style="535" customWidth="1"/>
    <col min="9988" max="9989" width="10.90625" style="535" customWidth="1"/>
    <col min="9990" max="9991" width="9.1796875" style="535" customWidth="1"/>
    <col min="9992" max="9992" width="6.90625" style="535" customWidth="1"/>
    <col min="9993" max="9993" width="4" style="535" customWidth="1"/>
    <col min="9994" max="9994" width="11" style="535" customWidth="1"/>
    <col min="9995" max="9996" width="11.08984375" style="535" customWidth="1"/>
    <col min="9997" max="10240" width="9" style="535"/>
    <col min="10241" max="10241" width="3.1796875" style="535" customWidth="1"/>
    <col min="10242" max="10242" width="19.81640625" style="535" bestFit="1" customWidth="1"/>
    <col min="10243" max="10243" width="10.08984375" style="535" customWidth="1"/>
    <col min="10244" max="10245" width="10.90625" style="535" customWidth="1"/>
    <col min="10246" max="10247" width="9.1796875" style="535" customWidth="1"/>
    <col min="10248" max="10248" width="6.90625" style="535" customWidth="1"/>
    <col min="10249" max="10249" width="4" style="535" customWidth="1"/>
    <col min="10250" max="10250" width="11" style="535" customWidth="1"/>
    <col min="10251" max="10252" width="11.08984375" style="535" customWidth="1"/>
    <col min="10253" max="10496" width="9" style="535"/>
    <col min="10497" max="10497" width="3.1796875" style="535" customWidth="1"/>
    <col min="10498" max="10498" width="19.81640625" style="535" bestFit="1" customWidth="1"/>
    <col min="10499" max="10499" width="10.08984375" style="535" customWidth="1"/>
    <col min="10500" max="10501" width="10.90625" style="535" customWidth="1"/>
    <col min="10502" max="10503" width="9.1796875" style="535" customWidth="1"/>
    <col min="10504" max="10504" width="6.90625" style="535" customWidth="1"/>
    <col min="10505" max="10505" width="4" style="535" customWidth="1"/>
    <col min="10506" max="10506" width="11" style="535" customWidth="1"/>
    <col min="10507" max="10508" width="11.08984375" style="535" customWidth="1"/>
    <col min="10509" max="10752" width="9" style="535"/>
    <col min="10753" max="10753" width="3.1796875" style="535" customWidth="1"/>
    <col min="10754" max="10754" width="19.81640625" style="535" bestFit="1" customWidth="1"/>
    <col min="10755" max="10755" width="10.08984375" style="535" customWidth="1"/>
    <col min="10756" max="10757" width="10.90625" style="535" customWidth="1"/>
    <col min="10758" max="10759" width="9.1796875" style="535" customWidth="1"/>
    <col min="10760" max="10760" width="6.90625" style="535" customWidth="1"/>
    <col min="10761" max="10761" width="4" style="535" customWidth="1"/>
    <col min="10762" max="10762" width="11" style="535" customWidth="1"/>
    <col min="10763" max="10764" width="11.08984375" style="535" customWidth="1"/>
    <col min="10765" max="11008" width="9" style="535"/>
    <col min="11009" max="11009" width="3.1796875" style="535" customWidth="1"/>
    <col min="11010" max="11010" width="19.81640625" style="535" bestFit="1" customWidth="1"/>
    <col min="11011" max="11011" width="10.08984375" style="535" customWidth="1"/>
    <col min="11012" max="11013" width="10.90625" style="535" customWidth="1"/>
    <col min="11014" max="11015" width="9.1796875" style="535" customWidth="1"/>
    <col min="11016" max="11016" width="6.90625" style="535" customWidth="1"/>
    <col min="11017" max="11017" width="4" style="535" customWidth="1"/>
    <col min="11018" max="11018" width="11" style="535" customWidth="1"/>
    <col min="11019" max="11020" width="11.08984375" style="535" customWidth="1"/>
    <col min="11021" max="11264" width="9" style="535"/>
    <col min="11265" max="11265" width="3.1796875" style="535" customWidth="1"/>
    <col min="11266" max="11266" width="19.81640625" style="535" bestFit="1" customWidth="1"/>
    <col min="11267" max="11267" width="10.08984375" style="535" customWidth="1"/>
    <col min="11268" max="11269" width="10.90625" style="535" customWidth="1"/>
    <col min="11270" max="11271" width="9.1796875" style="535" customWidth="1"/>
    <col min="11272" max="11272" width="6.90625" style="535" customWidth="1"/>
    <col min="11273" max="11273" width="4" style="535" customWidth="1"/>
    <col min="11274" max="11274" width="11" style="535" customWidth="1"/>
    <col min="11275" max="11276" width="11.08984375" style="535" customWidth="1"/>
    <col min="11277" max="11520" width="9" style="535"/>
    <col min="11521" max="11521" width="3.1796875" style="535" customWidth="1"/>
    <col min="11522" max="11522" width="19.81640625" style="535" bestFit="1" customWidth="1"/>
    <col min="11523" max="11523" width="10.08984375" style="535" customWidth="1"/>
    <col min="11524" max="11525" width="10.90625" style="535" customWidth="1"/>
    <col min="11526" max="11527" width="9.1796875" style="535" customWidth="1"/>
    <col min="11528" max="11528" width="6.90625" style="535" customWidth="1"/>
    <col min="11529" max="11529" width="4" style="535" customWidth="1"/>
    <col min="11530" max="11530" width="11" style="535" customWidth="1"/>
    <col min="11531" max="11532" width="11.08984375" style="535" customWidth="1"/>
    <col min="11533" max="11776" width="9" style="535"/>
    <col min="11777" max="11777" width="3.1796875" style="535" customWidth="1"/>
    <col min="11778" max="11778" width="19.81640625" style="535" bestFit="1" customWidth="1"/>
    <col min="11779" max="11779" width="10.08984375" style="535" customWidth="1"/>
    <col min="11780" max="11781" width="10.90625" style="535" customWidth="1"/>
    <col min="11782" max="11783" width="9.1796875" style="535" customWidth="1"/>
    <col min="11784" max="11784" width="6.90625" style="535" customWidth="1"/>
    <col min="11785" max="11785" width="4" style="535" customWidth="1"/>
    <col min="11786" max="11786" width="11" style="535" customWidth="1"/>
    <col min="11787" max="11788" width="11.08984375" style="535" customWidth="1"/>
    <col min="11789" max="12032" width="9" style="535"/>
    <col min="12033" max="12033" width="3.1796875" style="535" customWidth="1"/>
    <col min="12034" max="12034" width="19.81640625" style="535" bestFit="1" customWidth="1"/>
    <col min="12035" max="12035" width="10.08984375" style="535" customWidth="1"/>
    <col min="12036" max="12037" width="10.90625" style="535" customWidth="1"/>
    <col min="12038" max="12039" width="9.1796875" style="535" customWidth="1"/>
    <col min="12040" max="12040" width="6.90625" style="535" customWidth="1"/>
    <col min="12041" max="12041" width="4" style="535" customWidth="1"/>
    <col min="12042" max="12042" width="11" style="535" customWidth="1"/>
    <col min="12043" max="12044" width="11.08984375" style="535" customWidth="1"/>
    <col min="12045" max="12288" width="9" style="535"/>
    <col min="12289" max="12289" width="3.1796875" style="535" customWidth="1"/>
    <col min="12290" max="12290" width="19.81640625" style="535" bestFit="1" customWidth="1"/>
    <col min="12291" max="12291" width="10.08984375" style="535" customWidth="1"/>
    <col min="12292" max="12293" width="10.90625" style="535" customWidth="1"/>
    <col min="12294" max="12295" width="9.1796875" style="535" customWidth="1"/>
    <col min="12296" max="12296" width="6.90625" style="535" customWidth="1"/>
    <col min="12297" max="12297" width="4" style="535" customWidth="1"/>
    <col min="12298" max="12298" width="11" style="535" customWidth="1"/>
    <col min="12299" max="12300" width="11.08984375" style="535" customWidth="1"/>
    <col min="12301" max="12544" width="9" style="535"/>
    <col min="12545" max="12545" width="3.1796875" style="535" customWidth="1"/>
    <col min="12546" max="12546" width="19.81640625" style="535" bestFit="1" customWidth="1"/>
    <col min="12547" max="12547" width="10.08984375" style="535" customWidth="1"/>
    <col min="12548" max="12549" width="10.90625" style="535" customWidth="1"/>
    <col min="12550" max="12551" width="9.1796875" style="535" customWidth="1"/>
    <col min="12552" max="12552" width="6.90625" style="535" customWidth="1"/>
    <col min="12553" max="12553" width="4" style="535" customWidth="1"/>
    <col min="12554" max="12554" width="11" style="535" customWidth="1"/>
    <col min="12555" max="12556" width="11.08984375" style="535" customWidth="1"/>
    <col min="12557" max="12800" width="9" style="535"/>
    <col min="12801" max="12801" width="3.1796875" style="535" customWidth="1"/>
    <col min="12802" max="12802" width="19.81640625" style="535" bestFit="1" customWidth="1"/>
    <col min="12803" max="12803" width="10.08984375" style="535" customWidth="1"/>
    <col min="12804" max="12805" width="10.90625" style="535" customWidth="1"/>
    <col min="12806" max="12807" width="9.1796875" style="535" customWidth="1"/>
    <col min="12808" max="12808" width="6.90625" style="535" customWidth="1"/>
    <col min="12809" max="12809" width="4" style="535" customWidth="1"/>
    <col min="12810" max="12810" width="11" style="535" customWidth="1"/>
    <col min="12811" max="12812" width="11.08984375" style="535" customWidth="1"/>
    <col min="12813" max="13056" width="9" style="535"/>
    <col min="13057" max="13057" width="3.1796875" style="535" customWidth="1"/>
    <col min="13058" max="13058" width="19.81640625" style="535" bestFit="1" customWidth="1"/>
    <col min="13059" max="13059" width="10.08984375" style="535" customWidth="1"/>
    <col min="13060" max="13061" width="10.90625" style="535" customWidth="1"/>
    <col min="13062" max="13063" width="9.1796875" style="535" customWidth="1"/>
    <col min="13064" max="13064" width="6.90625" style="535" customWidth="1"/>
    <col min="13065" max="13065" width="4" style="535" customWidth="1"/>
    <col min="13066" max="13066" width="11" style="535" customWidth="1"/>
    <col min="13067" max="13068" width="11.08984375" style="535" customWidth="1"/>
    <col min="13069" max="13312" width="9" style="535"/>
    <col min="13313" max="13313" width="3.1796875" style="535" customWidth="1"/>
    <col min="13314" max="13314" width="19.81640625" style="535" bestFit="1" customWidth="1"/>
    <col min="13315" max="13315" width="10.08984375" style="535" customWidth="1"/>
    <col min="13316" max="13317" width="10.90625" style="535" customWidth="1"/>
    <col min="13318" max="13319" width="9.1796875" style="535" customWidth="1"/>
    <col min="13320" max="13320" width="6.90625" style="535" customWidth="1"/>
    <col min="13321" max="13321" width="4" style="535" customWidth="1"/>
    <col min="13322" max="13322" width="11" style="535" customWidth="1"/>
    <col min="13323" max="13324" width="11.08984375" style="535" customWidth="1"/>
    <col min="13325" max="13568" width="9" style="535"/>
    <col min="13569" max="13569" width="3.1796875" style="535" customWidth="1"/>
    <col min="13570" max="13570" width="19.81640625" style="535" bestFit="1" customWidth="1"/>
    <col min="13571" max="13571" width="10.08984375" style="535" customWidth="1"/>
    <col min="13572" max="13573" width="10.90625" style="535" customWidth="1"/>
    <col min="13574" max="13575" width="9.1796875" style="535" customWidth="1"/>
    <col min="13576" max="13576" width="6.90625" style="535" customWidth="1"/>
    <col min="13577" max="13577" width="4" style="535" customWidth="1"/>
    <col min="13578" max="13578" width="11" style="535" customWidth="1"/>
    <col min="13579" max="13580" width="11.08984375" style="535" customWidth="1"/>
    <col min="13581" max="13824" width="9" style="535"/>
    <col min="13825" max="13825" width="3.1796875" style="535" customWidth="1"/>
    <col min="13826" max="13826" width="19.81640625" style="535" bestFit="1" customWidth="1"/>
    <col min="13827" max="13827" width="10.08984375" style="535" customWidth="1"/>
    <col min="13828" max="13829" width="10.90625" style="535" customWidth="1"/>
    <col min="13830" max="13831" width="9.1796875" style="535" customWidth="1"/>
    <col min="13832" max="13832" width="6.90625" style="535" customWidth="1"/>
    <col min="13833" max="13833" width="4" style="535" customWidth="1"/>
    <col min="13834" max="13834" width="11" style="535" customWidth="1"/>
    <col min="13835" max="13836" width="11.08984375" style="535" customWidth="1"/>
    <col min="13837" max="14080" width="9" style="535"/>
    <col min="14081" max="14081" width="3.1796875" style="535" customWidth="1"/>
    <col min="14082" max="14082" width="19.81640625" style="535" bestFit="1" customWidth="1"/>
    <col min="14083" max="14083" width="10.08984375" style="535" customWidth="1"/>
    <col min="14084" max="14085" width="10.90625" style="535" customWidth="1"/>
    <col min="14086" max="14087" width="9.1796875" style="535" customWidth="1"/>
    <col min="14088" max="14088" width="6.90625" style="535" customWidth="1"/>
    <col min="14089" max="14089" width="4" style="535" customWidth="1"/>
    <col min="14090" max="14090" width="11" style="535" customWidth="1"/>
    <col min="14091" max="14092" width="11.08984375" style="535" customWidth="1"/>
    <col min="14093" max="14336" width="9" style="535"/>
    <col min="14337" max="14337" width="3.1796875" style="535" customWidth="1"/>
    <col min="14338" max="14338" width="19.81640625" style="535" bestFit="1" customWidth="1"/>
    <col min="14339" max="14339" width="10.08984375" style="535" customWidth="1"/>
    <col min="14340" max="14341" width="10.90625" style="535" customWidth="1"/>
    <col min="14342" max="14343" width="9.1796875" style="535" customWidth="1"/>
    <col min="14344" max="14344" width="6.90625" style="535" customWidth="1"/>
    <col min="14345" max="14345" width="4" style="535" customWidth="1"/>
    <col min="14346" max="14346" width="11" style="535" customWidth="1"/>
    <col min="14347" max="14348" width="11.08984375" style="535" customWidth="1"/>
    <col min="14349" max="14592" width="9" style="535"/>
    <col min="14593" max="14593" width="3.1796875" style="535" customWidth="1"/>
    <col min="14594" max="14594" width="19.81640625" style="535" bestFit="1" customWidth="1"/>
    <col min="14595" max="14595" width="10.08984375" style="535" customWidth="1"/>
    <col min="14596" max="14597" width="10.90625" style="535" customWidth="1"/>
    <col min="14598" max="14599" width="9.1796875" style="535" customWidth="1"/>
    <col min="14600" max="14600" width="6.90625" style="535" customWidth="1"/>
    <col min="14601" max="14601" width="4" style="535" customWidth="1"/>
    <col min="14602" max="14602" width="11" style="535" customWidth="1"/>
    <col min="14603" max="14604" width="11.08984375" style="535" customWidth="1"/>
    <col min="14605" max="14848" width="9" style="535"/>
    <col min="14849" max="14849" width="3.1796875" style="535" customWidth="1"/>
    <col min="14850" max="14850" width="19.81640625" style="535" bestFit="1" customWidth="1"/>
    <col min="14851" max="14851" width="10.08984375" style="535" customWidth="1"/>
    <col min="14852" max="14853" width="10.90625" style="535" customWidth="1"/>
    <col min="14854" max="14855" width="9.1796875" style="535" customWidth="1"/>
    <col min="14856" max="14856" width="6.90625" style="535" customWidth="1"/>
    <col min="14857" max="14857" width="4" style="535" customWidth="1"/>
    <col min="14858" max="14858" width="11" style="535" customWidth="1"/>
    <col min="14859" max="14860" width="11.08984375" style="535" customWidth="1"/>
    <col min="14861" max="15104" width="9" style="535"/>
    <col min="15105" max="15105" width="3.1796875" style="535" customWidth="1"/>
    <col min="15106" max="15106" width="19.81640625" style="535" bestFit="1" customWidth="1"/>
    <col min="15107" max="15107" width="10.08984375" style="535" customWidth="1"/>
    <col min="15108" max="15109" width="10.90625" style="535" customWidth="1"/>
    <col min="15110" max="15111" width="9.1796875" style="535" customWidth="1"/>
    <col min="15112" max="15112" width="6.90625" style="535" customWidth="1"/>
    <col min="15113" max="15113" width="4" style="535" customWidth="1"/>
    <col min="15114" max="15114" width="11" style="535" customWidth="1"/>
    <col min="15115" max="15116" width="11.08984375" style="535" customWidth="1"/>
    <col min="15117" max="15360" width="9" style="535"/>
    <col min="15361" max="15361" width="3.1796875" style="535" customWidth="1"/>
    <col min="15362" max="15362" width="19.81640625" style="535" bestFit="1" customWidth="1"/>
    <col min="15363" max="15363" width="10.08984375" style="535" customWidth="1"/>
    <col min="15364" max="15365" width="10.90625" style="535" customWidth="1"/>
    <col min="15366" max="15367" width="9.1796875" style="535" customWidth="1"/>
    <col min="15368" max="15368" width="6.90625" style="535" customWidth="1"/>
    <col min="15369" max="15369" width="4" style="535" customWidth="1"/>
    <col min="15370" max="15370" width="11" style="535" customWidth="1"/>
    <col min="15371" max="15372" width="11.08984375" style="535" customWidth="1"/>
    <col min="15373" max="15616" width="9" style="535"/>
    <col min="15617" max="15617" width="3.1796875" style="535" customWidth="1"/>
    <col min="15618" max="15618" width="19.81640625" style="535" bestFit="1" customWidth="1"/>
    <col min="15619" max="15619" width="10.08984375" style="535" customWidth="1"/>
    <col min="15620" max="15621" width="10.90625" style="535" customWidth="1"/>
    <col min="15622" max="15623" width="9.1796875" style="535" customWidth="1"/>
    <col min="15624" max="15624" width="6.90625" style="535" customWidth="1"/>
    <col min="15625" max="15625" width="4" style="535" customWidth="1"/>
    <col min="15626" max="15626" width="11" style="535" customWidth="1"/>
    <col min="15627" max="15628" width="11.08984375" style="535" customWidth="1"/>
    <col min="15629" max="15872" width="9" style="535"/>
    <col min="15873" max="15873" width="3.1796875" style="535" customWidth="1"/>
    <col min="15874" max="15874" width="19.81640625" style="535" bestFit="1" customWidth="1"/>
    <col min="15875" max="15875" width="10.08984375" style="535" customWidth="1"/>
    <col min="15876" max="15877" width="10.90625" style="535" customWidth="1"/>
    <col min="15878" max="15879" width="9.1796875" style="535" customWidth="1"/>
    <col min="15880" max="15880" width="6.90625" style="535" customWidth="1"/>
    <col min="15881" max="15881" width="4" style="535" customWidth="1"/>
    <col min="15882" max="15882" width="11" style="535" customWidth="1"/>
    <col min="15883" max="15884" width="11.08984375" style="535" customWidth="1"/>
    <col min="15885" max="16128" width="9" style="535"/>
    <col min="16129" max="16129" width="3.1796875" style="535" customWidth="1"/>
    <col min="16130" max="16130" width="19.81640625" style="535" bestFit="1" customWidth="1"/>
    <col min="16131" max="16131" width="10.08984375" style="535" customWidth="1"/>
    <col min="16132" max="16133" width="10.90625" style="535" customWidth="1"/>
    <col min="16134" max="16135" width="9.1796875" style="535" customWidth="1"/>
    <col min="16136" max="16136" width="6.90625" style="535" customWidth="1"/>
    <col min="16137" max="16137" width="4" style="535" customWidth="1"/>
    <col min="16138" max="16138" width="11" style="535" customWidth="1"/>
    <col min="16139" max="16140" width="11.08984375" style="535" customWidth="1"/>
    <col min="16141" max="16384" width="9" style="535"/>
  </cols>
  <sheetData>
    <row r="1" spans="1:12">
      <c r="A1" s="235" t="s">
        <v>556</v>
      </c>
      <c r="B1" s="860"/>
      <c r="C1" s="860"/>
      <c r="D1" s="860"/>
      <c r="E1" s="860"/>
      <c r="F1" s="860"/>
      <c r="G1" s="860"/>
      <c r="H1" s="860"/>
      <c r="I1" s="860"/>
    </row>
    <row r="2" spans="1:12">
      <c r="A2" s="872" t="s">
        <v>557</v>
      </c>
      <c r="B2" s="873"/>
      <c r="C2" s="873"/>
      <c r="D2" s="873"/>
      <c r="E2" s="873"/>
      <c r="F2" s="873"/>
      <c r="G2" s="871"/>
      <c r="H2" s="860"/>
      <c r="I2" s="860"/>
      <c r="J2" s="536"/>
    </row>
    <row r="3" spans="1:12">
      <c r="A3" s="235" t="s">
        <v>558</v>
      </c>
      <c r="B3" s="860"/>
      <c r="C3" s="899" t="s">
        <v>559</v>
      </c>
      <c r="D3" s="860"/>
      <c r="E3" s="860"/>
      <c r="F3" s="860"/>
      <c r="G3" s="860"/>
      <c r="H3" s="860"/>
      <c r="I3" s="96"/>
      <c r="J3" s="234" t="s">
        <v>560</v>
      </c>
      <c r="K3" s="2"/>
      <c r="L3" s="2"/>
    </row>
    <row r="4" spans="1:12">
      <c r="A4" s="874"/>
      <c r="B4" s="875"/>
      <c r="C4" s="876" t="s">
        <v>561</v>
      </c>
      <c r="D4" s="875" t="s">
        <v>562</v>
      </c>
      <c r="E4" s="875"/>
      <c r="F4" s="877" t="s">
        <v>563</v>
      </c>
      <c r="G4" s="865"/>
      <c r="H4" s="865" t="s">
        <v>564</v>
      </c>
      <c r="I4" s="96"/>
      <c r="J4" s="538"/>
      <c r="K4" s="539" t="s">
        <v>565</v>
      </c>
      <c r="L4" s="540"/>
    </row>
    <row r="5" spans="1:12">
      <c r="A5" s="551"/>
      <c r="B5" s="96"/>
      <c r="C5" s="878" t="s">
        <v>566</v>
      </c>
      <c r="D5" s="897" t="s">
        <v>502</v>
      </c>
      <c r="E5" s="898" t="s">
        <v>513</v>
      </c>
      <c r="F5" s="897" t="s">
        <v>521</v>
      </c>
      <c r="G5" s="898" t="s">
        <v>567</v>
      </c>
      <c r="H5" s="866" t="s">
        <v>568</v>
      </c>
      <c r="I5" s="860"/>
      <c r="J5" s="542"/>
      <c r="K5" s="561" t="s">
        <v>569</v>
      </c>
      <c r="L5" s="562" t="s">
        <v>570</v>
      </c>
    </row>
    <row r="6" spans="1:12">
      <c r="A6" s="880" t="s">
        <v>571</v>
      </c>
      <c r="B6" s="879" t="s">
        <v>572</v>
      </c>
      <c r="C6" s="896">
        <v>100</v>
      </c>
      <c r="D6" s="881">
        <v>121.59430255136031</v>
      </c>
      <c r="E6" s="882">
        <v>63.757575169149455</v>
      </c>
      <c r="F6" s="660">
        <v>24</v>
      </c>
      <c r="G6" s="662">
        <v>16</v>
      </c>
      <c r="H6" s="867">
        <v>1</v>
      </c>
      <c r="I6" s="868"/>
      <c r="J6" s="539" t="s">
        <v>573</v>
      </c>
      <c r="K6" s="543">
        <v>0.75600000000000001</v>
      </c>
      <c r="L6" s="544">
        <v>0.73199999999999998</v>
      </c>
    </row>
    <row r="7" spans="1:12">
      <c r="A7" s="883" t="s">
        <v>574</v>
      </c>
      <c r="B7" s="884" t="s">
        <v>575</v>
      </c>
      <c r="C7" s="607">
        <v>100</v>
      </c>
      <c r="D7" s="333">
        <v>125.25199506871664</v>
      </c>
      <c r="E7" s="885">
        <v>80.168307385597643</v>
      </c>
      <c r="F7" s="379">
        <v>11</v>
      </c>
      <c r="G7" s="655">
        <v>10</v>
      </c>
      <c r="H7" s="869">
        <v>2</v>
      </c>
      <c r="I7" s="868"/>
      <c r="J7" s="541" t="s">
        <v>576</v>
      </c>
      <c r="K7" s="545">
        <v>0.74099999999999999</v>
      </c>
      <c r="L7" s="546">
        <v>0.71099999999999997</v>
      </c>
    </row>
    <row r="8" spans="1:12">
      <c r="A8" s="883" t="s">
        <v>577</v>
      </c>
      <c r="B8" s="884" t="s">
        <v>578</v>
      </c>
      <c r="C8" s="607">
        <v>100</v>
      </c>
      <c r="D8" s="333">
        <v>122.0418394253238</v>
      </c>
      <c r="E8" s="885">
        <v>62.784806442083195</v>
      </c>
      <c r="F8" s="379">
        <v>4</v>
      </c>
      <c r="G8" s="655">
        <v>3</v>
      </c>
      <c r="H8" s="869">
        <v>3</v>
      </c>
      <c r="I8" s="868"/>
      <c r="J8" s="541" t="s">
        <v>579</v>
      </c>
      <c r="K8" s="545">
        <v>0.90500000000000003</v>
      </c>
      <c r="L8" s="546">
        <v>0.73599999999999999</v>
      </c>
    </row>
    <row r="9" spans="1:12">
      <c r="A9" s="883" t="s">
        <v>580</v>
      </c>
      <c r="B9" s="884" t="s">
        <v>581</v>
      </c>
      <c r="C9" s="607">
        <v>100</v>
      </c>
      <c r="D9" s="333">
        <v>132.74073974630198</v>
      </c>
      <c r="E9" s="885">
        <v>57.772780574469813</v>
      </c>
      <c r="F9" s="379">
        <v>1</v>
      </c>
      <c r="G9" s="655">
        <v>1</v>
      </c>
      <c r="H9" s="869">
        <v>4</v>
      </c>
      <c r="I9" s="868"/>
      <c r="J9" s="541" t="s">
        <v>582</v>
      </c>
      <c r="K9" s="545">
        <v>0.871</v>
      </c>
      <c r="L9" s="546">
        <v>0.74299999999999999</v>
      </c>
    </row>
    <row r="10" spans="1:12">
      <c r="A10" s="880" t="s">
        <v>583</v>
      </c>
      <c r="B10" s="879" t="s">
        <v>584</v>
      </c>
      <c r="C10" s="896">
        <v>100</v>
      </c>
      <c r="D10" s="881">
        <v>132.15100943692525</v>
      </c>
      <c r="E10" s="882">
        <v>45.759729473743391</v>
      </c>
      <c r="F10" s="660">
        <v>15</v>
      </c>
      <c r="G10" s="662">
        <v>11</v>
      </c>
      <c r="H10" s="867">
        <v>5</v>
      </c>
      <c r="I10" s="868"/>
      <c r="J10" s="541" t="s">
        <v>585</v>
      </c>
      <c r="K10" s="545">
        <v>0.82499999999999996</v>
      </c>
      <c r="L10" s="546">
        <v>0.73499999999999999</v>
      </c>
    </row>
    <row r="11" spans="1:12">
      <c r="A11" s="883" t="s">
        <v>586</v>
      </c>
      <c r="B11" s="884" t="s">
        <v>587</v>
      </c>
      <c r="C11" s="607">
        <v>100</v>
      </c>
      <c r="D11" s="333">
        <v>133.20922105518218</v>
      </c>
      <c r="E11" s="885">
        <v>52.725198961940443</v>
      </c>
      <c r="F11" s="379">
        <v>27</v>
      </c>
      <c r="G11" s="655">
        <v>21</v>
      </c>
      <c r="H11" s="869">
        <v>6</v>
      </c>
      <c r="I11" s="868"/>
      <c r="J11" s="541" t="s">
        <v>588</v>
      </c>
      <c r="K11" s="545">
        <v>0.86899999999999999</v>
      </c>
      <c r="L11" s="546">
        <v>0.76500000000000001</v>
      </c>
    </row>
    <row r="12" spans="1:12">
      <c r="A12" s="883" t="s">
        <v>589</v>
      </c>
      <c r="B12" s="884" t="s">
        <v>590</v>
      </c>
      <c r="C12" s="607">
        <v>100</v>
      </c>
      <c r="D12" s="333">
        <v>143.98853574967396</v>
      </c>
      <c r="E12" s="885">
        <v>56.523952162684772</v>
      </c>
      <c r="F12" s="379">
        <v>8</v>
      </c>
      <c r="G12" s="655">
        <v>7</v>
      </c>
      <c r="H12" s="869">
        <v>7</v>
      </c>
      <c r="I12" s="868"/>
      <c r="J12" s="541" t="s">
        <v>591</v>
      </c>
      <c r="K12" s="545">
        <v>0.80400000000000005</v>
      </c>
      <c r="L12" s="546">
        <v>0.749</v>
      </c>
    </row>
    <row r="13" spans="1:12">
      <c r="A13" s="883" t="s">
        <v>592</v>
      </c>
      <c r="B13" s="884" t="s">
        <v>593</v>
      </c>
      <c r="C13" s="607">
        <v>100</v>
      </c>
      <c r="D13" s="333">
        <v>121.57376120428098</v>
      </c>
      <c r="E13" s="885">
        <v>29.154453067937915</v>
      </c>
      <c r="F13" s="379">
        <v>2</v>
      </c>
      <c r="G13" s="655">
        <v>2</v>
      </c>
      <c r="H13" s="869">
        <v>8</v>
      </c>
      <c r="I13" s="868"/>
      <c r="J13" s="541" t="s">
        <v>594</v>
      </c>
      <c r="K13" s="547">
        <v>0.78600000000000003</v>
      </c>
      <c r="L13" s="548">
        <v>0.73599999999999999</v>
      </c>
    </row>
    <row r="14" spans="1:12">
      <c r="A14" s="883" t="s">
        <v>595</v>
      </c>
      <c r="B14" s="884" t="s">
        <v>596</v>
      </c>
      <c r="C14" s="607">
        <v>100</v>
      </c>
      <c r="D14" s="333">
        <v>102.87591803228133</v>
      </c>
      <c r="E14" s="885">
        <v>20.092609353697551</v>
      </c>
      <c r="F14" s="379">
        <v>8</v>
      </c>
      <c r="G14" s="655">
        <v>6</v>
      </c>
      <c r="H14" s="869">
        <v>9</v>
      </c>
      <c r="I14" s="868"/>
      <c r="J14" s="541" t="s">
        <v>597</v>
      </c>
      <c r="K14" s="547">
        <v>0.69399999999999995</v>
      </c>
      <c r="L14" s="548">
        <v>0.751</v>
      </c>
    </row>
    <row r="15" spans="1:12">
      <c r="A15" s="883" t="s">
        <v>598</v>
      </c>
      <c r="B15" s="884" t="s">
        <v>599</v>
      </c>
      <c r="C15" s="607">
        <v>100</v>
      </c>
      <c r="D15" s="333">
        <v>131.73090532697779</v>
      </c>
      <c r="E15" s="885">
        <v>48.958311050908414</v>
      </c>
      <c r="F15" s="379">
        <v>9</v>
      </c>
      <c r="G15" s="655">
        <v>9</v>
      </c>
      <c r="H15" s="869">
        <v>10</v>
      </c>
      <c r="I15" s="868"/>
      <c r="J15" s="541" t="s">
        <v>600</v>
      </c>
      <c r="K15" s="547">
        <v>0.66300000000000003</v>
      </c>
      <c r="L15" s="548">
        <v>0.73499999999999999</v>
      </c>
    </row>
    <row r="16" spans="1:12">
      <c r="A16" s="883" t="s">
        <v>601</v>
      </c>
      <c r="B16" s="884" t="s">
        <v>602</v>
      </c>
      <c r="C16" s="607">
        <v>100</v>
      </c>
      <c r="D16" s="333">
        <v>130.45380199580478</v>
      </c>
      <c r="E16" s="885">
        <v>59.218941666885094</v>
      </c>
      <c r="F16" s="379">
        <v>6</v>
      </c>
      <c r="G16" s="655">
        <v>3</v>
      </c>
      <c r="H16" s="869">
        <v>11</v>
      </c>
      <c r="I16" s="868"/>
      <c r="J16" s="541" t="s">
        <v>603</v>
      </c>
      <c r="K16" s="547">
        <v>0.66</v>
      </c>
      <c r="L16" s="548">
        <v>0.72199999999999998</v>
      </c>
    </row>
    <row r="17" spans="1:14">
      <c r="A17" s="883" t="s">
        <v>604</v>
      </c>
      <c r="B17" s="884" t="s">
        <v>605</v>
      </c>
      <c r="C17" s="607">
        <v>100</v>
      </c>
      <c r="D17" s="333">
        <v>111.81258011943457</v>
      </c>
      <c r="E17" s="885">
        <v>40.294772590625051</v>
      </c>
      <c r="F17" s="379">
        <v>12</v>
      </c>
      <c r="G17" s="655">
        <v>2</v>
      </c>
      <c r="H17" s="869">
        <v>12</v>
      </c>
      <c r="I17" s="868"/>
      <c r="J17" s="541" t="s">
        <v>606</v>
      </c>
      <c r="K17" s="547">
        <v>0.69299999999999995</v>
      </c>
      <c r="L17" s="548">
        <v>0.73899999999999999</v>
      </c>
    </row>
    <row r="18" spans="1:14">
      <c r="A18" s="883" t="s">
        <v>607</v>
      </c>
      <c r="B18" s="884" t="s">
        <v>608</v>
      </c>
      <c r="C18" s="607">
        <v>100</v>
      </c>
      <c r="D18" s="333">
        <v>117.85401639530185</v>
      </c>
      <c r="E18" s="885">
        <v>31.811264463226692</v>
      </c>
      <c r="F18" s="379">
        <v>1</v>
      </c>
      <c r="G18" s="655">
        <v>0</v>
      </c>
      <c r="H18" s="869">
        <v>13</v>
      </c>
      <c r="I18" s="868"/>
      <c r="J18" s="541" t="s">
        <v>609</v>
      </c>
      <c r="K18" s="549">
        <v>0.75800000000000001</v>
      </c>
      <c r="L18" s="550">
        <v>0.74199999999999999</v>
      </c>
    </row>
    <row r="19" spans="1:14">
      <c r="A19" s="883" t="s">
        <v>610</v>
      </c>
      <c r="B19" s="884" t="s">
        <v>611</v>
      </c>
      <c r="C19" s="607">
        <v>100</v>
      </c>
      <c r="D19" s="333">
        <v>131.39241796144614</v>
      </c>
      <c r="E19" s="885">
        <v>59.373852948203051</v>
      </c>
      <c r="F19" s="379">
        <v>6</v>
      </c>
      <c r="G19" s="655">
        <v>5</v>
      </c>
      <c r="H19" s="869">
        <v>14</v>
      </c>
      <c r="I19" s="868"/>
      <c r="J19" s="541" t="s">
        <v>612</v>
      </c>
      <c r="K19" s="549">
        <v>0.752</v>
      </c>
      <c r="L19" s="550">
        <v>0.72199999999999998</v>
      </c>
    </row>
    <row r="20" spans="1:14">
      <c r="A20" s="883" t="s">
        <v>613</v>
      </c>
      <c r="B20" s="884" t="s">
        <v>614</v>
      </c>
      <c r="C20" s="607">
        <v>100</v>
      </c>
      <c r="D20" s="333">
        <v>126.80196962894198</v>
      </c>
      <c r="E20" s="885">
        <v>52.809039591363543</v>
      </c>
      <c r="F20" s="379">
        <v>6</v>
      </c>
      <c r="G20" s="655">
        <v>4</v>
      </c>
      <c r="H20" s="869">
        <v>15</v>
      </c>
      <c r="I20" s="868"/>
      <c r="J20" s="541" t="s">
        <v>615</v>
      </c>
      <c r="K20" s="549">
        <v>0.71899999999999997</v>
      </c>
      <c r="L20" s="550">
        <v>0.74399999999999999</v>
      </c>
    </row>
    <row r="21" spans="1:14">
      <c r="A21" s="883" t="s">
        <v>616</v>
      </c>
      <c r="B21" s="884" t="s">
        <v>617</v>
      </c>
      <c r="C21" s="607">
        <v>100</v>
      </c>
      <c r="D21" s="333">
        <v>127.61759998127299</v>
      </c>
      <c r="E21" s="885">
        <v>54.706812060736091</v>
      </c>
      <c r="F21" s="379">
        <v>11</v>
      </c>
      <c r="G21" s="655">
        <v>9</v>
      </c>
      <c r="H21" s="869">
        <v>16</v>
      </c>
      <c r="I21" s="868"/>
      <c r="J21" s="541" t="s">
        <v>618</v>
      </c>
      <c r="K21" s="547">
        <v>0.82599999999999996</v>
      </c>
      <c r="L21" s="548">
        <v>0.75</v>
      </c>
      <c r="N21" s="535" t="s">
        <v>619</v>
      </c>
    </row>
    <row r="22" spans="1:14">
      <c r="A22" s="883" t="s">
        <v>620</v>
      </c>
      <c r="B22" s="884" t="s">
        <v>621</v>
      </c>
      <c r="C22" s="607">
        <v>100</v>
      </c>
      <c r="D22" s="333">
        <v>132.7193330491159</v>
      </c>
      <c r="E22" s="885">
        <v>50.436180589042223</v>
      </c>
      <c r="F22" s="379">
        <v>6</v>
      </c>
      <c r="G22" s="655">
        <v>6</v>
      </c>
      <c r="H22" s="869">
        <v>17</v>
      </c>
      <c r="I22" s="868"/>
      <c r="J22" s="541" t="s">
        <v>622</v>
      </c>
      <c r="K22" s="549">
        <v>0.84399999999999997</v>
      </c>
      <c r="L22" s="550">
        <v>0.76200000000000001</v>
      </c>
      <c r="N22" s="535" t="s">
        <v>619</v>
      </c>
    </row>
    <row r="23" spans="1:14">
      <c r="A23" s="883" t="s">
        <v>623</v>
      </c>
      <c r="B23" s="884" t="s">
        <v>624</v>
      </c>
      <c r="C23" s="607">
        <v>100</v>
      </c>
      <c r="D23" s="333">
        <v>133.87348234995693</v>
      </c>
      <c r="E23" s="885">
        <v>43.66321146278846</v>
      </c>
      <c r="F23" s="379">
        <v>2</v>
      </c>
      <c r="G23" s="655">
        <v>0</v>
      </c>
      <c r="H23" s="869">
        <v>18</v>
      </c>
      <c r="I23" s="868"/>
      <c r="J23" s="551" t="s">
        <v>625</v>
      </c>
      <c r="K23" s="552">
        <v>0.94499999999999995</v>
      </c>
      <c r="L23" s="553">
        <v>0.77200000000000002</v>
      </c>
      <c r="N23" s="535" t="s">
        <v>619</v>
      </c>
    </row>
    <row r="24" spans="1:14">
      <c r="A24" s="883" t="s">
        <v>626</v>
      </c>
      <c r="B24" s="884" t="s">
        <v>627</v>
      </c>
      <c r="C24" s="607">
        <v>100</v>
      </c>
      <c r="D24" s="333">
        <v>130.35414231688645</v>
      </c>
      <c r="E24" s="885">
        <v>45.935807118987071</v>
      </c>
      <c r="F24" s="379">
        <v>8</v>
      </c>
      <c r="G24" s="655">
        <v>7</v>
      </c>
      <c r="H24" s="869">
        <v>19</v>
      </c>
      <c r="I24" s="868"/>
      <c r="J24" s="551" t="s">
        <v>628</v>
      </c>
      <c r="K24" s="552">
        <v>0.80800000000000005</v>
      </c>
      <c r="L24" s="553">
        <v>0.74199999999999999</v>
      </c>
      <c r="N24" s="535" t="s">
        <v>619</v>
      </c>
    </row>
    <row r="25" spans="1:14">
      <c r="A25" s="883" t="s">
        <v>629</v>
      </c>
      <c r="B25" s="884" t="s">
        <v>630</v>
      </c>
      <c r="C25" s="607">
        <v>100</v>
      </c>
      <c r="D25" s="333">
        <v>100</v>
      </c>
      <c r="E25" s="885">
        <v>0</v>
      </c>
      <c r="F25" s="379">
        <v>0</v>
      </c>
      <c r="G25" s="655">
        <v>0</v>
      </c>
      <c r="H25" s="869">
        <v>20</v>
      </c>
      <c r="I25" s="868"/>
      <c r="J25" s="551" t="s">
        <v>631</v>
      </c>
      <c r="K25" s="547">
        <v>0.82699999999999996</v>
      </c>
      <c r="L25" s="548">
        <v>0.69599999999999995</v>
      </c>
      <c r="N25" s="535" t="s">
        <v>619</v>
      </c>
    </row>
    <row r="26" spans="1:14">
      <c r="A26" s="883" t="s">
        <v>632</v>
      </c>
      <c r="B26" s="884" t="s">
        <v>633</v>
      </c>
      <c r="C26" s="607">
        <v>100</v>
      </c>
      <c r="D26" s="333">
        <v>120.84480147454724</v>
      </c>
      <c r="E26" s="885">
        <v>36.598547958337839</v>
      </c>
      <c r="F26" s="379">
        <v>10</v>
      </c>
      <c r="G26" s="655">
        <v>10</v>
      </c>
      <c r="H26" s="869">
        <v>21</v>
      </c>
      <c r="I26" s="868"/>
      <c r="J26" s="554" t="s">
        <v>634</v>
      </c>
      <c r="K26" s="555">
        <v>0.78</v>
      </c>
      <c r="L26" s="556">
        <v>0.71399999999999997</v>
      </c>
    </row>
    <row r="27" spans="1:14">
      <c r="A27" s="886" t="s">
        <v>635</v>
      </c>
      <c r="B27" s="887" t="s">
        <v>636</v>
      </c>
      <c r="C27" s="608">
        <v>100</v>
      </c>
      <c r="D27" s="888">
        <v>140.87244974589447</v>
      </c>
      <c r="E27" s="889">
        <v>58.545637766037956</v>
      </c>
      <c r="F27" s="670">
        <v>6</v>
      </c>
      <c r="G27" s="672">
        <v>5</v>
      </c>
      <c r="H27" s="870">
        <v>22</v>
      </c>
      <c r="I27" s="868"/>
      <c r="J27" s="2" t="s">
        <v>637</v>
      </c>
      <c r="K27" s="2"/>
      <c r="L27" s="537" t="s">
        <v>559</v>
      </c>
    </row>
    <row r="28" spans="1:14">
      <c r="A28" s="883" t="s">
        <v>638</v>
      </c>
      <c r="B28" s="884" t="s">
        <v>639</v>
      </c>
      <c r="C28" s="607">
        <v>100</v>
      </c>
      <c r="D28" s="333">
        <v>141.53142922839024</v>
      </c>
      <c r="E28" s="885">
        <v>69.878062031347298</v>
      </c>
      <c r="F28" s="379">
        <v>11</v>
      </c>
      <c r="G28" s="655">
        <v>7</v>
      </c>
      <c r="H28" s="869">
        <v>23</v>
      </c>
      <c r="I28" s="868"/>
      <c r="J28" s="557" t="s">
        <v>640</v>
      </c>
      <c r="L28" s="558">
        <f>L26</f>
        <v>0.71399999999999997</v>
      </c>
    </row>
    <row r="29" spans="1:14">
      <c r="A29" s="883" t="s">
        <v>641</v>
      </c>
      <c r="B29" s="884" t="s">
        <v>642</v>
      </c>
      <c r="C29" s="607">
        <v>100</v>
      </c>
      <c r="D29" s="333">
        <v>115.70976084129033</v>
      </c>
      <c r="E29" s="885">
        <v>27.956410200361709</v>
      </c>
      <c r="F29" s="379">
        <v>17</v>
      </c>
      <c r="G29" s="655">
        <v>17</v>
      </c>
      <c r="H29" s="869">
        <v>24</v>
      </c>
      <c r="I29" s="868"/>
      <c r="L29" s="535" t="s">
        <v>643</v>
      </c>
    </row>
    <row r="30" spans="1:14">
      <c r="A30" s="883" t="s">
        <v>644</v>
      </c>
      <c r="B30" s="884" t="s">
        <v>645</v>
      </c>
      <c r="C30" s="607">
        <v>100</v>
      </c>
      <c r="D30" s="333">
        <v>141.05196836008625</v>
      </c>
      <c r="E30" s="885">
        <v>65.56443944554573</v>
      </c>
      <c r="F30" s="379">
        <v>4</v>
      </c>
      <c r="G30" s="655">
        <v>3</v>
      </c>
      <c r="H30" s="869">
        <v>25</v>
      </c>
      <c r="I30" s="868"/>
    </row>
    <row r="31" spans="1:14">
      <c r="A31" s="883" t="s">
        <v>646</v>
      </c>
      <c r="B31" s="884" t="s">
        <v>647</v>
      </c>
      <c r="C31" s="607">
        <v>100</v>
      </c>
      <c r="D31" s="333">
        <v>133.07869466539842</v>
      </c>
      <c r="E31" s="885">
        <v>86.83617003331409</v>
      </c>
      <c r="F31" s="379">
        <v>10</v>
      </c>
      <c r="G31" s="655">
        <v>6</v>
      </c>
      <c r="H31" s="869">
        <v>26</v>
      </c>
      <c r="I31" s="868"/>
    </row>
    <row r="32" spans="1:14">
      <c r="A32" s="883" t="s">
        <v>648</v>
      </c>
      <c r="B32" s="884" t="s">
        <v>649</v>
      </c>
      <c r="C32" s="607">
        <v>100</v>
      </c>
      <c r="D32" s="333">
        <v>133.13692787170012</v>
      </c>
      <c r="E32" s="885">
        <v>86.165616021519497</v>
      </c>
      <c r="F32" s="379">
        <v>12</v>
      </c>
      <c r="G32" s="655">
        <v>9</v>
      </c>
      <c r="H32" s="869">
        <v>27</v>
      </c>
      <c r="I32" s="868"/>
    </row>
    <row r="33" spans="1:10">
      <c r="A33" s="883" t="s">
        <v>650</v>
      </c>
      <c r="B33" s="884" t="s">
        <v>651</v>
      </c>
      <c r="C33" s="607">
        <v>100</v>
      </c>
      <c r="D33" s="333">
        <v>130.26208188332123</v>
      </c>
      <c r="E33" s="885">
        <v>82.64508301659815</v>
      </c>
      <c r="F33" s="379">
        <v>5</v>
      </c>
      <c r="G33" s="655">
        <v>4</v>
      </c>
      <c r="H33" s="869">
        <v>28</v>
      </c>
      <c r="I33" s="868"/>
    </row>
    <row r="34" spans="1:10">
      <c r="A34" s="883" t="s">
        <v>652</v>
      </c>
      <c r="B34" s="884" t="s">
        <v>653</v>
      </c>
      <c r="C34" s="607">
        <v>100</v>
      </c>
      <c r="D34" s="333">
        <v>118.01010231683289</v>
      </c>
      <c r="E34" s="885">
        <v>91.271480038022489</v>
      </c>
      <c r="F34" s="379">
        <v>1</v>
      </c>
      <c r="G34" s="655">
        <v>0</v>
      </c>
      <c r="H34" s="869">
        <v>29</v>
      </c>
      <c r="I34" s="868"/>
    </row>
    <row r="35" spans="1:10">
      <c r="A35" s="883" t="s">
        <v>654</v>
      </c>
      <c r="B35" s="884" t="s">
        <v>655</v>
      </c>
      <c r="C35" s="607">
        <v>100</v>
      </c>
      <c r="D35" s="333">
        <v>132.75648275205663</v>
      </c>
      <c r="E35" s="885">
        <v>90.973967031355286</v>
      </c>
      <c r="F35" s="379">
        <v>16</v>
      </c>
      <c r="G35" s="655">
        <v>13</v>
      </c>
      <c r="H35" s="869">
        <v>30</v>
      </c>
      <c r="I35" s="868"/>
    </row>
    <row r="36" spans="1:10">
      <c r="A36" s="883" t="s">
        <v>656</v>
      </c>
      <c r="B36" s="884" t="s">
        <v>657</v>
      </c>
      <c r="C36" s="607">
        <v>100</v>
      </c>
      <c r="D36" s="333">
        <v>127.51461503677181</v>
      </c>
      <c r="E36" s="885">
        <v>70.259559893136583</v>
      </c>
      <c r="F36" s="379">
        <v>5</v>
      </c>
      <c r="G36" s="655">
        <v>2</v>
      </c>
      <c r="H36" s="869">
        <v>31</v>
      </c>
      <c r="I36" s="868"/>
    </row>
    <row r="37" spans="1:10">
      <c r="A37" s="883" t="s">
        <v>658</v>
      </c>
      <c r="B37" s="884" t="s">
        <v>659</v>
      </c>
      <c r="C37" s="607">
        <v>100</v>
      </c>
      <c r="D37" s="333">
        <v>143.65609105431889</v>
      </c>
      <c r="E37" s="885">
        <v>78.316512692766636</v>
      </c>
      <c r="F37" s="379">
        <v>6</v>
      </c>
      <c r="G37" s="655">
        <v>5</v>
      </c>
      <c r="H37" s="869">
        <v>32</v>
      </c>
      <c r="I37" s="868"/>
    </row>
    <row r="38" spans="1:10">
      <c r="A38" s="883" t="s">
        <v>660</v>
      </c>
      <c r="B38" s="884" t="s">
        <v>661</v>
      </c>
      <c r="C38" s="607">
        <v>100</v>
      </c>
      <c r="D38" s="333">
        <v>141.55613644347753</v>
      </c>
      <c r="E38" s="885">
        <v>102.07596760851509</v>
      </c>
      <c r="F38" s="379">
        <v>6</v>
      </c>
      <c r="G38" s="655">
        <v>5</v>
      </c>
      <c r="H38" s="869">
        <v>33</v>
      </c>
      <c r="I38" s="868"/>
    </row>
    <row r="39" spans="1:10">
      <c r="A39" s="883" t="s">
        <v>662</v>
      </c>
      <c r="B39" s="884" t="s">
        <v>663</v>
      </c>
      <c r="C39" s="607">
        <v>100</v>
      </c>
      <c r="D39" s="333">
        <v>138.78974916718869</v>
      </c>
      <c r="E39" s="885">
        <v>82.651483371166123</v>
      </c>
      <c r="F39" s="379">
        <v>10</v>
      </c>
      <c r="G39" s="655">
        <v>8</v>
      </c>
      <c r="H39" s="869">
        <v>34</v>
      </c>
      <c r="I39" s="868"/>
    </row>
    <row r="40" spans="1:10">
      <c r="A40" s="883" t="s">
        <v>664</v>
      </c>
      <c r="B40" s="884" t="s">
        <v>665</v>
      </c>
      <c r="C40" s="607">
        <v>100</v>
      </c>
      <c r="D40" s="333">
        <v>143.14147510935248</v>
      </c>
      <c r="E40" s="885">
        <v>80.375937089383513</v>
      </c>
      <c r="F40" s="379">
        <v>16</v>
      </c>
      <c r="G40" s="655">
        <v>12</v>
      </c>
      <c r="H40" s="869">
        <v>35</v>
      </c>
      <c r="I40" s="868"/>
    </row>
    <row r="41" spans="1:10">
      <c r="A41" s="883" t="s">
        <v>666</v>
      </c>
      <c r="B41" s="884" t="s">
        <v>667</v>
      </c>
      <c r="C41" s="607">
        <v>100</v>
      </c>
      <c r="D41" s="333">
        <v>128.68336702042635</v>
      </c>
      <c r="E41" s="885">
        <v>78.484423360838932</v>
      </c>
      <c r="F41" s="379">
        <v>10</v>
      </c>
      <c r="G41" s="655">
        <v>8</v>
      </c>
      <c r="H41" s="869">
        <v>36</v>
      </c>
      <c r="I41" s="868"/>
    </row>
    <row r="42" spans="1:10">
      <c r="A42" s="883" t="s">
        <v>668</v>
      </c>
      <c r="B42" s="884" t="s">
        <v>669</v>
      </c>
      <c r="C42" s="607">
        <v>100</v>
      </c>
      <c r="D42" s="333">
        <v>134.66707465099876</v>
      </c>
      <c r="E42" s="885">
        <v>62.819990160141955</v>
      </c>
      <c r="F42" s="379">
        <v>18</v>
      </c>
      <c r="G42" s="655">
        <v>11</v>
      </c>
      <c r="H42" s="869">
        <v>37</v>
      </c>
      <c r="I42" s="868"/>
    </row>
    <row r="43" spans="1:10">
      <c r="A43" s="883" t="s">
        <v>670</v>
      </c>
      <c r="B43" s="884" t="s">
        <v>671</v>
      </c>
      <c r="C43" s="607">
        <v>100</v>
      </c>
      <c r="D43" s="333">
        <v>127.36329914980294</v>
      </c>
      <c r="E43" s="885">
        <v>82.523907349699996</v>
      </c>
      <c r="F43" s="379">
        <v>24</v>
      </c>
      <c r="G43" s="655">
        <v>13</v>
      </c>
      <c r="H43" s="869">
        <v>38</v>
      </c>
      <c r="I43" s="868"/>
    </row>
    <row r="44" spans="1:10">
      <c r="A44" s="830" t="s">
        <v>672</v>
      </c>
      <c r="B44" s="831" t="s">
        <v>673</v>
      </c>
      <c r="C44" s="610">
        <v>0</v>
      </c>
      <c r="D44" s="609">
        <v>0</v>
      </c>
      <c r="E44" s="610">
        <v>0</v>
      </c>
      <c r="F44" s="611">
        <v>0</v>
      </c>
      <c r="G44" s="612">
        <v>0</v>
      </c>
      <c r="H44" s="832">
        <v>39</v>
      </c>
      <c r="I44" s="868" t="s">
        <v>903</v>
      </c>
    </row>
    <row r="45" spans="1:10">
      <c r="A45" s="830" t="s">
        <v>674</v>
      </c>
      <c r="B45" s="831" t="s">
        <v>675</v>
      </c>
      <c r="C45" s="610">
        <v>0</v>
      </c>
      <c r="D45" s="609">
        <v>0</v>
      </c>
      <c r="E45" s="610">
        <v>0</v>
      </c>
      <c r="F45" s="611">
        <v>0</v>
      </c>
      <c r="G45" s="612">
        <v>0</v>
      </c>
      <c r="H45" s="832">
        <v>40</v>
      </c>
      <c r="I45" s="868" t="s">
        <v>903</v>
      </c>
    </row>
    <row r="46" spans="1:10">
      <c r="A46" s="872"/>
      <c r="B46" s="890" t="s">
        <v>676</v>
      </c>
      <c r="C46" s="891">
        <f>SUM(C6:C45)</f>
        <v>3800</v>
      </c>
      <c r="D46" s="892">
        <f>SUM(D6:D45)</f>
        <v>4902.6640781670403</v>
      </c>
      <c r="E46" s="891">
        <f>SUM(E6:E45)</f>
        <v>2289.8908012021584</v>
      </c>
      <c r="F46" s="893">
        <f>SUM(F6:F45)</f>
        <v>354</v>
      </c>
      <c r="G46" s="894">
        <f>SUM(G6:G45)</f>
        <v>260</v>
      </c>
      <c r="H46" s="871"/>
      <c r="I46" s="868"/>
    </row>
    <row r="47" spans="1:10">
      <c r="A47" s="895" t="s">
        <v>865</v>
      </c>
      <c r="B47" s="96"/>
      <c r="C47" s="96"/>
      <c r="D47" s="96"/>
      <c r="E47" s="96"/>
      <c r="F47" s="96"/>
      <c r="G47" s="96"/>
      <c r="H47" s="96"/>
      <c r="I47" s="96"/>
      <c r="J47" s="559"/>
    </row>
    <row r="48" spans="1:10">
      <c r="A48" s="560" t="s">
        <v>677</v>
      </c>
      <c r="B48" s="559"/>
      <c r="C48" s="559"/>
      <c r="D48" s="559"/>
      <c r="E48" s="559"/>
      <c r="F48" s="559"/>
      <c r="G48" s="559"/>
      <c r="H48" s="559"/>
      <c r="I48" s="559"/>
      <c r="J48" s="559"/>
    </row>
    <row r="49" spans="1:10">
      <c r="A49" s="560" t="s">
        <v>678</v>
      </c>
      <c r="B49" s="559"/>
      <c r="C49" s="559"/>
      <c r="D49" s="559"/>
      <c r="E49" s="559"/>
      <c r="F49" s="559"/>
      <c r="G49" s="559"/>
      <c r="H49" s="559"/>
      <c r="I49" s="559"/>
      <c r="J49" s="559"/>
    </row>
    <row r="50" spans="1:10">
      <c r="A50" s="560" t="s">
        <v>679</v>
      </c>
      <c r="B50" s="559"/>
      <c r="C50" s="559"/>
      <c r="D50" s="559"/>
      <c r="E50" s="559"/>
      <c r="F50" s="559"/>
      <c r="G50" s="559"/>
      <c r="H50" s="559"/>
      <c r="I50" s="559"/>
      <c r="J50" s="559"/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7"/>
  <sheetViews>
    <sheetView workbookViewId="0">
      <pane xSplit="2" ySplit="3" topLeftCell="C4" activePane="bottomRight" state="frozen"/>
      <selection activeCell="D31" sqref="D31:E31"/>
      <selection pane="topRight" activeCell="D31" sqref="D31:E31"/>
      <selection pane="bottomLeft" activeCell="D31" sqref="D31:E31"/>
      <selection pane="bottomRight"/>
    </sheetView>
  </sheetViews>
  <sheetFormatPr defaultRowHeight="13"/>
  <cols>
    <col min="1" max="1" width="1.90625" customWidth="1"/>
    <col min="2" max="2" width="15.36328125" customWidth="1"/>
    <col min="3" max="8" width="11.453125" customWidth="1"/>
    <col min="9" max="9" width="27.6328125" customWidth="1"/>
    <col min="11" max="11" width="4.90625" customWidth="1"/>
    <col min="12" max="12" width="11.90625" customWidth="1"/>
    <col min="13" max="13" width="12.6328125" customWidth="1"/>
  </cols>
  <sheetData>
    <row r="1" spans="1:13" ht="13.5" thickBot="1">
      <c r="A1" s="518" t="s">
        <v>875</v>
      </c>
      <c r="B1" s="38"/>
      <c r="C1" s="38"/>
      <c r="D1" s="38"/>
      <c r="E1" s="38"/>
      <c r="F1" s="38"/>
      <c r="G1" s="38"/>
      <c r="H1" s="38"/>
      <c r="I1" s="36" t="s">
        <v>493</v>
      </c>
    </row>
    <row r="2" spans="1:13">
      <c r="A2" s="519"/>
      <c r="B2" s="103"/>
      <c r="C2" s="920" t="s">
        <v>494</v>
      </c>
      <c r="D2" s="921"/>
      <c r="E2" s="920" t="s">
        <v>495</v>
      </c>
      <c r="F2" s="922"/>
      <c r="G2" s="921" t="s">
        <v>280</v>
      </c>
      <c r="H2" s="921"/>
      <c r="I2" s="923" t="s">
        <v>496</v>
      </c>
      <c r="L2" s="10" t="s">
        <v>900</v>
      </c>
    </row>
    <row r="3" spans="1:13" ht="39.5" thickBot="1">
      <c r="A3" s="114"/>
      <c r="B3" s="115" t="s">
        <v>498</v>
      </c>
      <c r="C3" s="520" t="s">
        <v>499</v>
      </c>
      <c r="D3" s="521" t="s">
        <v>500</v>
      </c>
      <c r="E3" s="520" t="s">
        <v>499</v>
      </c>
      <c r="F3" s="522" t="s">
        <v>500</v>
      </c>
      <c r="G3" s="523" t="s">
        <v>499</v>
      </c>
      <c r="H3" s="521" t="s">
        <v>500</v>
      </c>
      <c r="I3" s="924"/>
      <c r="M3" s="809" t="s">
        <v>876</v>
      </c>
    </row>
    <row r="4" spans="1:13" ht="18.75" customHeight="1">
      <c r="A4" s="108"/>
      <c r="B4" s="38" t="s">
        <v>502</v>
      </c>
      <c r="C4" s="728">
        <v>502.21296535905094</v>
      </c>
      <c r="D4" s="636">
        <v>558.17315202641248</v>
      </c>
      <c r="E4" s="728">
        <v>430.16771591966079</v>
      </c>
      <c r="F4" s="729">
        <v>491.65664448246616</v>
      </c>
      <c r="G4" s="622">
        <v>381.14853071245068</v>
      </c>
      <c r="H4" s="636">
        <v>425.11650697020048</v>
      </c>
      <c r="I4" s="180" t="s">
        <v>503</v>
      </c>
      <c r="L4" s="11" t="s">
        <v>497</v>
      </c>
      <c r="M4" s="33">
        <v>19753507</v>
      </c>
    </row>
    <row r="5" spans="1:13" ht="18.75" customHeight="1">
      <c r="A5" s="108"/>
      <c r="B5" s="810" t="s">
        <v>505</v>
      </c>
      <c r="C5" s="811">
        <v>317.33053999999998</v>
      </c>
      <c r="D5" s="812">
        <v>358.11120441893195</v>
      </c>
      <c r="E5" s="811">
        <v>317.33053999999998</v>
      </c>
      <c r="F5" s="813">
        <v>358.11120441893195</v>
      </c>
      <c r="G5" s="814">
        <v>317.33053999999998</v>
      </c>
      <c r="H5" s="815">
        <v>358.11120441893195</v>
      </c>
      <c r="I5" s="429" t="s">
        <v>466</v>
      </c>
      <c r="L5" s="18" t="s">
        <v>501</v>
      </c>
      <c r="M5" s="21">
        <v>6449596</v>
      </c>
    </row>
    <row r="6" spans="1:13" ht="18.75" customHeight="1">
      <c r="A6" s="108"/>
      <c r="B6" s="816" t="s">
        <v>507</v>
      </c>
      <c r="C6" s="811">
        <v>99.956424710143423</v>
      </c>
      <c r="D6" s="812">
        <v>78.243448260074189</v>
      </c>
      <c r="E6" s="811">
        <v>52.533790942789686</v>
      </c>
      <c r="F6" s="813">
        <v>43.56187660147846</v>
      </c>
      <c r="G6" s="814">
        <v>44.34278194210264</v>
      </c>
      <c r="H6" s="815">
        <v>37.543642184069149</v>
      </c>
      <c r="I6" s="429" t="s">
        <v>508</v>
      </c>
      <c r="L6" s="18" t="s">
        <v>504</v>
      </c>
      <c r="M6" s="21">
        <v>3201289</v>
      </c>
    </row>
    <row r="7" spans="1:13" ht="18.75" customHeight="1">
      <c r="A7" s="108"/>
      <c r="B7" s="817" t="s">
        <v>510</v>
      </c>
      <c r="C7" s="811">
        <v>84.926000648907532</v>
      </c>
      <c r="D7" s="812">
        <v>121.81849934740627</v>
      </c>
      <c r="E7" s="811">
        <v>60.303384976871065</v>
      </c>
      <c r="F7" s="813">
        <v>89.983563462055756</v>
      </c>
      <c r="G7" s="814">
        <v>19.475208770348051</v>
      </c>
      <c r="H7" s="815">
        <v>29.461660367199446</v>
      </c>
      <c r="I7" s="429" t="s">
        <v>511</v>
      </c>
      <c r="L7" s="18" t="s">
        <v>506</v>
      </c>
      <c r="M7" s="21">
        <v>1927062</v>
      </c>
    </row>
    <row r="8" spans="1:13" ht="18.75" customHeight="1">
      <c r="A8" s="823"/>
      <c r="B8" s="824" t="s">
        <v>513</v>
      </c>
      <c r="C8" s="825">
        <v>247.47807278729735</v>
      </c>
      <c r="D8" s="826">
        <v>332.53953126328531</v>
      </c>
      <c r="E8" s="825">
        <v>211.95580175503099</v>
      </c>
      <c r="F8" s="827">
        <v>296.07959219724046</v>
      </c>
      <c r="G8" s="828">
        <v>168.46359873464749</v>
      </c>
      <c r="H8" s="829">
        <v>248.26309064791585</v>
      </c>
      <c r="I8" s="429" t="s">
        <v>514</v>
      </c>
      <c r="L8" s="18" t="s">
        <v>509</v>
      </c>
      <c r="M8" s="21">
        <v>2655839</v>
      </c>
    </row>
    <row r="9" spans="1:13" ht="18.75" customHeight="1">
      <c r="A9" s="126"/>
      <c r="B9" s="41" t="s">
        <v>516</v>
      </c>
      <c r="C9" s="526">
        <v>197535.07</v>
      </c>
      <c r="D9" s="527">
        <v>197535.07</v>
      </c>
      <c r="E9" s="526">
        <v>51283.51</v>
      </c>
      <c r="F9" s="528">
        <v>51283.51</v>
      </c>
      <c r="G9" s="529">
        <v>16753.91</v>
      </c>
      <c r="H9" s="530">
        <v>16753.91</v>
      </c>
      <c r="I9" s="429" t="s">
        <v>517</v>
      </c>
      <c r="L9" s="18" t="s">
        <v>512</v>
      </c>
      <c r="M9" s="21">
        <v>1014868</v>
      </c>
    </row>
    <row r="10" spans="1:13" ht="18.75" customHeight="1">
      <c r="A10" s="141"/>
      <c r="B10" s="187" t="s">
        <v>519</v>
      </c>
      <c r="C10" s="531">
        <v>0.25423990046883871</v>
      </c>
      <c r="D10" s="532">
        <v>0.28256914178652554</v>
      </c>
      <c r="E10" s="531">
        <v>0.83880318628670458</v>
      </c>
      <c r="F10" s="533">
        <v>0.95870318642867114</v>
      </c>
      <c r="G10" s="534">
        <v>2.2749825605631799</v>
      </c>
      <c r="H10" s="532">
        <v>2.5374166804656371</v>
      </c>
      <c r="I10" s="429" t="s">
        <v>206</v>
      </c>
      <c r="L10" s="18" t="s">
        <v>515</v>
      </c>
      <c r="M10" s="21">
        <v>2340557</v>
      </c>
    </row>
    <row r="11" spans="1:13" ht="18.75" customHeight="1" thickBot="1">
      <c r="A11" s="114"/>
      <c r="B11" s="818" t="s">
        <v>521</v>
      </c>
      <c r="C11" s="819">
        <v>3145</v>
      </c>
      <c r="D11" s="820">
        <v>6372</v>
      </c>
      <c r="E11" s="819">
        <v>2524</v>
      </c>
      <c r="F11" s="785">
        <v>6047</v>
      </c>
      <c r="G11" s="821">
        <v>1827</v>
      </c>
      <c r="H11" s="822">
        <v>5318</v>
      </c>
      <c r="I11" s="444" t="s">
        <v>522</v>
      </c>
      <c r="L11" s="18" t="s">
        <v>518</v>
      </c>
      <c r="M11" s="21">
        <v>876103</v>
      </c>
    </row>
    <row r="12" spans="1:13" ht="18.75" customHeight="1">
      <c r="A12" s="38" t="s">
        <v>524</v>
      </c>
      <c r="B12" s="38"/>
      <c r="C12" s="38"/>
      <c r="D12" s="38"/>
      <c r="E12" s="38"/>
      <c r="F12" s="38"/>
      <c r="G12" s="38"/>
      <c r="H12" s="38"/>
      <c r="I12" s="38"/>
      <c r="L12" s="18" t="s">
        <v>520</v>
      </c>
      <c r="M12" s="21">
        <v>545656</v>
      </c>
    </row>
    <row r="13" spans="1:13">
      <c r="L13" s="18" t="s">
        <v>523</v>
      </c>
      <c r="M13" s="21">
        <v>330604</v>
      </c>
    </row>
    <row r="14" spans="1:13">
      <c r="G14" s="345" t="s">
        <v>526</v>
      </c>
      <c r="H14" s="345" t="s">
        <v>526</v>
      </c>
      <c r="L14" s="18" t="s">
        <v>525</v>
      </c>
      <c r="M14" s="21">
        <v>411933</v>
      </c>
    </row>
    <row r="15" spans="1:13">
      <c r="L15" s="23" t="s">
        <v>280</v>
      </c>
      <c r="M15" s="25">
        <v>1675391</v>
      </c>
    </row>
    <row r="16" spans="1:13">
      <c r="L16" s="30" t="s">
        <v>495</v>
      </c>
      <c r="M16" s="808">
        <v>5128351</v>
      </c>
    </row>
    <row r="17" spans="12:12">
      <c r="L17" t="s">
        <v>899</v>
      </c>
    </row>
  </sheetData>
  <mergeCells count="4">
    <mergeCell ref="C2:D2"/>
    <mergeCell ref="E2:F2"/>
    <mergeCell ref="G2:H2"/>
    <mergeCell ref="I2:I3"/>
  </mergeCells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26"/>
  <sheetViews>
    <sheetView workbookViewId="0">
      <pane xSplit="2" ySplit="2" topLeftCell="P3" activePane="bottomRight" state="frozen"/>
      <selection activeCell="D31" sqref="D31:E31"/>
      <selection pane="topRight" activeCell="D31" sqref="D31:E31"/>
      <selection pane="bottomLeft" activeCell="D31" sqref="D31:E31"/>
      <selection pane="bottomRight"/>
    </sheetView>
  </sheetViews>
  <sheetFormatPr defaultRowHeight="13"/>
  <cols>
    <col min="1" max="1" width="12.90625" customWidth="1"/>
    <col min="2" max="11" width="9.36328125" customWidth="1"/>
    <col min="12" max="12" width="10.36328125" customWidth="1"/>
    <col min="13" max="13" width="5.1796875" customWidth="1"/>
    <col min="14" max="14" width="12.81640625" customWidth="1"/>
    <col min="15" max="15" width="7.90625" customWidth="1"/>
    <col min="16" max="23" width="8.1796875" customWidth="1"/>
    <col min="24" max="24" width="4.08984375" customWidth="1"/>
    <col min="25" max="25" width="12.81640625" customWidth="1"/>
    <col min="26" max="26" width="7.90625" customWidth="1"/>
    <col min="33" max="34" width="0" hidden="1" customWidth="1"/>
    <col min="35" max="35" width="7.1796875" customWidth="1"/>
  </cols>
  <sheetData>
    <row r="1" spans="1:35">
      <c r="A1" s="37" t="s">
        <v>385</v>
      </c>
      <c r="B1" s="38"/>
      <c r="C1" s="38"/>
      <c r="D1" s="38"/>
      <c r="E1" s="38"/>
      <c r="F1" s="38"/>
      <c r="G1" s="38"/>
      <c r="H1" s="38"/>
      <c r="I1" s="38"/>
      <c r="J1" s="38" t="s">
        <v>231</v>
      </c>
      <c r="K1" s="38"/>
      <c r="L1" s="38"/>
      <c r="M1" s="38"/>
      <c r="N1" s="37" t="s">
        <v>388</v>
      </c>
      <c r="O1" s="38"/>
      <c r="P1" s="38"/>
      <c r="Q1" s="38"/>
      <c r="R1" s="38"/>
      <c r="S1" s="38"/>
      <c r="T1" s="38"/>
      <c r="U1" s="38"/>
      <c r="V1" s="38" t="s">
        <v>231</v>
      </c>
      <c r="W1" s="38" t="s">
        <v>387</v>
      </c>
      <c r="X1" s="38"/>
      <c r="Y1" s="37" t="s">
        <v>389</v>
      </c>
      <c r="Z1" s="38"/>
      <c r="AA1" s="38"/>
      <c r="AB1" s="38"/>
      <c r="AC1" s="38"/>
      <c r="AD1" s="38"/>
      <c r="AE1" s="38"/>
      <c r="AF1" s="38"/>
      <c r="AG1" s="38"/>
      <c r="AH1" s="38"/>
      <c r="AI1" s="38"/>
    </row>
    <row r="2" spans="1:35" ht="25.5" customHeight="1">
      <c r="A2" s="145" t="s">
        <v>390</v>
      </c>
      <c r="B2" s="148" t="s">
        <v>198</v>
      </c>
      <c r="C2" s="89" t="s">
        <v>207</v>
      </c>
      <c r="D2" s="833" t="s">
        <v>391</v>
      </c>
      <c r="E2" s="834" t="s">
        <v>392</v>
      </c>
      <c r="F2" s="835" t="s">
        <v>219</v>
      </c>
      <c r="G2" s="39" t="s">
        <v>393</v>
      </c>
      <c r="H2" s="835" t="s">
        <v>226</v>
      </c>
      <c r="I2" s="39" t="s">
        <v>227</v>
      </c>
      <c r="J2" s="89" t="s">
        <v>229</v>
      </c>
      <c r="K2" s="39" t="s">
        <v>394</v>
      </c>
      <c r="L2" s="836" t="s">
        <v>904</v>
      </c>
      <c r="M2" s="38"/>
      <c r="N2" s="605" t="s">
        <v>390</v>
      </c>
      <c r="O2" s="605" t="s">
        <v>198</v>
      </c>
      <c r="P2" s="43" t="s">
        <v>207</v>
      </c>
      <c r="Q2" s="614" t="s">
        <v>395</v>
      </c>
      <c r="R2" s="346" t="s">
        <v>392</v>
      </c>
      <c r="S2" s="40" t="s">
        <v>219</v>
      </c>
      <c r="T2" s="605" t="s">
        <v>393</v>
      </c>
      <c r="U2" s="40" t="s">
        <v>226</v>
      </c>
      <c r="V2" s="605" t="s">
        <v>227</v>
      </c>
      <c r="W2" s="615" t="s">
        <v>229</v>
      </c>
      <c r="X2" s="45"/>
      <c r="Y2" s="39" t="s">
        <v>390</v>
      </c>
      <c r="Z2" s="39" t="s">
        <v>198</v>
      </c>
      <c r="AA2" s="616" t="s">
        <v>380</v>
      </c>
      <c r="AB2" s="616" t="s">
        <v>396</v>
      </c>
      <c r="AC2" s="617" t="s">
        <v>397</v>
      </c>
      <c r="AD2" s="618" t="s">
        <v>398</v>
      </c>
      <c r="AE2" s="619" t="s">
        <v>399</v>
      </c>
      <c r="AF2" s="620" t="s">
        <v>400</v>
      </c>
      <c r="AG2" s="620" t="s">
        <v>401</v>
      </c>
      <c r="AH2" s="620" t="s">
        <v>402</v>
      </c>
      <c r="AI2" s="38"/>
    </row>
    <row r="3" spans="1:35" ht="15.75" customHeight="1">
      <c r="A3" s="38" t="s">
        <v>403</v>
      </c>
      <c r="B3" s="112" t="s">
        <v>213</v>
      </c>
      <c r="C3" s="621">
        <f>SUM(D3:K3)</f>
        <v>25982</v>
      </c>
      <c r="D3" s="360">
        <v>812</v>
      </c>
      <c r="E3" s="360">
        <v>2395</v>
      </c>
      <c r="F3" s="360">
        <v>0</v>
      </c>
      <c r="G3" s="360">
        <v>1039</v>
      </c>
      <c r="H3" s="360">
        <v>1333</v>
      </c>
      <c r="I3" s="360">
        <v>2220</v>
      </c>
      <c r="J3" s="360">
        <v>51</v>
      </c>
      <c r="K3" s="125">
        <v>18132</v>
      </c>
      <c r="L3" s="837">
        <f>D3+E3+F3+H3</f>
        <v>4540</v>
      </c>
      <c r="M3" s="38"/>
      <c r="N3" s="194" t="s">
        <v>403</v>
      </c>
      <c r="O3" s="194" t="s">
        <v>213</v>
      </c>
      <c r="P3" s="355">
        <f>SUM(Q3:AA3)</f>
        <v>25982</v>
      </c>
      <c r="Q3" s="355">
        <f t="shared" ref="Q3:W10" si="0">D3+D17</f>
        <v>4055</v>
      </c>
      <c r="R3" s="44">
        <f t="shared" si="0"/>
        <v>11960</v>
      </c>
      <c r="S3" s="356">
        <f t="shared" si="0"/>
        <v>0</v>
      </c>
      <c r="T3" s="44">
        <f t="shared" si="0"/>
        <v>1039</v>
      </c>
      <c r="U3" s="356">
        <f t="shared" si="0"/>
        <v>6657</v>
      </c>
      <c r="V3" s="44">
        <f t="shared" si="0"/>
        <v>2220</v>
      </c>
      <c r="W3" s="131">
        <f t="shared" si="0"/>
        <v>51</v>
      </c>
      <c r="X3" s="74"/>
      <c r="Y3" s="112" t="s">
        <v>403</v>
      </c>
      <c r="Z3" s="112" t="s">
        <v>213</v>
      </c>
      <c r="AA3" s="361"/>
      <c r="AB3" s="361"/>
      <c r="AC3" s="362"/>
      <c r="AD3" s="363"/>
      <c r="AE3" s="58">
        <f>Q3/(Q3+R3)*100</f>
        <v>25.320012488292225</v>
      </c>
      <c r="AF3" s="60" t="s">
        <v>404</v>
      </c>
      <c r="AG3" s="57"/>
      <c r="AH3" s="125">
        <f t="shared" ref="AH3:AH11" si="1">Q3+T3+U3+V3+AG3</f>
        <v>13971</v>
      </c>
      <c r="AI3" s="38"/>
    </row>
    <row r="4" spans="1:35" ht="15.75" customHeight="1">
      <c r="A4" s="38"/>
      <c r="B4" s="112" t="s">
        <v>214</v>
      </c>
      <c r="C4" s="621">
        <f t="shared" ref="C4:C12" si="2">SUM(D4:K4)</f>
        <v>207358</v>
      </c>
      <c r="D4" s="360">
        <v>1988</v>
      </c>
      <c r="E4" s="360">
        <v>14099</v>
      </c>
      <c r="F4" s="360">
        <v>7899</v>
      </c>
      <c r="G4" s="360">
        <v>2829</v>
      </c>
      <c r="H4" s="360">
        <v>3345</v>
      </c>
      <c r="I4" s="360">
        <v>1506</v>
      </c>
      <c r="J4" s="360">
        <v>53</v>
      </c>
      <c r="K4" s="125">
        <v>175639</v>
      </c>
      <c r="L4" s="837">
        <f t="shared" ref="L4:L12" si="3">D4+E4+F4+H4</f>
        <v>27331</v>
      </c>
      <c r="M4" s="38"/>
      <c r="N4" s="87"/>
      <c r="O4" s="87" t="s">
        <v>214</v>
      </c>
      <c r="P4" s="364">
        <f t="shared" ref="P4:P12" si="4">SUM(Q4:AA4)</f>
        <v>207361.8341968912</v>
      </c>
      <c r="Q4" s="360">
        <f t="shared" si="0"/>
        <v>14764</v>
      </c>
      <c r="R4" s="125">
        <f t="shared" si="0"/>
        <v>104704</v>
      </c>
      <c r="S4" s="74">
        <f t="shared" si="0"/>
        <v>58661</v>
      </c>
      <c r="T4" s="125">
        <f t="shared" si="0"/>
        <v>2829</v>
      </c>
      <c r="U4" s="74">
        <f t="shared" si="0"/>
        <v>24841</v>
      </c>
      <c r="V4" s="125">
        <f t="shared" si="0"/>
        <v>1506</v>
      </c>
      <c r="W4" s="124">
        <f t="shared" si="0"/>
        <v>53</v>
      </c>
      <c r="X4" s="74"/>
      <c r="Y4" s="87"/>
      <c r="Z4" s="87" t="s">
        <v>214</v>
      </c>
      <c r="AA4" s="361">
        <v>3.8341968911917097</v>
      </c>
      <c r="AB4" s="361">
        <f>AC4+AD4</f>
        <v>2.4775339602925808</v>
      </c>
      <c r="AC4" s="362">
        <v>1.2878787878787878</v>
      </c>
      <c r="AD4" s="363">
        <v>1.1896551724137931</v>
      </c>
      <c r="AE4" s="58">
        <f t="shared" ref="AE4:AE12" si="5">Q4/(Q4+R4)*100</f>
        <v>12.358121003113805</v>
      </c>
      <c r="AF4" s="622">
        <f>AC4/AA4*100</f>
        <v>33.589271089271087</v>
      </c>
      <c r="AG4" s="364">
        <f t="shared" ref="AG4:AG6" si="6">ROUND(S4*AC4/AA4,0)</f>
        <v>19704</v>
      </c>
      <c r="AH4" s="125">
        <f t="shared" si="1"/>
        <v>63644</v>
      </c>
      <c r="AI4" s="38"/>
    </row>
    <row r="5" spans="1:35" ht="15.75" customHeight="1">
      <c r="A5" s="41" t="s">
        <v>405</v>
      </c>
      <c r="B5" s="194" t="s">
        <v>213</v>
      </c>
      <c r="C5" s="356">
        <f t="shared" si="2"/>
        <v>10001</v>
      </c>
      <c r="D5" s="355">
        <v>941</v>
      </c>
      <c r="E5" s="44">
        <v>4374</v>
      </c>
      <c r="F5" s="356">
        <v>0</v>
      </c>
      <c r="G5" s="44">
        <v>673</v>
      </c>
      <c r="H5" s="356">
        <v>1313</v>
      </c>
      <c r="I5" s="44">
        <v>2336</v>
      </c>
      <c r="J5" s="356">
        <v>35</v>
      </c>
      <c r="K5" s="44">
        <v>329</v>
      </c>
      <c r="L5" s="838">
        <f t="shared" si="3"/>
        <v>6628</v>
      </c>
      <c r="M5" s="38"/>
      <c r="N5" s="112" t="s">
        <v>405</v>
      </c>
      <c r="O5" s="112" t="s">
        <v>213</v>
      </c>
      <c r="P5" s="360">
        <f t="shared" si="4"/>
        <v>10001</v>
      </c>
      <c r="Q5" s="355">
        <f t="shared" si="0"/>
        <v>988</v>
      </c>
      <c r="R5" s="44">
        <f t="shared" si="0"/>
        <v>4591</v>
      </c>
      <c r="S5" s="356">
        <f t="shared" si="0"/>
        <v>0</v>
      </c>
      <c r="T5" s="44">
        <f t="shared" si="0"/>
        <v>673</v>
      </c>
      <c r="U5" s="356">
        <f t="shared" si="0"/>
        <v>1378</v>
      </c>
      <c r="V5" s="44">
        <f t="shared" si="0"/>
        <v>2336</v>
      </c>
      <c r="W5" s="131">
        <f t="shared" si="0"/>
        <v>35</v>
      </c>
      <c r="X5" s="74"/>
      <c r="Y5" s="112" t="s">
        <v>405</v>
      </c>
      <c r="Z5" s="112" t="s">
        <v>213</v>
      </c>
      <c r="AA5" s="357"/>
      <c r="AB5" s="357"/>
      <c r="AC5" s="358"/>
      <c r="AD5" s="359"/>
      <c r="AE5" s="195">
        <f t="shared" si="5"/>
        <v>17.709266893708548</v>
      </c>
      <c r="AF5" s="60" t="s">
        <v>406</v>
      </c>
      <c r="AG5" s="524"/>
      <c r="AH5" s="44">
        <f t="shared" si="1"/>
        <v>5375</v>
      </c>
      <c r="AI5" s="38"/>
    </row>
    <row r="6" spans="1:35" ht="15.75" customHeight="1">
      <c r="A6" s="434"/>
      <c r="B6" s="87" t="s">
        <v>214</v>
      </c>
      <c r="C6" s="144">
        <f t="shared" si="2"/>
        <v>195169</v>
      </c>
      <c r="D6" s="364">
        <v>871</v>
      </c>
      <c r="E6" s="140">
        <v>114706</v>
      </c>
      <c r="F6" s="144">
        <v>18929</v>
      </c>
      <c r="G6" s="140">
        <v>619</v>
      </c>
      <c r="H6" s="144">
        <v>1056</v>
      </c>
      <c r="I6" s="140">
        <v>621</v>
      </c>
      <c r="J6" s="144">
        <v>10</v>
      </c>
      <c r="K6" s="140">
        <v>58357</v>
      </c>
      <c r="L6" s="839">
        <f t="shared" si="3"/>
        <v>135562</v>
      </c>
      <c r="M6" s="38"/>
      <c r="N6" s="112"/>
      <c r="O6" s="112" t="s">
        <v>214</v>
      </c>
      <c r="P6" s="360">
        <f t="shared" si="4"/>
        <v>195173.39698492462</v>
      </c>
      <c r="Q6" s="364">
        <f t="shared" si="0"/>
        <v>1246</v>
      </c>
      <c r="R6" s="140">
        <f t="shared" si="0"/>
        <v>164085</v>
      </c>
      <c r="S6" s="144">
        <f t="shared" si="0"/>
        <v>27078</v>
      </c>
      <c r="T6" s="140">
        <f t="shared" si="0"/>
        <v>619</v>
      </c>
      <c r="U6" s="144">
        <f t="shared" si="0"/>
        <v>1511</v>
      </c>
      <c r="V6" s="140">
        <f t="shared" si="0"/>
        <v>621</v>
      </c>
      <c r="W6" s="139">
        <f t="shared" si="0"/>
        <v>10</v>
      </c>
      <c r="X6" s="74"/>
      <c r="Y6" s="112"/>
      <c r="Z6" s="112" t="s">
        <v>214</v>
      </c>
      <c r="AA6" s="365">
        <v>3.3969849246231156</v>
      </c>
      <c r="AB6" s="361">
        <f>AC6+AD6</f>
        <v>2.6786105460804253</v>
      </c>
      <c r="AC6" s="366">
        <v>1.2207792207792207</v>
      </c>
      <c r="AD6" s="367">
        <v>1.4578313253012047</v>
      </c>
      <c r="AE6" s="196">
        <f t="shared" si="5"/>
        <v>0.75363966830177043</v>
      </c>
      <c r="AF6" s="60">
        <f>AC6/AA6*100</f>
        <v>35.937139783293624</v>
      </c>
      <c r="AG6" s="364">
        <f t="shared" si="6"/>
        <v>9731</v>
      </c>
      <c r="AH6" s="140">
        <f t="shared" si="1"/>
        <v>13728</v>
      </c>
      <c r="AI6" s="38"/>
    </row>
    <row r="7" spans="1:35" ht="15.75" customHeight="1">
      <c r="A7" s="38" t="s">
        <v>407</v>
      </c>
      <c r="B7" s="112" t="s">
        <v>213</v>
      </c>
      <c r="C7" s="621">
        <f t="shared" si="2"/>
        <v>8782</v>
      </c>
      <c r="D7" s="360">
        <v>800</v>
      </c>
      <c r="E7" s="360">
        <v>3209</v>
      </c>
      <c r="F7" s="360">
        <v>0</v>
      </c>
      <c r="G7" s="360">
        <v>968</v>
      </c>
      <c r="H7" s="360">
        <v>1305</v>
      </c>
      <c r="I7" s="360">
        <v>1810</v>
      </c>
      <c r="J7" s="360">
        <v>128</v>
      </c>
      <c r="K7" s="125">
        <v>562</v>
      </c>
      <c r="L7" s="837">
        <f t="shared" si="3"/>
        <v>5314</v>
      </c>
      <c r="M7" s="38"/>
      <c r="N7" s="194" t="s">
        <v>407</v>
      </c>
      <c r="O7" s="194" t="s">
        <v>213</v>
      </c>
      <c r="P7" s="355">
        <f t="shared" si="4"/>
        <v>8782</v>
      </c>
      <c r="Q7" s="360">
        <f t="shared" si="0"/>
        <v>885</v>
      </c>
      <c r="R7" s="125">
        <f t="shared" si="0"/>
        <v>3548</v>
      </c>
      <c r="S7" s="74">
        <f t="shared" si="0"/>
        <v>0</v>
      </c>
      <c r="T7" s="125">
        <f t="shared" si="0"/>
        <v>968</v>
      </c>
      <c r="U7" s="74">
        <f t="shared" si="0"/>
        <v>1443</v>
      </c>
      <c r="V7" s="125">
        <f t="shared" si="0"/>
        <v>1810</v>
      </c>
      <c r="W7" s="124">
        <f t="shared" si="0"/>
        <v>128</v>
      </c>
      <c r="X7" s="74"/>
      <c r="Y7" s="194" t="s">
        <v>407</v>
      </c>
      <c r="Z7" s="194" t="s">
        <v>213</v>
      </c>
      <c r="AA7" s="361"/>
      <c r="AB7" s="358"/>
      <c r="AC7" s="362"/>
      <c r="AD7" s="363"/>
      <c r="AE7" s="58">
        <f t="shared" si="5"/>
        <v>19.963907060681255</v>
      </c>
      <c r="AF7" s="525" t="s">
        <v>406</v>
      </c>
      <c r="AG7" s="57"/>
      <c r="AH7" s="125">
        <f t="shared" si="1"/>
        <v>5106</v>
      </c>
      <c r="AI7" s="38"/>
    </row>
    <row r="8" spans="1:35" ht="15.75" customHeight="1">
      <c r="A8" s="38"/>
      <c r="B8" s="112" t="s">
        <v>214</v>
      </c>
      <c r="C8" s="621">
        <f t="shared" si="2"/>
        <v>101465</v>
      </c>
      <c r="D8" s="360">
        <v>740</v>
      </c>
      <c r="E8" s="360">
        <v>17036</v>
      </c>
      <c r="F8" s="360">
        <v>9153</v>
      </c>
      <c r="G8" s="360">
        <v>2647</v>
      </c>
      <c r="H8" s="360">
        <v>2908</v>
      </c>
      <c r="I8" s="360">
        <v>1259</v>
      </c>
      <c r="J8" s="360">
        <v>28</v>
      </c>
      <c r="K8" s="125">
        <v>67694</v>
      </c>
      <c r="L8" s="837">
        <f t="shared" si="3"/>
        <v>29837</v>
      </c>
      <c r="M8" s="38"/>
      <c r="N8" s="87"/>
      <c r="O8" s="87" t="s">
        <v>214</v>
      </c>
      <c r="P8" s="364">
        <f t="shared" si="4"/>
        <v>101469.09313725489</v>
      </c>
      <c r="Q8" s="360">
        <f t="shared" si="0"/>
        <v>2419</v>
      </c>
      <c r="R8" s="125">
        <f t="shared" si="0"/>
        <v>55687</v>
      </c>
      <c r="S8" s="74">
        <f t="shared" si="0"/>
        <v>29919</v>
      </c>
      <c r="T8" s="125">
        <f t="shared" si="0"/>
        <v>2647</v>
      </c>
      <c r="U8" s="74">
        <f t="shared" si="0"/>
        <v>9506</v>
      </c>
      <c r="V8" s="125">
        <f t="shared" si="0"/>
        <v>1259</v>
      </c>
      <c r="W8" s="124">
        <f t="shared" si="0"/>
        <v>28</v>
      </c>
      <c r="X8" s="74"/>
      <c r="Y8" s="87"/>
      <c r="Z8" s="87" t="s">
        <v>214</v>
      </c>
      <c r="AA8" s="361">
        <v>4.0931372549019605</v>
      </c>
      <c r="AB8" s="366">
        <f>AC8+AD8</f>
        <v>2.4816562969319889</v>
      </c>
      <c r="AC8" s="362">
        <v>1.152542372881356</v>
      </c>
      <c r="AD8" s="363">
        <v>1.3291139240506329</v>
      </c>
      <c r="AE8" s="58">
        <f t="shared" si="5"/>
        <v>4.1630812652738092</v>
      </c>
      <c r="AF8" s="622">
        <f>AC8/AA8*100</f>
        <v>28.157921445245105</v>
      </c>
      <c r="AG8" s="364">
        <f t="shared" ref="AG8" si="7">ROUND(S8*AC8/AA8,0)</f>
        <v>8425</v>
      </c>
      <c r="AH8" s="125">
        <f t="shared" si="1"/>
        <v>24256</v>
      </c>
      <c r="AI8" s="38"/>
    </row>
    <row r="9" spans="1:35" ht="15.75" customHeight="1">
      <c r="A9" s="41" t="s">
        <v>408</v>
      </c>
      <c r="B9" s="194" t="s">
        <v>213</v>
      </c>
      <c r="C9" s="356">
        <f t="shared" si="2"/>
        <v>27141</v>
      </c>
      <c r="D9" s="355">
        <v>981</v>
      </c>
      <c r="E9" s="44">
        <v>1662</v>
      </c>
      <c r="F9" s="356">
        <v>0</v>
      </c>
      <c r="G9" s="44">
        <v>533</v>
      </c>
      <c r="H9" s="356">
        <v>817</v>
      </c>
      <c r="I9" s="44">
        <v>1967</v>
      </c>
      <c r="J9" s="356">
        <v>70</v>
      </c>
      <c r="K9" s="44">
        <v>21111</v>
      </c>
      <c r="L9" s="838">
        <f t="shared" si="3"/>
        <v>3460</v>
      </c>
      <c r="M9" s="38"/>
      <c r="N9" s="112" t="s">
        <v>408</v>
      </c>
      <c r="O9" s="112" t="s">
        <v>213</v>
      </c>
      <c r="P9" s="360">
        <f t="shared" si="4"/>
        <v>27141</v>
      </c>
      <c r="Q9" s="355">
        <f t="shared" si="0"/>
        <v>6967</v>
      </c>
      <c r="R9" s="44">
        <f t="shared" si="0"/>
        <v>11802</v>
      </c>
      <c r="S9" s="356">
        <f t="shared" si="0"/>
        <v>0</v>
      </c>
      <c r="T9" s="44">
        <f t="shared" si="0"/>
        <v>533</v>
      </c>
      <c r="U9" s="356">
        <f t="shared" si="0"/>
        <v>5802</v>
      </c>
      <c r="V9" s="44">
        <f t="shared" si="0"/>
        <v>1967</v>
      </c>
      <c r="W9" s="131">
        <f t="shared" si="0"/>
        <v>70</v>
      </c>
      <c r="X9" s="74"/>
      <c r="Y9" s="112" t="s">
        <v>408</v>
      </c>
      <c r="Z9" s="112" t="s">
        <v>213</v>
      </c>
      <c r="AA9" s="357"/>
      <c r="AB9" s="357"/>
      <c r="AC9" s="358"/>
      <c r="AD9" s="359"/>
      <c r="AE9" s="195">
        <f t="shared" si="5"/>
        <v>37.119718685065799</v>
      </c>
      <c r="AF9" s="60" t="s">
        <v>409</v>
      </c>
      <c r="AG9" s="57"/>
      <c r="AH9" s="44">
        <f t="shared" si="1"/>
        <v>15269</v>
      </c>
      <c r="AI9" s="38"/>
    </row>
    <row r="10" spans="1:35" ht="15.75" customHeight="1">
      <c r="A10" s="434"/>
      <c r="B10" s="87" t="s">
        <v>214</v>
      </c>
      <c r="C10" s="144">
        <f t="shared" si="2"/>
        <v>157041</v>
      </c>
      <c r="D10" s="364">
        <v>1019</v>
      </c>
      <c r="E10" s="140">
        <v>59786</v>
      </c>
      <c r="F10" s="144">
        <v>19212</v>
      </c>
      <c r="G10" s="140">
        <v>1668</v>
      </c>
      <c r="H10" s="144">
        <v>2249</v>
      </c>
      <c r="I10" s="140">
        <v>1462</v>
      </c>
      <c r="J10" s="144">
        <v>225</v>
      </c>
      <c r="K10" s="140">
        <v>71420</v>
      </c>
      <c r="L10" s="839">
        <f t="shared" si="3"/>
        <v>82266</v>
      </c>
      <c r="M10" s="38"/>
      <c r="N10" s="87"/>
      <c r="O10" s="87" t="s">
        <v>214</v>
      </c>
      <c r="P10" s="364">
        <f t="shared" si="4"/>
        <v>157045.5601851852</v>
      </c>
      <c r="Q10" s="364">
        <f t="shared" si="0"/>
        <v>1904</v>
      </c>
      <c r="R10" s="140">
        <f t="shared" si="0"/>
        <v>111690</v>
      </c>
      <c r="S10" s="144">
        <f t="shared" si="0"/>
        <v>35891</v>
      </c>
      <c r="T10" s="140">
        <f t="shared" si="0"/>
        <v>1668</v>
      </c>
      <c r="U10" s="144">
        <f t="shared" si="0"/>
        <v>4201</v>
      </c>
      <c r="V10" s="140">
        <f t="shared" si="0"/>
        <v>1462</v>
      </c>
      <c r="W10" s="139">
        <f t="shared" si="0"/>
        <v>225</v>
      </c>
      <c r="X10" s="74"/>
      <c r="Y10" s="87"/>
      <c r="Z10" s="87" t="s">
        <v>214</v>
      </c>
      <c r="AA10" s="365">
        <v>4.5601851851851851</v>
      </c>
      <c r="AB10" s="361">
        <f>AC10+AD10</f>
        <v>2.5918768424500493</v>
      </c>
      <c r="AC10" s="366">
        <v>1.1267605633802817</v>
      </c>
      <c r="AD10" s="367">
        <v>1.4651162790697674</v>
      </c>
      <c r="AE10" s="196">
        <f t="shared" si="5"/>
        <v>1.6761448668063454</v>
      </c>
      <c r="AF10" s="60">
        <f>AC10/AA10*100</f>
        <v>24.70865803960821</v>
      </c>
      <c r="AG10" s="364">
        <f t="shared" ref="AG10" si="8">ROUND(S10*AC10/AA10,0)</f>
        <v>8868</v>
      </c>
      <c r="AH10" s="140">
        <f t="shared" si="1"/>
        <v>18103</v>
      </c>
      <c r="AI10" s="38"/>
    </row>
    <row r="11" spans="1:35" ht="15.75" customHeight="1">
      <c r="A11" s="157" t="s">
        <v>410</v>
      </c>
      <c r="B11" s="194" t="s">
        <v>213</v>
      </c>
      <c r="C11" s="44">
        <f t="shared" si="2"/>
        <v>17976.5</v>
      </c>
      <c r="D11" s="74">
        <f>AVERAGE(D3,D5,D7,D9)</f>
        <v>883.5</v>
      </c>
      <c r="E11" s="125">
        <f t="shared" ref="E11:K12" si="9">AVERAGE(E3,E5,E7,E9)</f>
        <v>2910</v>
      </c>
      <c r="F11" s="74">
        <f t="shared" si="9"/>
        <v>0</v>
      </c>
      <c r="G11" s="125">
        <f t="shared" si="9"/>
        <v>803.25</v>
      </c>
      <c r="H11" s="74">
        <f t="shared" si="9"/>
        <v>1192</v>
      </c>
      <c r="I11" s="125">
        <f t="shared" si="9"/>
        <v>2083.25</v>
      </c>
      <c r="J11" s="74">
        <f t="shared" si="9"/>
        <v>71</v>
      </c>
      <c r="K11" s="125">
        <f t="shared" si="9"/>
        <v>10033.5</v>
      </c>
      <c r="L11" s="837">
        <f t="shared" si="3"/>
        <v>4985.5</v>
      </c>
      <c r="M11" s="38"/>
      <c r="N11" s="194" t="s">
        <v>410</v>
      </c>
      <c r="O11" s="194" t="s">
        <v>213</v>
      </c>
      <c r="P11" s="44">
        <f t="shared" si="4"/>
        <v>17976.5</v>
      </c>
      <c r="Q11" s="74">
        <f>AVERAGE(Q3,Q5,Q7,Q9)</f>
        <v>3223.75</v>
      </c>
      <c r="R11" s="125">
        <f t="shared" ref="R11:AD12" si="10">AVERAGE(R3,R5,R7,R9)</f>
        <v>7975.25</v>
      </c>
      <c r="S11" s="74">
        <f t="shared" si="10"/>
        <v>0</v>
      </c>
      <c r="T11" s="125">
        <f t="shared" si="10"/>
        <v>803.25</v>
      </c>
      <c r="U11" s="74">
        <f t="shared" si="10"/>
        <v>3820</v>
      </c>
      <c r="V11" s="125">
        <f t="shared" si="10"/>
        <v>2083.25</v>
      </c>
      <c r="W11" s="124">
        <f t="shared" si="10"/>
        <v>71</v>
      </c>
      <c r="X11" s="74"/>
      <c r="Y11" s="194" t="s">
        <v>410</v>
      </c>
      <c r="Z11" s="194" t="s">
        <v>213</v>
      </c>
      <c r="AA11" s="361">
        <v>0</v>
      </c>
      <c r="AB11" s="358">
        <v>0</v>
      </c>
      <c r="AC11" s="362">
        <v>0</v>
      </c>
      <c r="AD11" s="363">
        <v>0</v>
      </c>
      <c r="AE11" s="58">
        <f t="shared" si="5"/>
        <v>28.786052326100549</v>
      </c>
      <c r="AF11" s="525">
        <v>0</v>
      </c>
      <c r="AG11" s="57">
        <v>0</v>
      </c>
      <c r="AH11" s="125">
        <f t="shared" si="1"/>
        <v>9930.25</v>
      </c>
      <c r="AI11" s="38"/>
    </row>
    <row r="12" spans="1:35" ht="15.75" customHeight="1">
      <c r="A12" s="192"/>
      <c r="B12" s="87" t="s">
        <v>214</v>
      </c>
      <c r="C12" s="140">
        <f t="shared" si="2"/>
        <v>165258.25</v>
      </c>
      <c r="D12" s="144">
        <f>AVERAGE(D4,D6,D8,D10)</f>
        <v>1154.5</v>
      </c>
      <c r="E12" s="140">
        <f t="shared" si="9"/>
        <v>51406.75</v>
      </c>
      <c r="F12" s="144">
        <f t="shared" si="9"/>
        <v>13798.25</v>
      </c>
      <c r="G12" s="140">
        <f t="shared" si="9"/>
        <v>1940.75</v>
      </c>
      <c r="H12" s="144">
        <f t="shared" si="9"/>
        <v>2389.5</v>
      </c>
      <c r="I12" s="140">
        <f t="shared" si="9"/>
        <v>1212</v>
      </c>
      <c r="J12" s="144">
        <f t="shared" si="9"/>
        <v>79</v>
      </c>
      <c r="K12" s="140">
        <f t="shared" si="9"/>
        <v>93277.5</v>
      </c>
      <c r="L12" s="839">
        <f t="shared" si="3"/>
        <v>68749</v>
      </c>
      <c r="M12" s="38"/>
      <c r="N12" s="87"/>
      <c r="O12" s="87" t="s">
        <v>214</v>
      </c>
      <c r="P12" s="140">
        <f t="shared" si="4"/>
        <v>165262.47112606399</v>
      </c>
      <c r="Q12" s="144">
        <f>AVERAGE(Q4,Q6,Q8,Q10)</f>
        <v>5083.25</v>
      </c>
      <c r="R12" s="140">
        <f t="shared" si="10"/>
        <v>109041.5</v>
      </c>
      <c r="S12" s="144">
        <f t="shared" si="10"/>
        <v>37887.25</v>
      </c>
      <c r="T12" s="140">
        <f t="shared" si="10"/>
        <v>1940.75</v>
      </c>
      <c r="U12" s="144">
        <f t="shared" si="10"/>
        <v>10014.75</v>
      </c>
      <c r="V12" s="140">
        <f t="shared" si="10"/>
        <v>1212</v>
      </c>
      <c r="W12" s="139">
        <f t="shared" si="10"/>
        <v>79</v>
      </c>
      <c r="X12" s="74"/>
      <c r="Y12" s="87"/>
      <c r="Z12" s="87" t="s">
        <v>214</v>
      </c>
      <c r="AA12" s="366">
        <f>AVERAGE(AA4,AA6,AA8,AA10)</f>
        <v>3.9711260639754928</v>
      </c>
      <c r="AB12" s="366">
        <f>AC12+AD12</f>
        <v>2.5574194114387612</v>
      </c>
      <c r="AC12" s="366">
        <f t="shared" si="10"/>
        <v>1.1969902362299116</v>
      </c>
      <c r="AD12" s="367">
        <f t="shared" si="10"/>
        <v>1.3604291752088495</v>
      </c>
      <c r="AE12" s="196">
        <f t="shared" si="5"/>
        <v>4.4541170955467591</v>
      </c>
      <c r="AF12" s="622">
        <f>AC12/AA12*100</f>
        <v>30.142337889711946</v>
      </c>
      <c r="AG12" s="364">
        <f t="shared" ref="AG12" si="11">ROUND(S12*AC12/AA12,0)</f>
        <v>11420</v>
      </c>
      <c r="AH12" s="140">
        <f>Q12+T12+U12+V12+AG12</f>
        <v>29670.75</v>
      </c>
      <c r="AI12" s="38"/>
    </row>
    <row r="13" spans="1:35">
      <c r="A13" s="38"/>
      <c r="B13" s="38"/>
      <c r="C13" s="621"/>
      <c r="D13" s="621"/>
      <c r="E13" s="621"/>
      <c r="F13" s="621"/>
      <c r="G13" s="621"/>
      <c r="H13" s="621"/>
      <c r="I13" s="621"/>
      <c r="J13" s="621"/>
      <c r="K13" s="621"/>
      <c r="L13" s="621"/>
      <c r="M13" s="38"/>
      <c r="N13" s="38"/>
      <c r="O13" s="38"/>
      <c r="P13" s="621"/>
      <c r="Q13" s="621"/>
      <c r="R13" s="621"/>
      <c r="S13" s="621"/>
      <c r="T13" s="621"/>
      <c r="U13" s="621"/>
      <c r="V13" s="621"/>
      <c r="W13" s="621"/>
      <c r="X13" s="74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</row>
    <row r="14" spans="1:3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</row>
    <row r="15" spans="1:35">
      <c r="A15" s="37" t="s">
        <v>386</v>
      </c>
      <c r="B15" s="38"/>
      <c r="C15" s="38"/>
      <c r="D15" s="38"/>
      <c r="E15" s="38"/>
      <c r="F15" s="38"/>
      <c r="G15" s="38"/>
      <c r="H15" s="38"/>
      <c r="I15" s="38" t="s">
        <v>231</v>
      </c>
      <c r="J15" s="38" t="s">
        <v>387</v>
      </c>
      <c r="K15" s="38"/>
      <c r="L15" s="38"/>
      <c r="M15" s="38"/>
      <c r="N15" s="37" t="s">
        <v>877</v>
      </c>
      <c r="O15" s="38"/>
      <c r="P15" s="38"/>
      <c r="Q15" s="38"/>
      <c r="R15" s="38"/>
      <c r="S15" s="38"/>
      <c r="T15" s="38"/>
      <c r="U15" s="38"/>
      <c r="V15" s="38" t="s">
        <v>231</v>
      </c>
      <c r="W15" s="38" t="s">
        <v>412</v>
      </c>
      <c r="X15" s="38"/>
      <c r="Y15" s="37" t="s">
        <v>413</v>
      </c>
      <c r="Z15" s="38"/>
      <c r="AA15" s="38"/>
      <c r="AB15" s="38"/>
      <c r="AC15" s="38"/>
      <c r="AD15" s="38"/>
      <c r="AE15" s="38" t="s">
        <v>414</v>
      </c>
      <c r="AF15" s="38"/>
      <c r="AG15" s="38"/>
      <c r="AH15" s="38"/>
      <c r="AI15" s="38"/>
    </row>
    <row r="16" spans="1:35" ht="36">
      <c r="A16" s="194" t="s">
        <v>390</v>
      </c>
      <c r="B16" s="194" t="s">
        <v>198</v>
      </c>
      <c r="C16" s="41" t="s">
        <v>207</v>
      </c>
      <c r="D16" s="157" t="s">
        <v>391</v>
      </c>
      <c r="E16" s="613" t="s">
        <v>392</v>
      </c>
      <c r="F16" s="41" t="s">
        <v>219</v>
      </c>
      <c r="G16" s="194" t="s">
        <v>393</v>
      </c>
      <c r="H16" s="41" t="s">
        <v>226</v>
      </c>
      <c r="I16" s="194" t="s">
        <v>227</v>
      </c>
      <c r="J16" s="194" t="s">
        <v>229</v>
      </c>
      <c r="K16" s="38"/>
      <c r="L16" s="38"/>
      <c r="M16" s="38"/>
      <c r="N16" s="39" t="s">
        <v>209</v>
      </c>
      <c r="O16" s="39" t="s">
        <v>198</v>
      </c>
      <c r="P16" s="43" t="s">
        <v>207</v>
      </c>
      <c r="Q16" s="348" t="s">
        <v>395</v>
      </c>
      <c r="R16" s="349" t="s">
        <v>392</v>
      </c>
      <c r="S16" s="605" t="s">
        <v>219</v>
      </c>
      <c r="T16" s="40" t="s">
        <v>393</v>
      </c>
      <c r="U16" s="605" t="s">
        <v>226</v>
      </c>
      <c r="V16" s="40" t="s">
        <v>227</v>
      </c>
      <c r="W16" s="605" t="s">
        <v>229</v>
      </c>
      <c r="X16" s="38"/>
      <c r="Y16" s="39" t="s">
        <v>209</v>
      </c>
      <c r="Z16" s="39" t="s">
        <v>198</v>
      </c>
      <c r="AA16" s="350" t="s">
        <v>380</v>
      </c>
      <c r="AB16" s="351" t="s">
        <v>396</v>
      </c>
      <c r="AC16" s="352" t="s">
        <v>397</v>
      </c>
      <c r="AD16" s="346" t="s">
        <v>398</v>
      </c>
      <c r="AE16" s="353" t="s">
        <v>399</v>
      </c>
      <c r="AF16" s="354" t="s">
        <v>400</v>
      </c>
      <c r="AG16" s="620" t="s">
        <v>401</v>
      </c>
      <c r="AH16" s="620" t="s">
        <v>402</v>
      </c>
      <c r="AI16" s="38"/>
    </row>
    <row r="17" spans="1:35">
      <c r="A17" s="194" t="s">
        <v>403</v>
      </c>
      <c r="B17" s="157" t="s">
        <v>213</v>
      </c>
      <c r="C17" s="44">
        <f>SUM(D17:J17)</f>
        <v>18132</v>
      </c>
      <c r="D17" s="356">
        <f t="shared" ref="D17:F22" si="12">ROUND($K3*D3/$L3,0)</f>
        <v>3243</v>
      </c>
      <c r="E17" s="355">
        <f t="shared" si="12"/>
        <v>9565</v>
      </c>
      <c r="F17" s="355">
        <f t="shared" si="12"/>
        <v>0</v>
      </c>
      <c r="G17" s="44">
        <v>0</v>
      </c>
      <c r="H17" s="355">
        <f t="shared" ref="H17:H24" si="13">ROUND($K3*H3/$L3,0)</f>
        <v>5324</v>
      </c>
      <c r="I17" s="44">
        <v>0</v>
      </c>
      <c r="J17" s="44">
        <v>0</v>
      </c>
      <c r="K17" s="38"/>
      <c r="L17" s="38"/>
      <c r="M17" s="38"/>
      <c r="N17" s="194" t="s">
        <v>410</v>
      </c>
      <c r="O17" s="157" t="s">
        <v>213</v>
      </c>
      <c r="P17" s="355">
        <f t="shared" ref="P17:W18" si="14">P11</f>
        <v>17976.5</v>
      </c>
      <c r="Q17" s="44">
        <f t="shared" si="14"/>
        <v>3223.75</v>
      </c>
      <c r="R17" s="356">
        <f t="shared" si="14"/>
        <v>7975.25</v>
      </c>
      <c r="S17" s="44">
        <f t="shared" si="14"/>
        <v>0</v>
      </c>
      <c r="T17" s="356">
        <f t="shared" si="14"/>
        <v>803.25</v>
      </c>
      <c r="U17" s="44">
        <f t="shared" si="14"/>
        <v>3820</v>
      </c>
      <c r="V17" s="356">
        <f t="shared" si="14"/>
        <v>2083.25</v>
      </c>
      <c r="W17" s="44">
        <f t="shared" si="14"/>
        <v>71</v>
      </c>
      <c r="X17" s="38"/>
      <c r="Y17" s="194" t="s">
        <v>380</v>
      </c>
      <c r="Z17" s="157" t="s">
        <v>213</v>
      </c>
      <c r="AA17" s="357">
        <f t="shared" ref="AA17:AF18" si="15">AA11</f>
        <v>0</v>
      </c>
      <c r="AB17" s="358">
        <f t="shared" si="15"/>
        <v>0</v>
      </c>
      <c r="AC17" s="359">
        <f t="shared" si="15"/>
        <v>0</v>
      </c>
      <c r="AD17" s="358">
        <f t="shared" si="15"/>
        <v>0</v>
      </c>
      <c r="AE17" s="359">
        <f t="shared" si="15"/>
        <v>28.786052326100549</v>
      </c>
      <c r="AF17" s="358">
        <f t="shared" si="15"/>
        <v>0</v>
      </c>
      <c r="AG17" s="56"/>
      <c r="AH17" s="125">
        <f t="shared" ref="AH17" si="16">Q17+T17+U17+V17+AG17</f>
        <v>9930.25</v>
      </c>
      <c r="AI17" s="38"/>
    </row>
    <row r="18" spans="1:35">
      <c r="A18" s="87"/>
      <c r="B18" s="192" t="s">
        <v>214</v>
      </c>
      <c r="C18" s="125">
        <f t="shared" ref="C18:C26" si="17">SUM(D18:J18)</f>
        <v>175639</v>
      </c>
      <c r="D18" s="144">
        <f t="shared" si="12"/>
        <v>12776</v>
      </c>
      <c r="E18" s="364">
        <f t="shared" si="12"/>
        <v>90605</v>
      </c>
      <c r="F18" s="364">
        <f t="shared" si="12"/>
        <v>50762</v>
      </c>
      <c r="G18" s="140">
        <v>0</v>
      </c>
      <c r="H18" s="364">
        <f t="shared" si="13"/>
        <v>21496</v>
      </c>
      <c r="I18" s="140">
        <v>0</v>
      </c>
      <c r="J18" s="140">
        <v>0</v>
      </c>
      <c r="K18" s="38"/>
      <c r="L18" s="38"/>
      <c r="M18" s="38"/>
      <c r="N18" s="87"/>
      <c r="O18" s="192" t="s">
        <v>214</v>
      </c>
      <c r="P18" s="364">
        <f t="shared" si="14"/>
        <v>165262.47112606399</v>
      </c>
      <c r="Q18" s="140">
        <f t="shared" si="14"/>
        <v>5083.25</v>
      </c>
      <c r="R18" s="144">
        <f t="shared" si="14"/>
        <v>109041.5</v>
      </c>
      <c r="S18" s="140">
        <f t="shared" si="14"/>
        <v>37887.25</v>
      </c>
      <c r="T18" s="144">
        <f t="shared" si="14"/>
        <v>1940.75</v>
      </c>
      <c r="U18" s="140">
        <f t="shared" si="14"/>
        <v>10014.75</v>
      </c>
      <c r="V18" s="144">
        <f t="shared" si="14"/>
        <v>1212</v>
      </c>
      <c r="W18" s="140">
        <f t="shared" si="14"/>
        <v>79</v>
      </c>
      <c r="X18" s="38"/>
      <c r="Y18" s="87" t="s">
        <v>415</v>
      </c>
      <c r="Z18" s="192" t="s">
        <v>214</v>
      </c>
      <c r="AA18" s="365">
        <f t="shared" si="15"/>
        <v>3.9711260639754928</v>
      </c>
      <c r="AB18" s="366">
        <f t="shared" si="15"/>
        <v>2.5574194114387612</v>
      </c>
      <c r="AC18" s="367">
        <f t="shared" si="15"/>
        <v>1.1969902362299116</v>
      </c>
      <c r="AD18" s="366">
        <f t="shared" si="15"/>
        <v>1.3604291752088495</v>
      </c>
      <c r="AE18" s="367">
        <f t="shared" si="15"/>
        <v>4.4541170955467591</v>
      </c>
      <c r="AF18" s="366">
        <f t="shared" si="15"/>
        <v>30.142337889711946</v>
      </c>
      <c r="AG18" s="144">
        <f t="shared" ref="AG18" si="18">ROUND(S18*AC18/AA18,0)</f>
        <v>11420</v>
      </c>
      <c r="AH18" s="140">
        <f>Q18+T18+U18+V18+AG18</f>
        <v>29670.75</v>
      </c>
      <c r="AI18" s="38"/>
    </row>
    <row r="19" spans="1:35">
      <c r="A19" s="112" t="s">
        <v>405</v>
      </c>
      <c r="B19" s="191" t="s">
        <v>213</v>
      </c>
      <c r="C19" s="44">
        <f t="shared" si="17"/>
        <v>329</v>
      </c>
      <c r="D19" s="74">
        <f t="shared" si="12"/>
        <v>47</v>
      </c>
      <c r="E19" s="360">
        <f t="shared" si="12"/>
        <v>217</v>
      </c>
      <c r="F19" s="360">
        <f t="shared" si="12"/>
        <v>0</v>
      </c>
      <c r="G19" s="125">
        <v>0</v>
      </c>
      <c r="H19" s="360">
        <f t="shared" si="13"/>
        <v>65</v>
      </c>
      <c r="I19" s="125">
        <v>0</v>
      </c>
      <c r="J19" s="125">
        <v>0</v>
      </c>
      <c r="K19" s="38"/>
      <c r="L19" s="38"/>
      <c r="M19" s="38"/>
      <c r="N19" s="111" t="s">
        <v>866</v>
      </c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111" t="s">
        <v>866</v>
      </c>
      <c r="Z19" s="38"/>
      <c r="AA19" s="38"/>
      <c r="AB19" s="38"/>
      <c r="AC19" s="38"/>
      <c r="AD19" s="38"/>
      <c r="AE19" s="38"/>
      <c r="AF19" s="38"/>
      <c r="AG19" s="38"/>
      <c r="AH19" s="38"/>
      <c r="AI19" s="38"/>
    </row>
    <row r="20" spans="1:35">
      <c r="A20" s="112"/>
      <c r="B20" s="191" t="s">
        <v>214</v>
      </c>
      <c r="C20" s="140">
        <f t="shared" si="17"/>
        <v>58358</v>
      </c>
      <c r="D20" s="74">
        <f t="shared" si="12"/>
        <v>375</v>
      </c>
      <c r="E20" s="360">
        <f t="shared" si="12"/>
        <v>49379</v>
      </c>
      <c r="F20" s="360">
        <f t="shared" si="12"/>
        <v>8149</v>
      </c>
      <c r="G20" s="125">
        <v>0</v>
      </c>
      <c r="H20" s="360">
        <f t="shared" si="13"/>
        <v>455</v>
      </c>
      <c r="I20" s="125">
        <v>0</v>
      </c>
      <c r="J20" s="125">
        <v>0</v>
      </c>
    </row>
    <row r="21" spans="1:35">
      <c r="A21" s="194" t="s">
        <v>407</v>
      </c>
      <c r="B21" s="157" t="s">
        <v>213</v>
      </c>
      <c r="C21" s="125">
        <f t="shared" si="17"/>
        <v>562</v>
      </c>
      <c r="D21" s="356">
        <f t="shared" si="12"/>
        <v>85</v>
      </c>
      <c r="E21" s="355">
        <f t="shared" si="12"/>
        <v>339</v>
      </c>
      <c r="F21" s="355">
        <f t="shared" si="12"/>
        <v>0</v>
      </c>
      <c r="G21" s="44">
        <v>0</v>
      </c>
      <c r="H21" s="355">
        <f t="shared" si="13"/>
        <v>138</v>
      </c>
      <c r="I21" s="44">
        <v>0</v>
      </c>
      <c r="J21" s="44">
        <v>0</v>
      </c>
    </row>
    <row r="22" spans="1:35">
      <c r="A22" s="87"/>
      <c r="B22" s="192" t="s">
        <v>214</v>
      </c>
      <c r="C22" s="125">
        <f t="shared" si="17"/>
        <v>67694</v>
      </c>
      <c r="D22" s="144">
        <f t="shared" si="12"/>
        <v>1679</v>
      </c>
      <c r="E22" s="364">
        <f t="shared" si="12"/>
        <v>38651</v>
      </c>
      <c r="F22" s="364">
        <f t="shared" si="12"/>
        <v>20766</v>
      </c>
      <c r="G22" s="140">
        <v>0</v>
      </c>
      <c r="H22" s="364">
        <f t="shared" si="13"/>
        <v>6598</v>
      </c>
      <c r="I22" s="140">
        <v>0</v>
      </c>
      <c r="J22" s="140">
        <v>0</v>
      </c>
    </row>
    <row r="23" spans="1:35">
      <c r="A23" s="112" t="s">
        <v>408</v>
      </c>
      <c r="B23" s="191" t="s">
        <v>213</v>
      </c>
      <c r="C23" s="44">
        <f t="shared" si="17"/>
        <v>21111</v>
      </c>
      <c r="D23" s="74">
        <f>ROUND($K9*D9/$L9,0)</f>
        <v>5986</v>
      </c>
      <c r="E23" s="360">
        <f>ROUND($K9*E9/$L9,0)-1</f>
        <v>10140</v>
      </c>
      <c r="F23" s="360">
        <f>ROUND($K9*F9/$L9,0)</f>
        <v>0</v>
      </c>
      <c r="G23" s="125">
        <v>0</v>
      </c>
      <c r="H23" s="360">
        <f t="shared" si="13"/>
        <v>4985</v>
      </c>
      <c r="I23" s="125">
        <v>0</v>
      </c>
      <c r="J23" s="125">
        <v>0</v>
      </c>
    </row>
    <row r="24" spans="1:35">
      <c r="A24" s="87"/>
      <c r="B24" s="192" t="s">
        <v>214</v>
      </c>
      <c r="C24" s="140">
        <f t="shared" si="17"/>
        <v>71420</v>
      </c>
      <c r="D24" s="74">
        <f>ROUND($K10*D10/$L10,0)</f>
        <v>885</v>
      </c>
      <c r="E24" s="360">
        <f>ROUND($K10*E10/$L10,0)</f>
        <v>51904</v>
      </c>
      <c r="F24" s="360">
        <f>ROUND($K10*F10/$L10,0)</f>
        <v>16679</v>
      </c>
      <c r="G24" s="125">
        <v>0</v>
      </c>
      <c r="H24" s="360">
        <f t="shared" si="13"/>
        <v>1952</v>
      </c>
      <c r="I24" s="125">
        <v>0</v>
      </c>
      <c r="J24" s="125">
        <v>0</v>
      </c>
    </row>
    <row r="25" spans="1:35">
      <c r="A25" s="194" t="s">
        <v>410</v>
      </c>
      <c r="B25" s="157" t="s">
        <v>213</v>
      </c>
      <c r="C25" s="125">
        <f t="shared" si="17"/>
        <v>10033.5</v>
      </c>
      <c r="D25" s="356">
        <f>AVERAGE(D17,D19,D21,D23)</f>
        <v>2340.25</v>
      </c>
      <c r="E25" s="44">
        <f t="shared" ref="E25:J26" si="19">AVERAGE(E17,E19,E21,E23)</f>
        <v>5065.25</v>
      </c>
      <c r="F25" s="356">
        <f t="shared" si="19"/>
        <v>0</v>
      </c>
      <c r="G25" s="44">
        <f t="shared" si="19"/>
        <v>0</v>
      </c>
      <c r="H25" s="356">
        <f t="shared" si="19"/>
        <v>2628</v>
      </c>
      <c r="I25" s="44">
        <f t="shared" si="19"/>
        <v>0</v>
      </c>
      <c r="J25" s="44">
        <f t="shared" si="19"/>
        <v>0</v>
      </c>
    </row>
    <row r="26" spans="1:35">
      <c r="A26" s="87"/>
      <c r="B26" s="192" t="s">
        <v>214</v>
      </c>
      <c r="C26" s="140">
        <f t="shared" si="17"/>
        <v>93277.75</v>
      </c>
      <c r="D26" s="144">
        <f>AVERAGE(D18,D20,D22,D24)</f>
        <v>3928.75</v>
      </c>
      <c r="E26" s="140">
        <f t="shared" si="19"/>
        <v>57634.75</v>
      </c>
      <c r="F26" s="144">
        <f t="shared" si="19"/>
        <v>24089</v>
      </c>
      <c r="G26" s="140">
        <f t="shared" si="19"/>
        <v>0</v>
      </c>
      <c r="H26" s="144">
        <f t="shared" si="19"/>
        <v>7625.25</v>
      </c>
      <c r="I26" s="140">
        <f t="shared" si="19"/>
        <v>0</v>
      </c>
      <c r="J26" s="140">
        <f t="shared" si="19"/>
        <v>0</v>
      </c>
    </row>
  </sheetData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29"/>
  <sheetViews>
    <sheetView workbookViewId="0">
      <pane xSplit="2" ySplit="3" topLeftCell="M4" activePane="bottomRight" state="frozen"/>
      <selection activeCell="D31" sqref="D31:E31"/>
      <selection pane="topRight" activeCell="D31" sqref="D31:E31"/>
      <selection pane="bottomLeft" activeCell="D31" sqref="D31:E31"/>
      <selection pane="bottomRight" activeCell="R27" sqref="R27"/>
    </sheetView>
  </sheetViews>
  <sheetFormatPr defaultColWidth="9" defaultRowHeight="13"/>
  <cols>
    <col min="1" max="1" width="11.1796875" style="211" customWidth="1"/>
    <col min="2" max="2" width="10.1796875" style="211" customWidth="1"/>
    <col min="3" max="3" width="11.6328125" style="211" customWidth="1"/>
    <col min="4" max="4" width="12.81640625" style="211" customWidth="1"/>
    <col min="5" max="5" width="11.6328125" style="211" customWidth="1"/>
    <col min="6" max="12" width="13" style="211" customWidth="1"/>
    <col min="13" max="13" width="12.6328125" style="211" customWidth="1"/>
    <col min="14" max="14" width="9.81640625" style="211" customWidth="1"/>
    <col min="15" max="15" width="16.1796875" style="211" customWidth="1"/>
    <col min="16" max="17" width="9" style="211"/>
    <col min="18" max="18" width="9.6328125" style="211" customWidth="1"/>
    <col min="19" max="23" width="13.36328125" style="211" customWidth="1"/>
    <col min="24" max="16384" width="9" style="211"/>
  </cols>
  <sheetData>
    <row r="1" spans="1:23" ht="15.75" customHeight="1" thickBot="1">
      <c r="A1" s="234" t="s">
        <v>702</v>
      </c>
      <c r="B1" s="234"/>
      <c r="C1" s="234"/>
      <c r="D1" s="234"/>
      <c r="E1" s="234"/>
      <c r="F1" s="234"/>
      <c r="G1" s="234"/>
      <c r="H1" s="234"/>
      <c r="I1" s="234"/>
      <c r="J1" s="2"/>
      <c r="K1" s="2"/>
      <c r="L1" s="2"/>
      <c r="M1" s="2" t="s">
        <v>211</v>
      </c>
      <c r="Q1" s="235" t="s">
        <v>905</v>
      </c>
      <c r="R1" s="235"/>
      <c r="S1" s="235"/>
      <c r="T1" s="236"/>
      <c r="U1" s="235"/>
      <c r="V1" s="236"/>
      <c r="W1" s="236" t="s">
        <v>321</v>
      </c>
    </row>
    <row r="2" spans="1:23" ht="15.75" customHeight="1">
      <c r="A2" s="237" t="s">
        <v>322</v>
      </c>
      <c r="B2" s="238"/>
      <c r="C2" s="239" t="s">
        <v>323</v>
      </c>
      <c r="D2" s="240" t="s">
        <v>324</v>
      </c>
      <c r="E2" s="241" t="s">
        <v>325</v>
      </c>
      <c r="F2" s="242" t="s">
        <v>416</v>
      </c>
      <c r="G2" s="240" t="s">
        <v>327</v>
      </c>
      <c r="H2" s="732" t="s">
        <v>417</v>
      </c>
      <c r="I2" s="368" t="s">
        <v>418</v>
      </c>
      <c r="J2" s="243" t="s">
        <v>327</v>
      </c>
      <c r="K2" s="241" t="s">
        <v>417</v>
      </c>
      <c r="L2" s="734" t="s">
        <v>328</v>
      </c>
      <c r="M2" s="244" t="s">
        <v>329</v>
      </c>
      <c r="N2" s="242" t="s">
        <v>330</v>
      </c>
      <c r="O2" s="245" t="s">
        <v>201</v>
      </c>
      <c r="Q2" s="929" t="s">
        <v>322</v>
      </c>
      <c r="R2" s="930"/>
      <c r="S2" s="246" t="s">
        <v>325</v>
      </c>
      <c r="T2" s="239" t="s">
        <v>417</v>
      </c>
      <c r="U2" s="369" t="s">
        <v>417</v>
      </c>
      <c r="V2" s="246" t="s">
        <v>328</v>
      </c>
      <c r="W2" s="247" t="s">
        <v>207</v>
      </c>
    </row>
    <row r="3" spans="1:23" ht="15" customHeight="1" thickBot="1">
      <c r="A3" s="248"/>
      <c r="B3" s="249"/>
      <c r="C3" s="250" t="s">
        <v>419</v>
      </c>
      <c r="D3" s="251" t="s">
        <v>420</v>
      </c>
      <c r="E3" s="252" t="s">
        <v>420</v>
      </c>
      <c r="F3" s="250" t="s">
        <v>384</v>
      </c>
      <c r="G3" s="251"/>
      <c r="H3" s="733" t="s">
        <v>384</v>
      </c>
      <c r="I3" s="370" t="s">
        <v>421</v>
      </c>
      <c r="J3" s="371"/>
      <c r="K3" s="735" t="s">
        <v>422</v>
      </c>
      <c r="L3" s="736" t="s">
        <v>334</v>
      </c>
      <c r="M3" s="253" t="s">
        <v>423</v>
      </c>
      <c r="N3" s="254"/>
      <c r="O3" s="255" t="s">
        <v>336</v>
      </c>
      <c r="Q3" s="931"/>
      <c r="R3" s="932"/>
      <c r="S3" s="256" t="s">
        <v>424</v>
      </c>
      <c r="T3" s="372" t="s">
        <v>422</v>
      </c>
      <c r="U3" s="373" t="s">
        <v>384</v>
      </c>
      <c r="V3" s="257" t="s">
        <v>334</v>
      </c>
      <c r="W3" s="258" t="s">
        <v>423</v>
      </c>
    </row>
    <row r="4" spans="1:23" ht="15" customHeight="1">
      <c r="A4" s="259" t="s">
        <v>425</v>
      </c>
      <c r="B4" s="260" t="s">
        <v>339</v>
      </c>
      <c r="C4" s="731">
        <f>E20</f>
        <v>1710066</v>
      </c>
      <c r="D4" s="767">
        <v>3200</v>
      </c>
      <c r="E4" s="261">
        <f>C4*D4/1000000</f>
        <v>5472.2111999999997</v>
      </c>
      <c r="F4" s="303">
        <f>ROUND(E21*I20/100,0)</f>
        <v>251726</v>
      </c>
      <c r="G4" s="769">
        <v>3700</v>
      </c>
      <c r="H4" s="374">
        <f>F4*G4/1000000</f>
        <v>931.38620000000003</v>
      </c>
      <c r="I4" s="375">
        <f>ROUND(E21*I21/100,0)</f>
        <v>27970</v>
      </c>
      <c r="J4" s="771">
        <v>2800</v>
      </c>
      <c r="K4" s="261">
        <f>I4*J4/1000000</f>
        <v>78.316000000000003</v>
      </c>
      <c r="L4" s="262">
        <f t="shared" ref="L4:L16" si="0">H4+K4</f>
        <v>1009.7022000000001</v>
      </c>
      <c r="M4" s="263">
        <f>E4+L4</f>
        <v>6481.9133999999995</v>
      </c>
      <c r="N4" s="264"/>
      <c r="O4" s="265" t="s">
        <v>217</v>
      </c>
      <c r="Q4" s="266" t="s">
        <v>426</v>
      </c>
      <c r="R4" s="269" t="s">
        <v>339</v>
      </c>
      <c r="S4" s="267">
        <f>E4/100</f>
        <v>54.722111999999996</v>
      </c>
      <c r="T4" s="377">
        <f t="shared" ref="T4:T7" si="1">K4/100</f>
        <v>0.78316000000000008</v>
      </c>
      <c r="U4" s="378">
        <f>H4/100</f>
        <v>9.3138620000000003</v>
      </c>
      <c r="V4" s="267">
        <f>L4/100</f>
        <v>10.097022000000001</v>
      </c>
      <c r="W4" s="268">
        <f>M4/100</f>
        <v>64.819133999999991</v>
      </c>
    </row>
    <row r="5" spans="1:23" ht="15" customHeight="1">
      <c r="A5" s="266" t="s">
        <v>412</v>
      </c>
      <c r="B5" s="269" t="s">
        <v>342</v>
      </c>
      <c r="C5" s="270" t="s">
        <v>427</v>
      </c>
      <c r="D5" s="767">
        <v>8000</v>
      </c>
      <c r="E5" s="271">
        <f>C4*D5/1000000</f>
        <v>13680.528</v>
      </c>
      <c r="F5" s="270"/>
      <c r="G5" s="769">
        <v>32000</v>
      </c>
      <c r="H5" s="381">
        <f>F4*G5/1000000</f>
        <v>8055.232</v>
      </c>
      <c r="I5" s="375"/>
      <c r="J5" s="771">
        <v>158000</v>
      </c>
      <c r="K5" s="271">
        <f>I4*J5/1000000</f>
        <v>4419.26</v>
      </c>
      <c r="L5" s="262">
        <f t="shared" si="0"/>
        <v>12474.492</v>
      </c>
      <c r="M5" s="263">
        <f t="shared" ref="M5:M16" si="2">E5+L5</f>
        <v>26155.02</v>
      </c>
      <c r="N5" s="264"/>
      <c r="O5" s="265"/>
      <c r="Q5" s="266" t="s">
        <v>412</v>
      </c>
      <c r="R5" s="273" t="s">
        <v>342</v>
      </c>
      <c r="S5" s="274">
        <f t="shared" ref="S5:S7" si="3">E5/100</f>
        <v>136.80528000000001</v>
      </c>
      <c r="T5" s="382">
        <f t="shared" si="1"/>
        <v>44.192599999999999</v>
      </c>
      <c r="U5" s="383">
        <f t="shared" ref="U5:U7" si="4">H5/100</f>
        <v>80.552319999999995</v>
      </c>
      <c r="V5" s="274">
        <f t="shared" ref="V5:W7" si="5">L5/100</f>
        <v>124.74492000000001</v>
      </c>
      <c r="W5" s="275">
        <f t="shared" si="5"/>
        <v>261.55020000000002</v>
      </c>
    </row>
    <row r="6" spans="1:23" ht="15" customHeight="1">
      <c r="A6" s="266"/>
      <c r="B6" s="269" t="s">
        <v>345</v>
      </c>
      <c r="C6" s="270"/>
      <c r="D6" s="379">
        <f>D4+(D5-D4)/2</f>
        <v>5600</v>
      </c>
      <c r="E6" s="271">
        <f>C4*D6/1000000</f>
        <v>9576.3696</v>
      </c>
      <c r="F6" s="270"/>
      <c r="G6" s="380">
        <f>G5*0.5</f>
        <v>16000</v>
      </c>
      <c r="H6" s="381">
        <f>F4*G6/1000000</f>
        <v>4027.616</v>
      </c>
      <c r="I6" s="384"/>
      <c r="J6" s="385">
        <f>G6</f>
        <v>16000</v>
      </c>
      <c r="K6" s="271">
        <f>I4*J6/1000000</f>
        <v>447.52</v>
      </c>
      <c r="L6" s="262">
        <f t="shared" si="0"/>
        <v>4475.1360000000004</v>
      </c>
      <c r="M6" s="263">
        <f t="shared" si="2"/>
        <v>14051.5056</v>
      </c>
      <c r="N6" s="264"/>
      <c r="O6" s="265"/>
      <c r="Q6" s="266"/>
      <c r="R6" s="269" t="s">
        <v>345</v>
      </c>
      <c r="S6" s="267">
        <f t="shared" si="3"/>
        <v>95.763695999999996</v>
      </c>
      <c r="T6" s="377">
        <f t="shared" si="1"/>
        <v>4.4752000000000001</v>
      </c>
      <c r="U6" s="378">
        <f t="shared" si="4"/>
        <v>40.276159999999997</v>
      </c>
      <c r="V6" s="267">
        <f t="shared" si="5"/>
        <v>44.751360000000005</v>
      </c>
      <c r="W6" s="268">
        <f t="shared" si="5"/>
        <v>140.51505600000002</v>
      </c>
    </row>
    <row r="7" spans="1:23" ht="15" customHeight="1">
      <c r="A7" s="276" t="s">
        <v>428</v>
      </c>
      <c r="B7" s="277" t="s">
        <v>200</v>
      </c>
      <c r="C7" s="278">
        <f>C4</f>
        <v>1710066</v>
      </c>
      <c r="D7" s="279">
        <v>0</v>
      </c>
      <c r="E7" s="280">
        <f>C7*D7/1000000</f>
        <v>0</v>
      </c>
      <c r="F7" s="278">
        <f>F4</f>
        <v>251726</v>
      </c>
      <c r="G7" s="386">
        <v>18916</v>
      </c>
      <c r="H7" s="387">
        <f>F7*G7/1000000</f>
        <v>4761.6490160000003</v>
      </c>
      <c r="I7" s="278">
        <f>I4</f>
        <v>27970</v>
      </c>
      <c r="J7" s="376">
        <v>49943.25</v>
      </c>
      <c r="K7" s="280">
        <f>I7*J7/1000000</f>
        <v>1396.9127025</v>
      </c>
      <c r="L7" s="300">
        <f t="shared" si="0"/>
        <v>6158.5617185000001</v>
      </c>
      <c r="M7" s="281">
        <f t="shared" si="2"/>
        <v>6158.5617185000001</v>
      </c>
      <c r="N7" s="774">
        <v>4</v>
      </c>
      <c r="O7" s="282" t="s">
        <v>347</v>
      </c>
      <c r="Q7" s="283" t="s">
        <v>428</v>
      </c>
      <c r="R7" s="388" t="s">
        <v>200</v>
      </c>
      <c r="S7" s="304">
        <f t="shared" si="3"/>
        <v>0</v>
      </c>
      <c r="T7" s="389">
        <f t="shared" si="1"/>
        <v>13.969127025000001</v>
      </c>
      <c r="U7" s="390">
        <f t="shared" si="4"/>
        <v>47.616490160000005</v>
      </c>
      <c r="V7" s="304">
        <f t="shared" si="5"/>
        <v>61.585617185000004</v>
      </c>
      <c r="W7" s="305">
        <f t="shared" si="5"/>
        <v>61.585617185000004</v>
      </c>
    </row>
    <row r="8" spans="1:23" ht="15" customHeight="1">
      <c r="A8" s="259"/>
      <c r="B8" s="284" t="s">
        <v>349</v>
      </c>
      <c r="C8" s="278"/>
      <c r="D8" s="279">
        <f>D7</f>
        <v>0</v>
      </c>
      <c r="E8" s="280">
        <v>0</v>
      </c>
      <c r="F8" s="278"/>
      <c r="G8" s="285"/>
      <c r="H8" s="387">
        <f>H7*$N$8/$N$7</f>
        <v>1424.9118451264417</v>
      </c>
      <c r="I8" s="278"/>
      <c r="J8" s="285"/>
      <c r="K8" s="280">
        <f>K7*$N$8/$N$7</f>
        <v>418.02271643950985</v>
      </c>
      <c r="L8" s="262">
        <f t="shared" si="0"/>
        <v>1842.9345615659515</v>
      </c>
      <c r="M8" s="263">
        <f t="shared" si="2"/>
        <v>1842.9345615659515</v>
      </c>
      <c r="N8" s="775">
        <v>1.1969902362299116</v>
      </c>
      <c r="O8" s="265"/>
      <c r="Q8" s="266"/>
      <c r="R8" s="391" t="s">
        <v>345</v>
      </c>
      <c r="S8" s="286">
        <f>E9/100</f>
        <v>0</v>
      </c>
      <c r="T8" s="392">
        <f>K9/100</f>
        <v>9.079932566250001</v>
      </c>
      <c r="U8" s="393">
        <f>H9/100</f>
        <v>30.950718604000002</v>
      </c>
      <c r="V8" s="286">
        <f>L9/100</f>
        <v>40.030651170250003</v>
      </c>
      <c r="W8" s="287">
        <f>M9/100</f>
        <v>40.030651170250003</v>
      </c>
    </row>
    <row r="9" spans="1:23" ht="15" customHeight="1">
      <c r="A9" s="288"/>
      <c r="B9" s="289" t="s">
        <v>345</v>
      </c>
      <c r="C9" s="290"/>
      <c r="D9" s="291">
        <f>D7</f>
        <v>0</v>
      </c>
      <c r="E9" s="292">
        <v>0</v>
      </c>
      <c r="F9" s="290"/>
      <c r="G9" s="293"/>
      <c r="H9" s="394">
        <f>H7*$N$9/$N$7</f>
        <v>3095.0718604000003</v>
      </c>
      <c r="I9" s="290"/>
      <c r="J9" s="293"/>
      <c r="K9" s="292">
        <f>K7*$N$9/$N$7</f>
        <v>907.99325662500007</v>
      </c>
      <c r="L9" s="262">
        <f t="shared" si="0"/>
        <v>4003.0651170250003</v>
      </c>
      <c r="M9" s="263">
        <f t="shared" si="2"/>
        <v>4003.0651170250003</v>
      </c>
      <c r="N9" s="776">
        <v>2.6</v>
      </c>
      <c r="O9" s="294"/>
      <c r="Q9" s="295"/>
      <c r="R9" s="273" t="s">
        <v>349</v>
      </c>
      <c r="S9" s="274">
        <f>E8/100</f>
        <v>0</v>
      </c>
      <c r="T9" s="382">
        <f>K8/100</f>
        <v>4.1802271643950988</v>
      </c>
      <c r="U9" s="383">
        <f>H8/100</f>
        <v>14.249118451264417</v>
      </c>
      <c r="V9" s="274">
        <f>L8/100</f>
        <v>18.429345615659514</v>
      </c>
      <c r="W9" s="275">
        <f>M8/100</f>
        <v>18.429345615659514</v>
      </c>
    </row>
    <row r="10" spans="1:23" ht="15" customHeight="1">
      <c r="A10" s="296" t="s">
        <v>224</v>
      </c>
      <c r="B10" s="297"/>
      <c r="C10" s="298">
        <f>C4</f>
        <v>1710066</v>
      </c>
      <c r="D10" s="768">
        <v>800</v>
      </c>
      <c r="E10" s="299">
        <f>C10*D10/1000000</f>
        <v>1368.0527999999999</v>
      </c>
      <c r="F10" s="298">
        <f>F4</f>
        <v>251726</v>
      </c>
      <c r="G10" s="770">
        <v>3300</v>
      </c>
      <c r="H10" s="395">
        <f>F10*G10/1000000</f>
        <v>830.69579999999996</v>
      </c>
      <c r="I10" s="298">
        <f>I4</f>
        <v>27970</v>
      </c>
      <c r="J10" s="772">
        <v>1100</v>
      </c>
      <c r="K10" s="299">
        <f>I10*J10/1000000</f>
        <v>30.766999999999999</v>
      </c>
      <c r="L10" s="300">
        <f t="shared" si="0"/>
        <v>861.46280000000002</v>
      </c>
      <c r="M10" s="281">
        <f t="shared" si="2"/>
        <v>2229.5155999999997</v>
      </c>
      <c r="N10" s="301"/>
      <c r="O10" s="302" t="s">
        <v>351</v>
      </c>
      <c r="Q10" s="933" t="s">
        <v>224</v>
      </c>
      <c r="R10" s="934"/>
      <c r="S10" s="267">
        <f>E10/100</f>
        <v>13.680527999999999</v>
      </c>
      <c r="T10" s="377">
        <f>K10/100</f>
        <v>0.30767</v>
      </c>
      <c r="U10" s="378">
        <f>H10/100</f>
        <v>8.3069579999999998</v>
      </c>
      <c r="V10" s="267">
        <f t="shared" ref="V10:W14" si="6">L10/100</f>
        <v>8.6146279999999997</v>
      </c>
      <c r="W10" s="268">
        <f t="shared" si="6"/>
        <v>22.295155999999999</v>
      </c>
    </row>
    <row r="11" spans="1:23" ht="15" customHeight="1">
      <c r="A11" s="296" t="s">
        <v>226</v>
      </c>
      <c r="B11" s="297"/>
      <c r="C11" s="298">
        <f>C4</f>
        <v>1710066</v>
      </c>
      <c r="D11" s="768">
        <v>3800</v>
      </c>
      <c r="E11" s="299">
        <f>C11*D11/1000000</f>
        <v>6498.2507999999998</v>
      </c>
      <c r="F11" s="298">
        <f>F4</f>
        <v>251726</v>
      </c>
      <c r="G11" s="770">
        <v>7600</v>
      </c>
      <c r="H11" s="395">
        <f>F11*G11/1000000</f>
        <v>1913.1176</v>
      </c>
      <c r="I11" s="298">
        <f>I4</f>
        <v>27970</v>
      </c>
      <c r="J11" s="772">
        <v>8800</v>
      </c>
      <c r="K11" s="299">
        <f>I11*J11/1000000</f>
        <v>246.136</v>
      </c>
      <c r="L11" s="262">
        <f t="shared" si="0"/>
        <v>2159.2536</v>
      </c>
      <c r="M11" s="263">
        <f t="shared" si="2"/>
        <v>8657.5043999999998</v>
      </c>
      <c r="N11" s="397"/>
      <c r="O11" s="282" t="s">
        <v>347</v>
      </c>
      <c r="Q11" s="935" t="s">
        <v>226</v>
      </c>
      <c r="R11" s="936"/>
      <c r="S11" s="274">
        <f>E11/100</f>
        <v>64.982507999999996</v>
      </c>
      <c r="T11" s="382">
        <f>K11/100</f>
        <v>2.46136</v>
      </c>
      <c r="U11" s="383">
        <f>H11/100</f>
        <v>19.131176</v>
      </c>
      <c r="V11" s="274">
        <f t="shared" si="6"/>
        <v>21.592535999999999</v>
      </c>
      <c r="W11" s="275">
        <f t="shared" si="6"/>
        <v>86.575043999999991</v>
      </c>
    </row>
    <row r="12" spans="1:23" ht="15" customHeight="1">
      <c r="A12" s="296" t="s">
        <v>227</v>
      </c>
      <c r="B12" s="297"/>
      <c r="C12" s="298">
        <f>C4</f>
        <v>1710066</v>
      </c>
      <c r="D12" s="768">
        <v>2100</v>
      </c>
      <c r="E12" s="299">
        <f>C12*D12/1000000</f>
        <v>3591.1386000000002</v>
      </c>
      <c r="F12" s="298">
        <f>F4</f>
        <v>251726</v>
      </c>
      <c r="G12" s="770">
        <v>1900</v>
      </c>
      <c r="H12" s="395">
        <f>F12*G12/1000000</f>
        <v>478.27940000000001</v>
      </c>
      <c r="I12" s="298">
        <f>I4</f>
        <v>27970</v>
      </c>
      <c r="J12" s="772">
        <v>700</v>
      </c>
      <c r="K12" s="299">
        <f>I12*J12/1000000</f>
        <v>19.579000000000001</v>
      </c>
      <c r="L12" s="300">
        <f t="shared" si="0"/>
        <v>497.85840000000002</v>
      </c>
      <c r="M12" s="281">
        <f t="shared" si="2"/>
        <v>4088.9970000000003</v>
      </c>
      <c r="N12" s="301"/>
      <c r="O12" s="302" t="s">
        <v>230</v>
      </c>
      <c r="Q12" s="935" t="s">
        <v>227</v>
      </c>
      <c r="R12" s="936"/>
      <c r="S12" s="267">
        <f>E12/100</f>
        <v>35.911386</v>
      </c>
      <c r="T12" s="377">
        <f>K12/100</f>
        <v>0.19579000000000002</v>
      </c>
      <c r="U12" s="378">
        <f>H12/100</f>
        <v>4.782794</v>
      </c>
      <c r="V12" s="267">
        <f t="shared" si="6"/>
        <v>4.9785840000000006</v>
      </c>
      <c r="W12" s="268">
        <f t="shared" si="6"/>
        <v>40.889970000000005</v>
      </c>
    </row>
    <row r="13" spans="1:23" ht="15" customHeight="1" thickBot="1">
      <c r="A13" s="259" t="s">
        <v>229</v>
      </c>
      <c r="B13" s="260"/>
      <c r="C13" s="303">
        <f>C4</f>
        <v>1710066</v>
      </c>
      <c r="D13" s="767">
        <v>100</v>
      </c>
      <c r="E13" s="280">
        <f>C13*D13/1000000</f>
        <v>171.00659999999999</v>
      </c>
      <c r="F13" s="303">
        <f>F4</f>
        <v>251726</v>
      </c>
      <c r="G13" s="769">
        <v>200</v>
      </c>
      <c r="H13" s="387">
        <f>F13*G13/1000000</f>
        <v>50.345199999999998</v>
      </c>
      <c r="I13" s="303">
        <f>I4</f>
        <v>27970</v>
      </c>
      <c r="J13" s="773">
        <v>10</v>
      </c>
      <c r="K13" s="280">
        <f>I13*J13/1000000</f>
        <v>0.2797</v>
      </c>
      <c r="L13" s="262">
        <f t="shared" si="0"/>
        <v>50.624899999999997</v>
      </c>
      <c r="M13" s="263">
        <f t="shared" si="2"/>
        <v>221.63149999999999</v>
      </c>
      <c r="N13" s="264"/>
      <c r="O13" s="265" t="s">
        <v>230</v>
      </c>
      <c r="Q13" s="937" t="s">
        <v>229</v>
      </c>
      <c r="R13" s="938"/>
      <c r="S13" s="304">
        <f>E13/100</f>
        <v>1.7100659999999999</v>
      </c>
      <c r="T13" s="389">
        <f>K13/100</f>
        <v>2.797E-3</v>
      </c>
      <c r="U13" s="390">
        <f>H13/100</f>
        <v>0.50345200000000001</v>
      </c>
      <c r="V13" s="304">
        <f t="shared" si="6"/>
        <v>0.50624899999999995</v>
      </c>
      <c r="W13" s="305">
        <f t="shared" si="6"/>
        <v>2.2163149999999998</v>
      </c>
    </row>
    <row r="14" spans="1:23" ht="15" customHeight="1" thickBot="1">
      <c r="A14" s="306" t="s">
        <v>334</v>
      </c>
      <c r="B14" s="307"/>
      <c r="C14" s="308"/>
      <c r="D14" s="309" t="s">
        <v>409</v>
      </c>
      <c r="E14" s="310">
        <f>E4+E5+E7+E10+E11+E12+E13</f>
        <v>30781.188000000002</v>
      </c>
      <c r="F14" s="308"/>
      <c r="G14" s="398"/>
      <c r="H14" s="399">
        <f>H4+H5+H7+H10+H11+H12+H13</f>
        <v>17020.705215999998</v>
      </c>
      <c r="I14" s="308">
        <f>I4+I5+I7+I10+I11+I12+I13</f>
        <v>167820</v>
      </c>
      <c r="J14" s="311"/>
      <c r="K14" s="310">
        <f>K4+K5+K7+K10+K11+K12+K13</f>
        <v>6191.2504024999998</v>
      </c>
      <c r="L14" s="312">
        <f t="shared" si="0"/>
        <v>23211.955618499996</v>
      </c>
      <c r="M14" s="313">
        <f t="shared" si="2"/>
        <v>53993.143618499998</v>
      </c>
      <c r="N14" s="314"/>
      <c r="O14" s="315" t="s">
        <v>409</v>
      </c>
      <c r="Q14" s="939" t="s">
        <v>334</v>
      </c>
      <c r="R14" s="940"/>
      <c r="S14" s="316">
        <f>E14/100</f>
        <v>307.81188000000003</v>
      </c>
      <c r="T14" s="400">
        <f>K14/100</f>
        <v>61.912504024999997</v>
      </c>
      <c r="U14" s="401">
        <f>H14/100</f>
        <v>170.20705215999999</v>
      </c>
      <c r="V14" s="316">
        <f t="shared" si="6"/>
        <v>232.11955618499996</v>
      </c>
      <c r="W14" s="317">
        <f t="shared" si="6"/>
        <v>539.93143618499994</v>
      </c>
    </row>
    <row r="15" spans="1:23" ht="15" customHeight="1">
      <c r="A15" s="288" t="s">
        <v>429</v>
      </c>
      <c r="B15" s="402"/>
      <c r="C15" s="290"/>
      <c r="D15" s="291"/>
      <c r="E15" s="292">
        <f>E14-E5</f>
        <v>17100.660000000003</v>
      </c>
      <c r="F15" s="290"/>
      <c r="G15" s="403"/>
      <c r="H15" s="394">
        <f>H4+H8+H10+H11+H12+H13</f>
        <v>5628.7360451264421</v>
      </c>
      <c r="I15" s="290">
        <f>I4+I8+I10+I11+I12+I13</f>
        <v>139850</v>
      </c>
      <c r="J15" s="293"/>
      <c r="K15" s="292">
        <f>K4+K8+K10+K11+K12+K13</f>
        <v>793.1004164395099</v>
      </c>
      <c r="L15" s="262">
        <f t="shared" si="0"/>
        <v>6421.836461565952</v>
      </c>
      <c r="M15" s="263">
        <f t="shared" si="2"/>
        <v>23522.496461565956</v>
      </c>
      <c r="N15" s="404"/>
      <c r="O15" s="294"/>
      <c r="Q15" s="925" t="s">
        <v>705</v>
      </c>
      <c r="R15" s="926"/>
      <c r="S15" s="325">
        <f>E16/100</f>
        <v>212.04818399999996</v>
      </c>
      <c r="T15" s="405">
        <f>K16/100</f>
        <v>16.522749566249999</v>
      </c>
      <c r="U15" s="406">
        <f>H16/100</f>
        <v>103.95125860399999</v>
      </c>
      <c r="V15" s="325">
        <f>L16/100</f>
        <v>120.47400817025</v>
      </c>
      <c r="W15" s="326">
        <f>M16/100</f>
        <v>332.52219217024998</v>
      </c>
    </row>
    <row r="16" spans="1:23" ht="15" customHeight="1" thickBot="1">
      <c r="A16" s="318" t="s">
        <v>430</v>
      </c>
      <c r="B16" s="249"/>
      <c r="C16" s="319"/>
      <c r="D16" s="320"/>
      <c r="E16" s="321">
        <f>E6+E9+E10+E11+E12+E13</f>
        <v>21204.818399999996</v>
      </c>
      <c r="F16" s="319"/>
      <c r="G16" s="407"/>
      <c r="H16" s="408">
        <f>H6+H9+H10+H11+H12+H13</f>
        <v>10395.1258604</v>
      </c>
      <c r="I16" s="319">
        <f>I6+I9+I10+I11+I12+I13</f>
        <v>111880</v>
      </c>
      <c r="J16" s="322"/>
      <c r="K16" s="321">
        <f>K6+K9+K10+K11+K12+K13</f>
        <v>1652.274956625</v>
      </c>
      <c r="L16" s="409">
        <f t="shared" si="0"/>
        <v>12047.400817025</v>
      </c>
      <c r="M16" s="323">
        <f t="shared" si="2"/>
        <v>33252.219217024998</v>
      </c>
      <c r="N16" s="324"/>
      <c r="O16" s="255"/>
      <c r="Q16" s="927" t="s">
        <v>704</v>
      </c>
      <c r="R16" s="928"/>
      <c r="S16" s="327">
        <f>E15/100</f>
        <v>171.00660000000005</v>
      </c>
      <c r="T16" s="410">
        <f>K15/100</f>
        <v>7.931004164395099</v>
      </c>
      <c r="U16" s="411">
        <f>H15/100</f>
        <v>56.287360451264419</v>
      </c>
      <c r="V16" s="327">
        <f>L15/100</f>
        <v>64.218364615659524</v>
      </c>
      <c r="W16" s="328">
        <f>M15/100</f>
        <v>235.22496461565956</v>
      </c>
    </row>
    <row r="17" spans="1:17" ht="15.75" customHeight="1">
      <c r="A17" s="2"/>
      <c r="B17" s="2"/>
      <c r="C17" s="2"/>
      <c r="D17" s="2"/>
      <c r="E17" s="2"/>
      <c r="F17" s="2"/>
      <c r="G17" s="2"/>
      <c r="H17" s="2"/>
      <c r="I17" s="329"/>
      <c r="J17" s="329"/>
      <c r="K17" s="334"/>
      <c r="L17" s="334"/>
      <c r="M17" s="331"/>
      <c r="N17" s="331"/>
      <c r="Q17" s="211" t="s">
        <v>703</v>
      </c>
    </row>
    <row r="18" spans="1:17">
      <c r="A18" s="2"/>
      <c r="B18" s="2"/>
      <c r="C18" s="2"/>
      <c r="D18" s="2"/>
      <c r="E18" s="339" t="s">
        <v>208</v>
      </c>
      <c r="F18" s="339"/>
      <c r="G18" s="339"/>
      <c r="H18" s="339"/>
      <c r="I18" s="2"/>
      <c r="J18" s="2"/>
    </row>
    <row r="19" spans="1:17">
      <c r="B19" s="343"/>
      <c r="C19" s="412" t="s">
        <v>310</v>
      </c>
      <c r="D19" s="737" t="s">
        <v>361</v>
      </c>
      <c r="E19" s="343" t="s">
        <v>362</v>
      </c>
    </row>
    <row r="20" spans="1:17">
      <c r="B20" s="413" t="s">
        <v>323</v>
      </c>
      <c r="C20" s="414">
        <f>C23-C21</f>
        <v>2616401</v>
      </c>
      <c r="D20" s="738">
        <v>1.53</v>
      </c>
      <c r="E20" s="341">
        <f>ROUND(C20/D20,0)</f>
        <v>1710066</v>
      </c>
      <c r="F20" s="415">
        <f>E20/E22*100</f>
        <v>85.943286656035582</v>
      </c>
      <c r="G20" s="330" t="s">
        <v>868</v>
      </c>
      <c r="H20" s="330" t="s">
        <v>431</v>
      </c>
      <c r="I20" s="766">
        <v>90</v>
      </c>
    </row>
    <row r="21" spans="1:17">
      <c r="B21" s="416" t="s">
        <v>326</v>
      </c>
      <c r="C21" s="417">
        <f>ROUND(C23*E28/100,0)</f>
        <v>401363</v>
      </c>
      <c r="D21" s="418">
        <v>1.4350000000000001</v>
      </c>
      <c r="E21" s="342">
        <f>ROUND(C21/D21,0)</f>
        <v>279695</v>
      </c>
      <c r="F21" s="415">
        <f>E21/E22*100</f>
        <v>14.056713343964425</v>
      </c>
      <c r="G21" s="330"/>
      <c r="H21" s="330" t="s">
        <v>422</v>
      </c>
      <c r="I21" s="766">
        <v>10</v>
      </c>
    </row>
    <row r="22" spans="1:17">
      <c r="B22" s="343" t="s">
        <v>200</v>
      </c>
      <c r="C22" s="419">
        <f>C20+C21</f>
        <v>3017764</v>
      </c>
      <c r="D22" s="343"/>
      <c r="E22" s="396">
        <f>E20+E21</f>
        <v>1989761</v>
      </c>
      <c r="F22" s="330"/>
      <c r="G22" s="330"/>
    </row>
    <row r="23" spans="1:17">
      <c r="B23" s="211" t="s">
        <v>432</v>
      </c>
      <c r="C23" s="335">
        <v>3017764</v>
      </c>
      <c r="D23" s="211" t="s">
        <v>384</v>
      </c>
    </row>
    <row r="24" spans="1:17">
      <c r="C24" s="340"/>
      <c r="D24" s="340"/>
      <c r="E24" s="420"/>
    </row>
    <row r="25" spans="1:17">
      <c r="B25" s="211" t="s">
        <v>867</v>
      </c>
    </row>
    <row r="26" spans="1:17">
      <c r="B26" s="745" t="s">
        <v>198</v>
      </c>
      <c r="C26" s="746" t="s">
        <v>433</v>
      </c>
      <c r="D26" s="747" t="s">
        <v>411</v>
      </c>
      <c r="E26" s="761" t="s">
        <v>434</v>
      </c>
      <c r="F26" s="762" t="s">
        <v>869</v>
      </c>
      <c r="G26" s="761" t="s">
        <v>435</v>
      </c>
      <c r="H26" s="761" t="s">
        <v>436</v>
      </c>
      <c r="I26" s="761" t="s">
        <v>437</v>
      </c>
    </row>
    <row r="27" spans="1:17">
      <c r="B27" s="413" t="s">
        <v>438</v>
      </c>
      <c r="C27" s="763">
        <v>825000</v>
      </c>
      <c r="D27" s="741">
        <f>C27/$C$29*100</f>
        <v>51.21042830540037</v>
      </c>
      <c r="E27" s="415">
        <f>100-E28</f>
        <v>86.7</v>
      </c>
      <c r="G27" s="211" t="s">
        <v>439</v>
      </c>
      <c r="H27" s="765">
        <v>9</v>
      </c>
      <c r="I27" s="766">
        <v>8</v>
      </c>
    </row>
    <row r="28" spans="1:17">
      <c r="B28" s="744" t="s">
        <v>440</v>
      </c>
      <c r="C28" s="764">
        <v>786000</v>
      </c>
      <c r="D28" s="742">
        <f>C28/$C$29*100</f>
        <v>48.789571694599623</v>
      </c>
      <c r="E28" s="739">
        <f>I28</f>
        <v>13.3</v>
      </c>
      <c r="F28" s="415"/>
      <c r="G28" s="415" t="s">
        <v>441</v>
      </c>
      <c r="H28" s="765">
        <v>15</v>
      </c>
      <c r="I28" s="740">
        <f>ROUND(H28*I27/H27,1)</f>
        <v>13.3</v>
      </c>
    </row>
    <row r="29" spans="1:17">
      <c r="B29" s="343" t="s">
        <v>442</v>
      </c>
      <c r="C29" s="419">
        <f>C27+C28</f>
        <v>1611000</v>
      </c>
      <c r="D29" s="743">
        <f>C29/$C$29*100</f>
        <v>100</v>
      </c>
      <c r="E29" s="415">
        <f>E27+E28</f>
        <v>100</v>
      </c>
    </row>
  </sheetData>
  <mergeCells count="8">
    <mergeCell ref="Q15:R15"/>
    <mergeCell ref="Q16:R16"/>
    <mergeCell ref="Q2:R3"/>
    <mergeCell ref="Q10:R10"/>
    <mergeCell ref="Q11:R11"/>
    <mergeCell ref="Q12:R12"/>
    <mergeCell ref="Q13:R13"/>
    <mergeCell ref="Q14:R14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49"/>
  <sheetViews>
    <sheetView workbookViewId="0">
      <pane xSplit="3" ySplit="4" topLeftCell="K5" activePane="bottomRight" state="frozen"/>
      <selection activeCell="D31" sqref="D31:E31"/>
      <selection pane="topRight" activeCell="D31" sqref="D31:E31"/>
      <selection pane="bottomLeft" activeCell="D31" sqref="D31:E31"/>
      <selection pane="bottomRight"/>
    </sheetView>
  </sheetViews>
  <sheetFormatPr defaultRowHeight="13"/>
  <cols>
    <col min="1" max="1" width="2.36328125" customWidth="1"/>
    <col min="2" max="2" width="14.6328125" customWidth="1"/>
    <col min="3" max="3" width="17.36328125" customWidth="1"/>
    <col min="4" max="6" width="11.6328125" customWidth="1"/>
    <col min="7" max="10" width="10.36328125" customWidth="1"/>
    <col min="11" max="11" width="12.36328125" customWidth="1"/>
    <col min="12" max="12" width="10.81640625" customWidth="1"/>
    <col min="13" max="13" width="15" customWidth="1"/>
    <col min="15" max="16" width="15.6328125" customWidth="1"/>
    <col min="17" max="17" width="12.08984375" customWidth="1"/>
  </cols>
  <sheetData>
    <row r="1" spans="1:17" ht="13.5" thickBot="1">
      <c r="A1" s="37" t="s">
        <v>481</v>
      </c>
      <c r="B1" s="38"/>
      <c r="C1" s="38"/>
      <c r="D1" s="38"/>
      <c r="E1" s="38"/>
      <c r="F1" s="38"/>
      <c r="G1" s="101" t="s">
        <v>206</v>
      </c>
      <c r="H1" s="38"/>
      <c r="I1" s="38" t="s">
        <v>211</v>
      </c>
      <c r="J1" s="38"/>
    </row>
    <row r="2" spans="1:17" ht="13.5" thickBot="1">
      <c r="A2" s="102"/>
      <c r="B2" s="103"/>
      <c r="C2" s="104"/>
      <c r="D2" s="105"/>
      <c r="E2" s="106"/>
      <c r="F2" s="107"/>
      <c r="G2" s="103"/>
      <c r="H2" s="107"/>
      <c r="I2" s="103"/>
      <c r="J2" s="777"/>
      <c r="L2" s="37" t="s">
        <v>880</v>
      </c>
      <c r="M2" s="37"/>
      <c r="N2" s="38"/>
      <c r="O2" s="38"/>
      <c r="P2" s="38"/>
      <c r="Q2" s="38"/>
    </row>
    <row r="3" spans="1:17">
      <c r="A3" s="108"/>
      <c r="B3" s="38" t="s">
        <v>198</v>
      </c>
      <c r="C3" s="109"/>
      <c r="D3" s="110" t="s">
        <v>243</v>
      </c>
      <c r="E3" s="111" t="s">
        <v>244</v>
      </c>
      <c r="F3" s="112" t="s">
        <v>245</v>
      </c>
      <c r="G3" s="38" t="s">
        <v>246</v>
      </c>
      <c r="H3" s="112" t="s">
        <v>210</v>
      </c>
      <c r="I3" s="38" t="s">
        <v>199</v>
      </c>
      <c r="J3" s="778" t="s">
        <v>207</v>
      </c>
      <c r="L3" s="421" t="s">
        <v>308</v>
      </c>
      <c r="M3" s="103"/>
      <c r="N3" s="104"/>
      <c r="O3" s="786" t="s">
        <v>881</v>
      </c>
      <c r="P3" s="422" t="s">
        <v>480</v>
      </c>
      <c r="Q3" s="423" t="s">
        <v>443</v>
      </c>
    </row>
    <row r="4" spans="1:17" ht="13.5" thickBot="1">
      <c r="A4" s="114"/>
      <c r="B4" s="115"/>
      <c r="C4" s="116"/>
      <c r="D4" s="117"/>
      <c r="E4" s="118"/>
      <c r="F4" s="119"/>
      <c r="G4" s="115"/>
      <c r="H4" s="120" t="s">
        <v>247</v>
      </c>
      <c r="I4" s="121" t="s">
        <v>248</v>
      </c>
      <c r="J4" s="779"/>
      <c r="L4" s="114"/>
      <c r="M4" s="115"/>
      <c r="N4" s="424" t="s">
        <v>444</v>
      </c>
      <c r="O4" s="787" t="s">
        <v>445</v>
      </c>
      <c r="P4" s="177" t="s">
        <v>445</v>
      </c>
      <c r="Q4" s="179"/>
    </row>
    <row r="5" spans="1:17">
      <c r="A5" s="108">
        <v>1</v>
      </c>
      <c r="B5" s="38" t="s">
        <v>202</v>
      </c>
      <c r="C5" s="122" t="s">
        <v>202</v>
      </c>
      <c r="D5" s="123">
        <v>0</v>
      </c>
      <c r="E5" s="124">
        <v>945.67899999999997</v>
      </c>
      <c r="F5" s="125">
        <v>7414.8890000000001</v>
      </c>
      <c r="G5" s="74">
        <v>14292.745000000001</v>
      </c>
      <c r="H5" s="125">
        <v>0</v>
      </c>
      <c r="I5" s="74">
        <v>1009.6130000000001</v>
      </c>
      <c r="J5" s="780">
        <f>SUM(D5:I5)</f>
        <v>23662.926000000003</v>
      </c>
      <c r="L5" s="108" t="s">
        <v>446</v>
      </c>
      <c r="M5" s="38"/>
      <c r="N5" s="122"/>
      <c r="O5" s="788">
        <v>42186</v>
      </c>
      <c r="P5" s="425">
        <v>30348</v>
      </c>
      <c r="Q5" s="178"/>
    </row>
    <row r="6" spans="1:17">
      <c r="A6" s="126">
        <v>2</v>
      </c>
      <c r="B6" s="127" t="s">
        <v>249</v>
      </c>
      <c r="C6" s="128" t="s">
        <v>249</v>
      </c>
      <c r="D6" s="129">
        <v>531.29999999999995</v>
      </c>
      <c r="E6" s="44">
        <v>105.49</v>
      </c>
      <c r="F6" s="44">
        <v>160.47300000000001</v>
      </c>
      <c r="G6" s="44">
        <v>518.62300000000005</v>
      </c>
      <c r="H6" s="48">
        <v>474.66300000000001</v>
      </c>
      <c r="I6" s="130">
        <v>33.469000000000001</v>
      </c>
      <c r="J6" s="781">
        <f t="shared" ref="J6:J20" si="0">SUM(D6:I6)</f>
        <v>1824.018</v>
      </c>
      <c r="L6" s="132" t="s">
        <v>447</v>
      </c>
      <c r="M6" s="145"/>
      <c r="N6" s="426" t="s">
        <v>448</v>
      </c>
      <c r="O6" s="789">
        <v>51</v>
      </c>
      <c r="P6" s="130">
        <v>22</v>
      </c>
      <c r="Q6" s="181"/>
    </row>
    <row r="7" spans="1:17">
      <c r="A7" s="126">
        <v>3</v>
      </c>
      <c r="B7" s="127" t="s">
        <v>250</v>
      </c>
      <c r="C7" s="128" t="s">
        <v>251</v>
      </c>
      <c r="D7" s="129">
        <v>0</v>
      </c>
      <c r="E7" s="44">
        <v>102.813</v>
      </c>
      <c r="F7" s="44">
        <v>18.059999999999999</v>
      </c>
      <c r="G7" s="44">
        <v>5192.2870000000003</v>
      </c>
      <c r="H7" s="44">
        <v>202.536</v>
      </c>
      <c r="I7" s="131">
        <v>0</v>
      </c>
      <c r="J7" s="781">
        <f t="shared" si="0"/>
        <v>5515.6959999999999</v>
      </c>
      <c r="K7" s="54" t="s">
        <v>252</v>
      </c>
      <c r="L7" s="132" t="s">
        <v>449</v>
      </c>
      <c r="M7" s="145"/>
      <c r="N7" s="426" t="s">
        <v>450</v>
      </c>
      <c r="O7" s="790">
        <v>730</v>
      </c>
      <c r="P7" s="145">
        <v>700</v>
      </c>
      <c r="Q7" s="181"/>
    </row>
    <row r="8" spans="1:17">
      <c r="A8" s="132">
        <v>4</v>
      </c>
      <c r="B8" s="133" t="s">
        <v>205</v>
      </c>
      <c r="C8" s="128" t="s">
        <v>253</v>
      </c>
      <c r="D8" s="134">
        <v>48.892999999999994</v>
      </c>
      <c r="E8" s="48">
        <v>113.767</v>
      </c>
      <c r="F8" s="48">
        <v>145.76899999999998</v>
      </c>
      <c r="G8" s="48">
        <v>134.06100000000001</v>
      </c>
      <c r="H8" s="48">
        <v>198.06699999999998</v>
      </c>
      <c r="I8" s="130">
        <v>89.856999999999999</v>
      </c>
      <c r="J8" s="781">
        <f>SUM(D8:I8)</f>
        <v>730.41399999999999</v>
      </c>
      <c r="K8" s="54" t="s">
        <v>252</v>
      </c>
      <c r="L8" s="126" t="s">
        <v>451</v>
      </c>
      <c r="M8" s="194" t="s">
        <v>452</v>
      </c>
      <c r="N8" s="427" t="s">
        <v>453</v>
      </c>
      <c r="O8" s="791">
        <f>77377.6/1000</f>
        <v>77.377600000000001</v>
      </c>
      <c r="P8" s="428">
        <f>40772/1000</f>
        <v>40.771999999999998</v>
      </c>
      <c r="Q8" s="429"/>
    </row>
    <row r="9" spans="1:17">
      <c r="A9" s="126">
        <v>5</v>
      </c>
      <c r="B9" s="127" t="s">
        <v>254</v>
      </c>
      <c r="C9" s="135" t="s">
        <v>255</v>
      </c>
      <c r="D9" s="134">
        <v>0</v>
      </c>
      <c r="E9" s="48">
        <v>0</v>
      </c>
      <c r="F9" s="48">
        <v>0</v>
      </c>
      <c r="G9" s="48">
        <v>0</v>
      </c>
      <c r="H9" s="48">
        <v>21220.567000000003</v>
      </c>
      <c r="I9" s="48">
        <v>27940.855</v>
      </c>
      <c r="J9" s="782">
        <f t="shared" si="0"/>
        <v>49161.422000000006</v>
      </c>
      <c r="L9" s="141"/>
      <c r="M9" s="87" t="s">
        <v>454</v>
      </c>
      <c r="N9" s="430" t="s">
        <v>453</v>
      </c>
      <c r="O9" s="792">
        <f>36575/1000</f>
        <v>36.575000000000003</v>
      </c>
      <c r="P9" s="431">
        <f>52453/1000</f>
        <v>52.453000000000003</v>
      </c>
      <c r="Q9" s="180"/>
    </row>
    <row r="10" spans="1:17">
      <c r="A10" s="108"/>
      <c r="B10" s="111"/>
      <c r="C10" s="128" t="s">
        <v>256</v>
      </c>
      <c r="D10" s="134">
        <v>0</v>
      </c>
      <c r="E10" s="136">
        <v>0</v>
      </c>
      <c r="F10" s="48">
        <v>0</v>
      </c>
      <c r="G10" s="48">
        <v>0</v>
      </c>
      <c r="H10" s="136">
        <v>2178</v>
      </c>
      <c r="I10" s="136">
        <v>2904</v>
      </c>
      <c r="J10" s="781">
        <f t="shared" si="0"/>
        <v>5082</v>
      </c>
      <c r="L10" s="126" t="s">
        <v>455</v>
      </c>
      <c r="M10" s="194" t="s">
        <v>456</v>
      </c>
      <c r="N10" s="427" t="s">
        <v>457</v>
      </c>
      <c r="O10" s="791">
        <f>30184*12/1000</f>
        <v>362.20800000000003</v>
      </c>
      <c r="P10" s="428">
        <f>404000/1000</f>
        <v>404</v>
      </c>
      <c r="Q10" s="432" t="s">
        <v>458</v>
      </c>
    </row>
    <row r="11" spans="1:17">
      <c r="A11" s="108"/>
      <c r="B11" s="111"/>
      <c r="C11" s="128" t="s">
        <v>257</v>
      </c>
      <c r="D11" s="134">
        <v>0</v>
      </c>
      <c r="E11" s="136">
        <v>0</v>
      </c>
      <c r="F11" s="48">
        <v>0</v>
      </c>
      <c r="G11" s="136">
        <v>0</v>
      </c>
      <c r="H11" s="48">
        <v>920.25</v>
      </c>
      <c r="I11" s="130">
        <v>1227</v>
      </c>
      <c r="J11" s="781">
        <f t="shared" si="0"/>
        <v>2147.25</v>
      </c>
      <c r="L11" s="141"/>
      <c r="M11" s="87" t="s">
        <v>459</v>
      </c>
      <c r="N11" s="430" t="s">
        <v>457</v>
      </c>
      <c r="O11" s="792">
        <v>228.50399999999999</v>
      </c>
      <c r="P11" s="431">
        <f>16000/1000</f>
        <v>16</v>
      </c>
      <c r="Q11" s="433" t="s">
        <v>458</v>
      </c>
    </row>
    <row r="12" spans="1:17">
      <c r="A12" s="108"/>
      <c r="B12" s="111"/>
      <c r="C12" s="137" t="s">
        <v>258</v>
      </c>
      <c r="D12" s="138">
        <v>0</v>
      </c>
      <c r="E12" s="139">
        <v>0</v>
      </c>
      <c r="F12" s="140">
        <v>0</v>
      </c>
      <c r="G12" s="139">
        <v>0</v>
      </c>
      <c r="H12" s="140">
        <v>577.00800000000004</v>
      </c>
      <c r="I12" s="140">
        <v>982.13100000000009</v>
      </c>
      <c r="J12" s="783">
        <f t="shared" si="0"/>
        <v>1559.1390000000001</v>
      </c>
      <c r="L12" s="141" t="s">
        <v>460</v>
      </c>
      <c r="M12" s="434"/>
      <c r="N12" s="430" t="s">
        <v>461</v>
      </c>
      <c r="O12" s="793">
        <v>2159</v>
      </c>
      <c r="P12" s="434">
        <v>642</v>
      </c>
      <c r="Q12" s="180"/>
    </row>
    <row r="13" spans="1:17">
      <c r="A13" s="141"/>
      <c r="B13" s="142"/>
      <c r="C13" s="143" t="s">
        <v>203</v>
      </c>
      <c r="D13" s="138">
        <f t="shared" ref="D13:I13" si="1">SUM(D5:D12)</f>
        <v>580.19299999999998</v>
      </c>
      <c r="E13" s="139">
        <f t="shared" si="1"/>
        <v>1267.749</v>
      </c>
      <c r="F13" s="140">
        <f t="shared" si="1"/>
        <v>7739.1910000000007</v>
      </c>
      <c r="G13" s="139">
        <f t="shared" si="1"/>
        <v>20137.716</v>
      </c>
      <c r="H13" s="140">
        <f t="shared" si="1"/>
        <v>25771.091000000004</v>
      </c>
      <c r="I13" s="144">
        <f t="shared" si="1"/>
        <v>34186.924999999996</v>
      </c>
      <c r="J13" s="783">
        <f>SUM(J9:J12)</f>
        <v>57949.811000000009</v>
      </c>
      <c r="L13" s="435" t="s">
        <v>462</v>
      </c>
      <c r="M13" s="145"/>
      <c r="N13" s="426"/>
      <c r="O13" s="794" t="s">
        <v>463</v>
      </c>
      <c r="P13" s="89" t="s">
        <v>464</v>
      </c>
      <c r="Q13" s="181"/>
    </row>
    <row r="14" spans="1:17">
      <c r="A14" s="108">
        <v>6</v>
      </c>
      <c r="B14" s="38" t="s">
        <v>259</v>
      </c>
      <c r="C14" s="122" t="s">
        <v>260</v>
      </c>
      <c r="D14" s="110">
        <v>0</v>
      </c>
      <c r="E14" s="111">
        <v>0</v>
      </c>
      <c r="F14" s="112">
        <v>0</v>
      </c>
      <c r="G14" s="111">
        <v>0</v>
      </c>
      <c r="H14" s="84">
        <v>380.06550000000004</v>
      </c>
      <c r="I14" s="85">
        <v>506.75399999999996</v>
      </c>
      <c r="J14" s="783">
        <f t="shared" si="0"/>
        <v>886.81950000000006</v>
      </c>
      <c r="L14" s="126" t="s">
        <v>465</v>
      </c>
      <c r="M14" s="194" t="s">
        <v>466</v>
      </c>
      <c r="N14" s="427" t="s">
        <v>467</v>
      </c>
      <c r="O14" s="791">
        <v>317.33053999999998</v>
      </c>
      <c r="P14" s="437" t="s">
        <v>468</v>
      </c>
      <c r="Q14" s="429"/>
    </row>
    <row r="15" spans="1:17">
      <c r="A15" s="132">
        <v>7</v>
      </c>
      <c r="B15" s="145" t="s">
        <v>261</v>
      </c>
      <c r="C15" s="128" t="s">
        <v>262</v>
      </c>
      <c r="D15" s="134">
        <v>0</v>
      </c>
      <c r="E15" s="136">
        <v>0</v>
      </c>
      <c r="F15" s="48">
        <v>0</v>
      </c>
      <c r="G15" s="133">
        <v>0</v>
      </c>
      <c r="H15" s="48">
        <v>158.10857142857142</v>
      </c>
      <c r="I15" s="136">
        <v>210.81142857142856</v>
      </c>
      <c r="J15" s="781">
        <f t="shared" si="0"/>
        <v>368.91999999999996</v>
      </c>
      <c r="L15" s="108"/>
      <c r="M15" s="112" t="s">
        <v>469</v>
      </c>
      <c r="N15" s="113" t="s">
        <v>467</v>
      </c>
      <c r="O15" s="795">
        <v>502.21296535905094</v>
      </c>
      <c r="P15" s="438" t="s">
        <v>470</v>
      </c>
      <c r="Q15" s="178"/>
    </row>
    <row r="16" spans="1:17">
      <c r="A16" s="108">
        <v>8</v>
      </c>
      <c r="B16" s="38" t="s">
        <v>263</v>
      </c>
      <c r="C16" s="146" t="s">
        <v>870</v>
      </c>
      <c r="D16" s="129">
        <v>0</v>
      </c>
      <c r="E16" s="44">
        <v>0</v>
      </c>
      <c r="F16" s="44">
        <v>0</v>
      </c>
      <c r="G16" s="111">
        <v>0</v>
      </c>
      <c r="H16" s="44">
        <v>235.81794342521067</v>
      </c>
      <c r="I16" s="124">
        <v>314.42392456694756</v>
      </c>
      <c r="J16" s="780">
        <f t="shared" si="0"/>
        <v>550.24186799215818</v>
      </c>
      <c r="L16" s="108"/>
      <c r="M16" s="112" t="s">
        <v>471</v>
      </c>
      <c r="N16" s="113" t="s">
        <v>457</v>
      </c>
      <c r="O16" s="796">
        <v>3.145</v>
      </c>
      <c r="P16" s="439" t="s">
        <v>472</v>
      </c>
      <c r="Q16" s="180"/>
    </row>
    <row r="17" spans="1:17">
      <c r="A17" s="108" t="s">
        <v>262</v>
      </c>
      <c r="B17" s="38"/>
      <c r="C17" s="147" t="s">
        <v>264</v>
      </c>
      <c r="D17" s="134">
        <v>0</v>
      </c>
      <c r="E17" s="48">
        <v>0</v>
      </c>
      <c r="F17" s="48">
        <v>0</v>
      </c>
      <c r="G17" s="148">
        <v>0</v>
      </c>
      <c r="H17" s="48">
        <v>970.89021656611749</v>
      </c>
      <c r="I17" s="136">
        <v>1294.5202887548235</v>
      </c>
      <c r="J17" s="781">
        <f t="shared" si="0"/>
        <v>2265.410505320941</v>
      </c>
      <c r="L17" s="132"/>
      <c r="M17" s="145"/>
      <c r="N17" s="436"/>
      <c r="O17" s="797" t="s">
        <v>473</v>
      </c>
      <c r="P17" s="45" t="s">
        <v>474</v>
      </c>
      <c r="Q17" s="178"/>
    </row>
    <row r="18" spans="1:17">
      <c r="A18" s="108"/>
      <c r="B18" s="38"/>
      <c r="C18" s="122" t="s">
        <v>265</v>
      </c>
      <c r="D18" s="123">
        <v>0</v>
      </c>
      <c r="E18" s="112">
        <v>0</v>
      </c>
      <c r="F18" s="112">
        <v>0</v>
      </c>
      <c r="G18" s="112">
        <v>0</v>
      </c>
      <c r="H18" s="125">
        <v>322.96859999999998</v>
      </c>
      <c r="I18" s="74">
        <v>430.62479999999999</v>
      </c>
      <c r="J18" s="780">
        <f t="shared" si="0"/>
        <v>753.59339999999997</v>
      </c>
      <c r="K18" t="s">
        <v>252</v>
      </c>
      <c r="L18" s="108" t="s">
        <v>475</v>
      </c>
      <c r="M18" s="112" t="s">
        <v>476</v>
      </c>
      <c r="N18" s="113" t="s">
        <v>467</v>
      </c>
      <c r="O18" s="791">
        <v>358.11120441893195</v>
      </c>
      <c r="P18" s="428">
        <v>78.14</v>
      </c>
      <c r="Q18" s="429"/>
    </row>
    <row r="19" spans="1:17" ht="13.5" thickBot="1">
      <c r="A19" s="108"/>
      <c r="B19" s="38"/>
      <c r="C19" s="146" t="s">
        <v>203</v>
      </c>
      <c r="D19" s="149">
        <f>SUM(D16:D18)</f>
        <v>0</v>
      </c>
      <c r="E19" s="150">
        <f t="shared" ref="E19:I19" si="2">SUM(E16:E18)</f>
        <v>0</v>
      </c>
      <c r="F19" s="150">
        <f t="shared" si="2"/>
        <v>0</v>
      </c>
      <c r="G19" s="150">
        <f t="shared" si="2"/>
        <v>0</v>
      </c>
      <c r="H19" s="150">
        <f t="shared" si="2"/>
        <v>1529.676759991328</v>
      </c>
      <c r="I19" s="151">
        <f t="shared" si="2"/>
        <v>2039.5690133217711</v>
      </c>
      <c r="J19" s="782">
        <f>SUM(J16:J18)</f>
        <v>3569.2457733130987</v>
      </c>
      <c r="K19" s="54" t="s">
        <v>252</v>
      </c>
      <c r="L19" s="108"/>
      <c r="M19" s="112" t="s">
        <v>477</v>
      </c>
      <c r="N19" s="113" t="s">
        <v>467</v>
      </c>
      <c r="O19" s="795">
        <v>558.17315202641248</v>
      </c>
      <c r="P19" s="56">
        <v>128.52000000000001</v>
      </c>
      <c r="Q19" s="178"/>
    </row>
    <row r="20" spans="1:17">
      <c r="A20" s="102"/>
      <c r="B20" s="152" t="s">
        <v>207</v>
      </c>
      <c r="C20" s="153" t="s">
        <v>252</v>
      </c>
      <c r="D20" s="154">
        <f t="shared" ref="D20:I20" si="3">D13+D14+D15+D19+D8</f>
        <v>629.08600000000001</v>
      </c>
      <c r="E20" s="155">
        <f t="shared" si="3"/>
        <v>1381.5160000000001</v>
      </c>
      <c r="F20" s="155">
        <f t="shared" si="3"/>
        <v>7884.9600000000009</v>
      </c>
      <c r="G20" s="155">
        <f t="shared" si="3"/>
        <v>20271.777000000002</v>
      </c>
      <c r="H20" s="155">
        <f t="shared" si="3"/>
        <v>28037.008831419906</v>
      </c>
      <c r="I20" s="156">
        <f t="shared" si="3"/>
        <v>37033.916441893198</v>
      </c>
      <c r="J20" s="784">
        <f t="shared" si="0"/>
        <v>95238.264273313107</v>
      </c>
      <c r="K20" s="54"/>
      <c r="L20" s="108"/>
      <c r="M20" s="112" t="s">
        <v>478</v>
      </c>
      <c r="N20" s="113" t="s">
        <v>479</v>
      </c>
      <c r="O20" s="798">
        <f>O19/O18</f>
        <v>1.5586587214775904</v>
      </c>
      <c r="P20" s="363">
        <f>P19/P18</f>
        <v>1.6447402098797033</v>
      </c>
      <c r="Q20" s="178"/>
    </row>
    <row r="21" spans="1:17">
      <c r="A21" s="840"/>
      <c r="B21" s="841" t="s">
        <v>266</v>
      </c>
      <c r="C21" s="842" t="s">
        <v>267</v>
      </c>
      <c r="D21" s="843">
        <f>D5+D6+D7+D8</f>
        <v>580.19299999999998</v>
      </c>
      <c r="E21" s="844">
        <f t="shared" ref="E21:I21" si="4">E5+E6+E7+E8</f>
        <v>1267.749</v>
      </c>
      <c r="F21" s="844">
        <f t="shared" si="4"/>
        <v>7739.1910000000007</v>
      </c>
      <c r="G21" s="844">
        <f t="shared" si="4"/>
        <v>20137.716</v>
      </c>
      <c r="H21" s="844">
        <f t="shared" si="4"/>
        <v>875.26600000000008</v>
      </c>
      <c r="I21" s="845">
        <f t="shared" si="4"/>
        <v>1132.9390000000001</v>
      </c>
      <c r="J21" s="846">
        <f t="shared" ref="J21:J22" si="5">SUM(D21:I21)</f>
        <v>31733.054</v>
      </c>
      <c r="L21" s="108"/>
      <c r="M21" s="87" t="s">
        <v>471</v>
      </c>
      <c r="N21" s="113" t="s">
        <v>457</v>
      </c>
      <c r="O21" s="795">
        <v>6.3719999999999999</v>
      </c>
      <c r="P21" s="56">
        <v>1.1379999999999999</v>
      </c>
      <c r="Q21" s="178"/>
    </row>
    <row r="22" spans="1:17" ht="13.5" thickBot="1">
      <c r="A22" s="847"/>
      <c r="B22" s="848" t="s">
        <v>268</v>
      </c>
      <c r="C22" s="849" t="s">
        <v>269</v>
      </c>
      <c r="D22" s="850">
        <f>SUM(D9:D12)+D14+D15+SUM(D16:D18)</f>
        <v>0</v>
      </c>
      <c r="E22" s="851">
        <f t="shared" ref="E22:I22" si="6">SUM(E9:E12)+E14+E15+SUM(E16:E18)</f>
        <v>0</v>
      </c>
      <c r="F22" s="851">
        <f t="shared" si="6"/>
        <v>0</v>
      </c>
      <c r="G22" s="851">
        <f t="shared" si="6"/>
        <v>0</v>
      </c>
      <c r="H22" s="851">
        <f t="shared" si="6"/>
        <v>26963.675831419907</v>
      </c>
      <c r="I22" s="851">
        <f t="shared" si="6"/>
        <v>35811.120441893196</v>
      </c>
      <c r="J22" s="852">
        <f t="shared" si="5"/>
        <v>62774.796273313099</v>
      </c>
      <c r="L22" s="440" t="s">
        <v>871</v>
      </c>
      <c r="M22" s="441"/>
      <c r="N22" s="442"/>
      <c r="O22" s="799" t="s">
        <v>957</v>
      </c>
      <c r="P22" s="443" t="s">
        <v>958</v>
      </c>
      <c r="Q22" s="444"/>
    </row>
    <row r="23" spans="1:17">
      <c r="A23" s="38"/>
      <c r="B23" s="38"/>
      <c r="C23" s="38"/>
      <c r="D23" s="38"/>
      <c r="E23" s="38"/>
      <c r="F23" s="38"/>
      <c r="G23" s="38"/>
      <c r="H23" s="38"/>
      <c r="I23" s="38"/>
      <c r="J23" s="38"/>
    </row>
    <row r="24" spans="1:17" hidden="1"/>
    <row r="25" spans="1:17" hidden="1"/>
    <row r="26" spans="1:17" hidden="1">
      <c r="B26" s="158" t="s">
        <v>270</v>
      </c>
      <c r="C26" s="158"/>
    </row>
    <row r="27" spans="1:17" hidden="1">
      <c r="B27" s="10" t="s">
        <v>271</v>
      </c>
      <c r="G27" s="159">
        <v>42397</v>
      </c>
      <c r="I27" t="s">
        <v>211</v>
      </c>
    </row>
    <row r="28" spans="1:17" hidden="1">
      <c r="A28" s="23"/>
      <c r="B28" s="24"/>
      <c r="C28" s="17"/>
      <c r="D28" s="24"/>
      <c r="E28" s="24"/>
      <c r="F28" s="24"/>
      <c r="G28" s="24"/>
      <c r="H28" s="160"/>
      <c r="I28" s="24"/>
      <c r="J28" s="160"/>
    </row>
    <row r="29" spans="1:17" hidden="1">
      <c r="A29" s="18"/>
      <c r="B29" t="s">
        <v>198</v>
      </c>
      <c r="C29" s="19"/>
      <c r="D29" t="s">
        <v>243</v>
      </c>
      <c r="E29" t="s">
        <v>244</v>
      </c>
      <c r="F29" t="s">
        <v>245</v>
      </c>
      <c r="G29" t="s">
        <v>246</v>
      </c>
      <c r="H29" s="31" t="s">
        <v>210</v>
      </c>
      <c r="I29" t="s">
        <v>199</v>
      </c>
      <c r="J29" s="63" t="s">
        <v>207</v>
      </c>
    </row>
    <row r="30" spans="1:17" hidden="1">
      <c r="A30" s="30"/>
      <c r="B30" s="29"/>
      <c r="C30" s="22"/>
      <c r="D30" s="29"/>
      <c r="E30" s="29"/>
      <c r="F30" s="29"/>
      <c r="G30" s="29"/>
      <c r="H30" s="161" t="s">
        <v>272</v>
      </c>
      <c r="I30" s="29" t="s">
        <v>273</v>
      </c>
      <c r="J30" s="49"/>
    </row>
    <row r="31" spans="1:17" hidden="1">
      <c r="A31" s="18">
        <v>1</v>
      </c>
      <c r="B31" t="s">
        <v>202</v>
      </c>
      <c r="C31" s="160" t="s">
        <v>202</v>
      </c>
      <c r="D31" s="20">
        <v>0</v>
      </c>
      <c r="E31" s="20">
        <v>945.67899999999997</v>
      </c>
      <c r="F31" s="20">
        <v>7414.8890000000001</v>
      </c>
      <c r="G31" s="20">
        <v>14292.745000000001</v>
      </c>
      <c r="H31" s="21">
        <v>0</v>
      </c>
      <c r="I31" s="20">
        <v>1009.6130000000001</v>
      </c>
      <c r="J31" s="21">
        <v>23662.926000000003</v>
      </c>
    </row>
    <row r="32" spans="1:17" hidden="1">
      <c r="A32" s="23">
        <v>2</v>
      </c>
      <c r="B32" s="24" t="s">
        <v>249</v>
      </c>
      <c r="C32" s="16" t="s">
        <v>274</v>
      </c>
      <c r="D32" s="26">
        <v>531.29999999999995</v>
      </c>
      <c r="E32" s="26">
        <v>105.49</v>
      </c>
      <c r="F32" s="26">
        <v>160.47300000000001</v>
      </c>
      <c r="G32" s="26">
        <v>518.62300000000005</v>
      </c>
      <c r="H32" s="33">
        <v>474.66300000000001</v>
      </c>
      <c r="I32" s="32">
        <v>33.469000000000001</v>
      </c>
      <c r="J32" s="33">
        <v>1824.018</v>
      </c>
    </row>
    <row r="33" spans="1:10" hidden="1">
      <c r="A33" s="23">
        <v>3</v>
      </c>
      <c r="B33" s="24" t="s">
        <v>254</v>
      </c>
      <c r="C33" s="160" t="s">
        <v>255</v>
      </c>
      <c r="D33" s="162">
        <v>0</v>
      </c>
      <c r="E33" s="162">
        <v>0</v>
      </c>
      <c r="F33" s="162">
        <v>0</v>
      </c>
      <c r="G33" s="162">
        <v>0</v>
      </c>
      <c r="H33" s="25">
        <v>21831.760999999999</v>
      </c>
      <c r="I33" s="163">
        <v>31892.793000000001</v>
      </c>
      <c r="J33" s="21">
        <v>53724.554000000004</v>
      </c>
    </row>
    <row r="34" spans="1:10" hidden="1">
      <c r="A34" s="18"/>
      <c r="C34" s="31" t="s">
        <v>256</v>
      </c>
      <c r="D34" s="164">
        <v>0</v>
      </c>
      <c r="E34" s="164">
        <v>0</v>
      </c>
      <c r="F34" s="164">
        <v>0</v>
      </c>
      <c r="G34" s="164">
        <v>0</v>
      </c>
      <c r="H34" s="21">
        <v>2178</v>
      </c>
      <c r="I34" s="163">
        <v>2904</v>
      </c>
      <c r="J34" s="21">
        <v>5082</v>
      </c>
    </row>
    <row r="35" spans="1:10" hidden="1">
      <c r="A35" s="18"/>
      <c r="C35" s="31" t="s">
        <v>257</v>
      </c>
      <c r="D35" s="164">
        <v>0</v>
      </c>
      <c r="E35" s="164">
        <v>0</v>
      </c>
      <c r="F35" s="164">
        <v>0</v>
      </c>
      <c r="G35" s="164">
        <v>0</v>
      </c>
      <c r="H35" s="21">
        <v>920.25</v>
      </c>
      <c r="I35" s="20">
        <v>1227</v>
      </c>
      <c r="J35" s="21">
        <v>2147.25</v>
      </c>
    </row>
    <row r="36" spans="1:10" hidden="1">
      <c r="A36" s="18"/>
      <c r="B36" s="38"/>
      <c r="C36" s="165" t="s">
        <v>258</v>
      </c>
      <c r="D36" s="164">
        <v>0</v>
      </c>
      <c r="E36" s="164">
        <v>0</v>
      </c>
      <c r="F36" s="164">
        <v>0</v>
      </c>
      <c r="G36" s="164">
        <v>0</v>
      </c>
      <c r="H36" s="21">
        <v>12396</v>
      </c>
      <c r="I36" s="20">
        <v>16529</v>
      </c>
      <c r="J36" s="21">
        <v>28925</v>
      </c>
    </row>
    <row r="37" spans="1:10" hidden="1">
      <c r="A37" s="18"/>
      <c r="B37" s="38"/>
      <c r="C37" s="166" t="s">
        <v>205</v>
      </c>
      <c r="D37" s="167">
        <v>0</v>
      </c>
      <c r="E37" s="167">
        <v>0</v>
      </c>
      <c r="F37" s="167">
        <v>0</v>
      </c>
      <c r="G37" s="167">
        <v>0</v>
      </c>
      <c r="H37" s="28">
        <v>0</v>
      </c>
      <c r="I37" s="20">
        <v>0</v>
      </c>
      <c r="J37" s="21">
        <v>0</v>
      </c>
    </row>
    <row r="38" spans="1:10" hidden="1">
      <c r="A38" s="30"/>
      <c r="B38" s="29"/>
      <c r="C38" s="49" t="s">
        <v>203</v>
      </c>
      <c r="D38" s="35">
        <v>531.29999999999995</v>
      </c>
      <c r="E38" s="35">
        <v>1051.1689999999999</v>
      </c>
      <c r="F38" s="35">
        <v>7575.3620000000001</v>
      </c>
      <c r="G38" s="35">
        <v>14811.368</v>
      </c>
      <c r="H38" s="33">
        <v>37801.019</v>
      </c>
      <c r="I38" s="32">
        <v>53595.334999999999</v>
      </c>
      <c r="J38" s="33">
        <v>115365.553</v>
      </c>
    </row>
    <row r="39" spans="1:10" hidden="1">
      <c r="A39" s="18">
        <v>4</v>
      </c>
      <c r="B39" t="s">
        <v>259</v>
      </c>
      <c r="C39" s="31" t="s">
        <v>260</v>
      </c>
      <c r="D39" s="168">
        <v>0</v>
      </c>
      <c r="E39" s="168">
        <v>0</v>
      </c>
      <c r="F39" s="168">
        <v>0</v>
      </c>
      <c r="G39" s="168">
        <v>0</v>
      </c>
      <c r="H39" s="82">
        <v>380.06550000000004</v>
      </c>
      <c r="I39" s="54">
        <v>506.75399999999996</v>
      </c>
      <c r="J39" s="33">
        <v>886.81950000000006</v>
      </c>
    </row>
    <row r="40" spans="1:10" hidden="1">
      <c r="A40" s="11">
        <v>5</v>
      </c>
      <c r="B40" s="12" t="s">
        <v>261</v>
      </c>
      <c r="C40" s="13" t="s">
        <v>262</v>
      </c>
      <c r="D40" s="169">
        <v>0</v>
      </c>
      <c r="E40" s="169">
        <v>0</v>
      </c>
      <c r="F40" s="169">
        <v>0</v>
      </c>
      <c r="G40" s="170">
        <v>0</v>
      </c>
      <c r="H40" s="33">
        <v>158.10857142857142</v>
      </c>
      <c r="I40" s="33">
        <v>210.81142857142856</v>
      </c>
      <c r="J40" s="33">
        <v>368.91999999999996</v>
      </c>
    </row>
    <row r="41" spans="1:10" hidden="1">
      <c r="A41" s="18">
        <v>6</v>
      </c>
      <c r="B41" t="s">
        <v>263</v>
      </c>
      <c r="C41" s="160" t="s">
        <v>275</v>
      </c>
      <c r="D41" s="164">
        <v>0</v>
      </c>
      <c r="E41" s="164">
        <v>0</v>
      </c>
      <c r="F41" s="164">
        <v>0</v>
      </c>
      <c r="G41" s="168">
        <v>0</v>
      </c>
      <c r="H41" s="21">
        <v>235.81794342521067</v>
      </c>
      <c r="I41" s="21">
        <v>314.42392456694756</v>
      </c>
      <c r="J41" s="21">
        <v>550.24186799215818</v>
      </c>
    </row>
    <row r="42" spans="1:10" hidden="1">
      <c r="A42" s="18" t="s">
        <v>262</v>
      </c>
      <c r="C42" s="31" t="s">
        <v>264</v>
      </c>
      <c r="D42" s="164">
        <v>0</v>
      </c>
      <c r="E42" s="164">
        <v>0</v>
      </c>
      <c r="F42" s="164">
        <v>0</v>
      </c>
      <c r="G42" s="168">
        <v>0</v>
      </c>
      <c r="H42" s="21">
        <v>970.89021656611749</v>
      </c>
      <c r="I42" s="21">
        <v>1294.5202887548235</v>
      </c>
      <c r="J42" s="21">
        <v>2265.410505320941</v>
      </c>
    </row>
    <row r="43" spans="1:10" hidden="1">
      <c r="A43" s="18"/>
      <c r="C43" s="31" t="s">
        <v>276</v>
      </c>
      <c r="D43" s="164">
        <v>0</v>
      </c>
      <c r="E43" s="168">
        <v>0</v>
      </c>
      <c r="F43" s="168">
        <v>0</v>
      </c>
      <c r="G43" s="168">
        <v>0</v>
      </c>
      <c r="H43" s="21">
        <v>322.96859999999998</v>
      </c>
      <c r="I43" s="20">
        <v>430.62479999999999</v>
      </c>
      <c r="J43" s="21">
        <v>753.59339999999997</v>
      </c>
    </row>
    <row r="44" spans="1:10" hidden="1">
      <c r="A44" s="18"/>
      <c r="C44" s="16" t="s">
        <v>203</v>
      </c>
      <c r="D44" s="99">
        <v>0</v>
      </c>
      <c r="E44" s="99">
        <v>0</v>
      </c>
      <c r="F44" s="99">
        <v>0</v>
      </c>
      <c r="G44" s="99">
        <v>0</v>
      </c>
      <c r="H44" s="90">
        <v>1529.676759991328</v>
      </c>
      <c r="I44" s="99">
        <v>2039.5690133217711</v>
      </c>
      <c r="J44" s="33">
        <v>4824.9852733130992</v>
      </c>
    </row>
    <row r="45" spans="1:10" hidden="1">
      <c r="A45" s="23"/>
      <c r="B45" s="12" t="s">
        <v>207</v>
      </c>
      <c r="C45" s="13" t="s">
        <v>252</v>
      </c>
      <c r="D45" s="171">
        <v>531.29999999999995</v>
      </c>
      <c r="E45" s="171">
        <v>1051.1689999999999</v>
      </c>
      <c r="F45" s="171">
        <v>7575.3620000000001</v>
      </c>
      <c r="G45" s="171">
        <v>14811.368</v>
      </c>
      <c r="H45" s="172">
        <v>39868.869831419899</v>
      </c>
      <c r="I45" s="171">
        <v>56352.469441893198</v>
      </c>
      <c r="J45" s="173">
        <v>120190.5382733131</v>
      </c>
    </row>
    <row r="46" spans="1:10" hidden="1">
      <c r="A46" s="18"/>
      <c r="B46" s="23" t="s">
        <v>202</v>
      </c>
      <c r="C46" s="174" t="s">
        <v>277</v>
      </c>
      <c r="D46" s="175">
        <v>531.29999999999995</v>
      </c>
      <c r="E46" s="175">
        <v>1051.1689999999999</v>
      </c>
      <c r="F46" s="175">
        <v>7575.3620000000001</v>
      </c>
      <c r="G46" s="175">
        <v>14811.368</v>
      </c>
      <c r="H46" s="176">
        <v>474.66300000000001</v>
      </c>
      <c r="I46" s="175">
        <v>1043.0820000000001</v>
      </c>
      <c r="J46" s="25">
        <v>25486.944</v>
      </c>
    </row>
    <row r="47" spans="1:10" hidden="1">
      <c r="A47" s="30"/>
      <c r="B47" s="11" t="s">
        <v>204</v>
      </c>
      <c r="C47" s="13" t="s">
        <v>278</v>
      </c>
      <c r="D47" s="99">
        <v>0</v>
      </c>
      <c r="E47" s="99">
        <v>0</v>
      </c>
      <c r="F47" s="99">
        <v>0</v>
      </c>
      <c r="G47" s="99">
        <v>0</v>
      </c>
      <c r="H47" s="90">
        <v>39394.206831419899</v>
      </c>
      <c r="I47" s="99">
        <v>55309.387441893203</v>
      </c>
      <c r="J47" s="33">
        <v>94703.594273313094</v>
      </c>
    </row>
    <row r="48" spans="1:10" ht="17.25" hidden="1" customHeight="1"/>
    <row r="49" hidden="1"/>
  </sheetData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C31"/>
  <sheetViews>
    <sheetView workbookViewId="0"/>
  </sheetViews>
  <sheetFormatPr defaultColWidth="9" defaultRowHeight="13"/>
  <cols>
    <col min="1" max="1" width="4.08984375" customWidth="1"/>
    <col min="2" max="2" width="12.1796875" customWidth="1"/>
    <col min="3" max="3" width="10.36328125" customWidth="1"/>
    <col min="4" max="4" width="9.90625" customWidth="1"/>
    <col min="5" max="5" width="12.08984375" customWidth="1"/>
    <col min="6" max="6" width="10.81640625" customWidth="1"/>
    <col min="7" max="9" width="9.08984375" customWidth="1"/>
    <col min="10" max="11" width="10" customWidth="1"/>
    <col min="12" max="12" width="8.6328125" customWidth="1"/>
    <col min="13" max="13" width="11.08984375" customWidth="1"/>
    <col min="14" max="25" width="10.08984375" customWidth="1"/>
    <col min="26" max="26" width="26.453125" customWidth="1"/>
    <col min="27" max="29" width="12.1796875" customWidth="1"/>
  </cols>
  <sheetData>
    <row r="1" spans="1:29" ht="15.75" customHeight="1">
      <c r="A1" s="10" t="s">
        <v>882</v>
      </c>
      <c r="C1" s="36" t="s">
        <v>208</v>
      </c>
      <c r="M1" s="37" t="s">
        <v>878</v>
      </c>
      <c r="T1" s="38"/>
      <c r="U1" s="38"/>
      <c r="V1" s="38"/>
      <c r="W1" t="s">
        <v>211</v>
      </c>
    </row>
    <row r="2" spans="1:29" ht="15.75" customHeight="1">
      <c r="A2" s="11" t="s">
        <v>209</v>
      </c>
      <c r="B2" s="12"/>
      <c r="C2" s="39" t="s">
        <v>200</v>
      </c>
      <c r="D2" s="748" t="s">
        <v>540</v>
      </c>
      <c r="E2" s="749" t="s">
        <v>541</v>
      </c>
      <c r="M2" s="946" t="s">
        <v>209</v>
      </c>
      <c r="N2" s="948" t="s">
        <v>210</v>
      </c>
      <c r="O2" s="40"/>
      <c r="P2" s="40"/>
      <c r="Q2" s="41"/>
      <c r="R2" s="41"/>
      <c r="S2" s="24"/>
      <c r="T2" s="950" t="s">
        <v>199</v>
      </c>
      <c r="U2" s="40"/>
      <c r="V2" s="40"/>
      <c r="W2" s="41"/>
      <c r="X2" s="41"/>
      <c r="Y2" s="17"/>
    </row>
    <row r="3" spans="1:29" ht="17.25" customHeight="1">
      <c r="A3" s="42" t="s">
        <v>212</v>
      </c>
      <c r="B3" s="43" t="s">
        <v>213</v>
      </c>
      <c r="C3" s="44">
        <f>D3+E3</f>
        <v>17900</v>
      </c>
      <c r="D3" s="800">
        <v>10100</v>
      </c>
      <c r="E3" s="173">
        <v>7800</v>
      </c>
      <c r="M3" s="947"/>
      <c r="N3" s="949"/>
      <c r="O3" s="45"/>
      <c r="P3" s="45"/>
      <c r="Q3" s="941" t="s">
        <v>486</v>
      </c>
      <c r="R3" s="942"/>
      <c r="S3" s="942"/>
      <c r="T3" s="951"/>
      <c r="U3" s="45"/>
      <c r="V3" s="45"/>
      <c r="W3" s="941" t="s">
        <v>486</v>
      </c>
      <c r="X3" s="942"/>
      <c r="Y3" s="943"/>
    </row>
    <row r="4" spans="1:29" ht="15.75" customHeight="1">
      <c r="A4" s="46">
        <v>27</v>
      </c>
      <c r="B4" s="47" t="s">
        <v>214</v>
      </c>
      <c r="C4" s="48">
        <f>D4+E4</f>
        <v>11500</v>
      </c>
      <c r="D4" s="800">
        <v>9700</v>
      </c>
      <c r="E4" s="173">
        <v>1800</v>
      </c>
      <c r="M4" s="49"/>
      <c r="N4" s="50" t="s">
        <v>207</v>
      </c>
      <c r="O4" s="51" t="s">
        <v>213</v>
      </c>
      <c r="P4" s="15" t="s">
        <v>214</v>
      </c>
      <c r="Q4" s="15" t="s">
        <v>200</v>
      </c>
      <c r="R4" s="51" t="s">
        <v>213</v>
      </c>
      <c r="S4" s="51" t="s">
        <v>214</v>
      </c>
      <c r="T4" s="52" t="s">
        <v>207</v>
      </c>
      <c r="U4" s="51" t="s">
        <v>213</v>
      </c>
      <c r="V4" s="51" t="s">
        <v>214</v>
      </c>
      <c r="W4" s="15" t="s">
        <v>200</v>
      </c>
      <c r="X4" s="14" t="s">
        <v>213</v>
      </c>
      <c r="Y4" s="15" t="s">
        <v>214</v>
      </c>
    </row>
    <row r="5" spans="1:29" ht="15.75" customHeight="1">
      <c r="A5" s="46" t="s">
        <v>215</v>
      </c>
      <c r="B5" s="47" t="s">
        <v>200</v>
      </c>
      <c r="C5" s="53">
        <v>29362</v>
      </c>
      <c r="D5" s="53">
        <f>D3+D4</f>
        <v>19800</v>
      </c>
      <c r="E5" s="33">
        <f>E3+E4</f>
        <v>9600</v>
      </c>
      <c r="F5" s="54">
        <f>D5+E5</f>
        <v>29400</v>
      </c>
      <c r="M5" s="55" t="s">
        <v>216</v>
      </c>
      <c r="N5" s="56">
        <f>O5+P5</f>
        <v>145.95999999999998</v>
      </c>
      <c r="O5" s="57">
        <f>G13+G14</f>
        <v>60.86</v>
      </c>
      <c r="P5" s="58">
        <f>G21+G22</f>
        <v>85.1</v>
      </c>
      <c r="Q5" s="56">
        <f>R5+S5</f>
        <v>145.95999999999998</v>
      </c>
      <c r="R5" s="57">
        <f>F13+F14</f>
        <v>60.86</v>
      </c>
      <c r="S5" s="59">
        <f>F21+F22</f>
        <v>85.1</v>
      </c>
      <c r="T5" s="57">
        <f>U5+V5</f>
        <v>153.18</v>
      </c>
      <c r="U5" s="58">
        <f>I13+I14</f>
        <v>62.9</v>
      </c>
      <c r="V5" s="56">
        <f>I21+I22</f>
        <v>90.28</v>
      </c>
      <c r="W5" s="58">
        <f>X5+Y5</f>
        <v>153.18</v>
      </c>
      <c r="X5" s="60">
        <f>H13+H14</f>
        <v>62.9</v>
      </c>
      <c r="Y5" s="60">
        <f>H21+H22</f>
        <v>90.28</v>
      </c>
      <c r="Z5" t="s">
        <v>217</v>
      </c>
      <c r="AA5" t="s">
        <v>906</v>
      </c>
    </row>
    <row r="6" spans="1:29" ht="15.75" customHeight="1">
      <c r="A6" s="61" t="s">
        <v>218</v>
      </c>
      <c r="B6" s="62" t="s">
        <v>213</v>
      </c>
      <c r="C6" s="21">
        <f>D6+E6</f>
        <v>18500</v>
      </c>
      <c r="D6" s="800">
        <v>11000</v>
      </c>
      <c r="E6" s="173">
        <v>7500</v>
      </c>
      <c r="F6" s="27"/>
      <c r="M6" s="55" t="s">
        <v>219</v>
      </c>
      <c r="N6" s="56">
        <f t="shared" ref="N6:N10" si="0">O6+P6</f>
        <v>347.08150000000001</v>
      </c>
      <c r="O6" s="57">
        <f>G15</f>
        <v>0</v>
      </c>
      <c r="P6" s="58">
        <f>G23</f>
        <v>347.08150000000001</v>
      </c>
      <c r="Q6" s="56">
        <f t="shared" ref="Q6:Q10" si="1">R6+S6</f>
        <v>297.30950000000001</v>
      </c>
      <c r="R6" s="57">
        <f>F15</f>
        <v>0</v>
      </c>
      <c r="S6" s="59">
        <f>F23</f>
        <v>297.30950000000001</v>
      </c>
      <c r="T6" s="57">
        <f t="shared" ref="T6:T10" si="2">U6+V6</f>
        <v>368.20819999999998</v>
      </c>
      <c r="U6" s="58">
        <f>I15</f>
        <v>0</v>
      </c>
      <c r="V6" s="56">
        <f>I23</f>
        <v>368.20819999999998</v>
      </c>
      <c r="W6" s="58">
        <f t="shared" ref="W6:W10" si="3">X6+Y6</f>
        <v>315.40660000000003</v>
      </c>
      <c r="X6" s="60">
        <f>H15</f>
        <v>0</v>
      </c>
      <c r="Y6" s="60">
        <f>H23</f>
        <v>315.40660000000003</v>
      </c>
      <c r="Z6" t="s">
        <v>220</v>
      </c>
      <c r="AA6" s="11" t="s">
        <v>221</v>
      </c>
      <c r="AB6" s="16" t="s">
        <v>222</v>
      </c>
      <c r="AC6" s="13" t="s">
        <v>223</v>
      </c>
    </row>
    <row r="7" spans="1:29" ht="15.75" customHeight="1">
      <c r="A7" s="63">
        <v>28</v>
      </c>
      <c r="B7" s="47" t="s">
        <v>214</v>
      </c>
      <c r="C7" s="33">
        <f>D7+E7</f>
        <v>12200</v>
      </c>
      <c r="D7" s="800">
        <v>9700</v>
      </c>
      <c r="E7" s="173">
        <v>2500</v>
      </c>
      <c r="F7" s="27"/>
      <c r="M7" s="64" t="s">
        <v>224</v>
      </c>
      <c r="N7" s="65">
        <f t="shared" si="0"/>
        <v>95.990000000000009</v>
      </c>
      <c r="O7" s="66">
        <f t="shared" ref="O7:O10" si="4">G16</f>
        <v>46.54</v>
      </c>
      <c r="P7" s="67">
        <f t="shared" ref="P7:P10" si="5">G24</f>
        <v>49.45</v>
      </c>
      <c r="Q7" s="65">
        <f t="shared" si="1"/>
        <v>95.990000000000009</v>
      </c>
      <c r="R7" s="66">
        <f>F16</f>
        <v>46.54</v>
      </c>
      <c r="S7" s="66">
        <f t="shared" ref="S7:S10" si="6">F24</f>
        <v>49.45</v>
      </c>
      <c r="T7" s="66">
        <f t="shared" si="2"/>
        <v>100.56</v>
      </c>
      <c r="U7" s="67">
        <f t="shared" ref="U7:U10" si="7">I16</f>
        <v>48.1</v>
      </c>
      <c r="V7" s="65">
        <f t="shared" ref="V7:V10" si="8">I24</f>
        <v>52.46</v>
      </c>
      <c r="W7" s="67">
        <f t="shared" si="3"/>
        <v>100.56</v>
      </c>
      <c r="X7" s="68">
        <f t="shared" ref="X7:X10" si="9">H16</f>
        <v>48.1</v>
      </c>
      <c r="Y7" s="68">
        <f t="shared" ref="Y7:Y10" si="10">H24</f>
        <v>52.46</v>
      </c>
      <c r="Z7" s="69" t="s">
        <v>225</v>
      </c>
      <c r="AA7" s="91">
        <f>T7/3</f>
        <v>33.520000000000003</v>
      </c>
      <c r="AB7" s="756">
        <f>T7/3</f>
        <v>33.520000000000003</v>
      </c>
      <c r="AC7" s="92">
        <f>T7-AA7-AB7</f>
        <v>33.519999999999989</v>
      </c>
    </row>
    <row r="8" spans="1:29" ht="15.75" customHeight="1">
      <c r="A8" s="70" t="s">
        <v>215</v>
      </c>
      <c r="B8" s="71" t="s">
        <v>200</v>
      </c>
      <c r="C8" s="72">
        <v>30660</v>
      </c>
      <c r="D8" s="750">
        <f>D6+D7</f>
        <v>20700</v>
      </c>
      <c r="E8" s="33">
        <f>E6+E7</f>
        <v>10000</v>
      </c>
      <c r="F8" s="27">
        <f>D8+E8</f>
        <v>30700</v>
      </c>
      <c r="M8" s="55" t="s">
        <v>226</v>
      </c>
      <c r="N8" s="56">
        <f t="shared" si="0"/>
        <v>87.81</v>
      </c>
      <c r="O8" s="57">
        <f t="shared" si="4"/>
        <v>42.96</v>
      </c>
      <c r="P8" s="58">
        <f t="shared" si="5"/>
        <v>44.85</v>
      </c>
      <c r="Q8" s="56">
        <f t="shared" si="1"/>
        <v>87.81</v>
      </c>
      <c r="R8" s="57">
        <f t="shared" ref="R8:R10" si="11">F17</f>
        <v>42.96</v>
      </c>
      <c r="S8" s="59">
        <f t="shared" si="6"/>
        <v>44.85</v>
      </c>
      <c r="T8" s="57">
        <f t="shared" si="2"/>
        <v>91.97999999999999</v>
      </c>
      <c r="U8" s="58">
        <f t="shared" si="7"/>
        <v>44.4</v>
      </c>
      <c r="V8" s="56">
        <f t="shared" si="8"/>
        <v>47.58</v>
      </c>
      <c r="W8" s="58">
        <f t="shared" si="3"/>
        <v>91.97999999999999</v>
      </c>
      <c r="X8" s="60">
        <f t="shared" si="9"/>
        <v>44.4</v>
      </c>
      <c r="Y8" s="60">
        <f t="shared" si="10"/>
        <v>47.58</v>
      </c>
      <c r="Z8" t="s">
        <v>220</v>
      </c>
      <c r="AA8" s="34"/>
      <c r="AB8" s="34"/>
      <c r="AC8" s="34"/>
    </row>
    <row r="9" spans="1:29" ht="15.75" customHeight="1">
      <c r="A9" s="73" t="s">
        <v>546</v>
      </c>
      <c r="B9" s="45"/>
      <c r="C9" s="27"/>
      <c r="D9" s="74"/>
      <c r="E9" s="74"/>
      <c r="F9" s="74"/>
      <c r="G9" s="74"/>
      <c r="H9" s="74"/>
      <c r="I9" s="74"/>
      <c r="J9" s="74"/>
      <c r="K9" s="74"/>
      <c r="M9" s="63" t="s">
        <v>227</v>
      </c>
      <c r="N9" s="56">
        <f t="shared" si="0"/>
        <v>53.94</v>
      </c>
      <c r="O9" s="57">
        <f t="shared" si="4"/>
        <v>28.64</v>
      </c>
      <c r="P9" s="58">
        <f t="shared" si="5"/>
        <v>25.3</v>
      </c>
      <c r="Q9" s="56">
        <f t="shared" si="1"/>
        <v>53.94</v>
      </c>
      <c r="R9" s="57">
        <f t="shared" si="11"/>
        <v>28.64</v>
      </c>
      <c r="S9" s="59">
        <f t="shared" si="6"/>
        <v>25.3</v>
      </c>
      <c r="T9" s="57">
        <f t="shared" si="2"/>
        <v>56.44</v>
      </c>
      <c r="U9" s="58">
        <f t="shared" si="7"/>
        <v>29.6</v>
      </c>
      <c r="V9" s="56">
        <f t="shared" si="8"/>
        <v>26.84</v>
      </c>
      <c r="W9" s="58">
        <f t="shared" si="3"/>
        <v>56.44</v>
      </c>
      <c r="X9" s="60">
        <f t="shared" si="9"/>
        <v>29.6</v>
      </c>
      <c r="Y9" s="60">
        <f t="shared" si="10"/>
        <v>26.84</v>
      </c>
      <c r="Z9" t="s">
        <v>228</v>
      </c>
    </row>
    <row r="10" spans="1:29" ht="15.75" customHeight="1">
      <c r="I10" t="s">
        <v>211</v>
      </c>
      <c r="M10" s="55" t="s">
        <v>229</v>
      </c>
      <c r="N10" s="56">
        <f t="shared" si="0"/>
        <v>12.91</v>
      </c>
      <c r="O10" s="57">
        <f t="shared" si="4"/>
        <v>7.16</v>
      </c>
      <c r="P10" s="58">
        <f t="shared" si="5"/>
        <v>5.75</v>
      </c>
      <c r="Q10" s="56">
        <f t="shared" si="1"/>
        <v>12.91</v>
      </c>
      <c r="R10" s="57">
        <f t="shared" si="11"/>
        <v>7.16</v>
      </c>
      <c r="S10" s="59">
        <f t="shared" si="6"/>
        <v>5.75</v>
      </c>
      <c r="T10" s="57">
        <f t="shared" si="2"/>
        <v>13.5</v>
      </c>
      <c r="U10" s="58">
        <f t="shared" si="7"/>
        <v>7.4</v>
      </c>
      <c r="V10" s="56">
        <f t="shared" si="8"/>
        <v>6.1</v>
      </c>
      <c r="W10" s="58">
        <f t="shared" si="3"/>
        <v>13.5</v>
      </c>
      <c r="X10" s="60">
        <f t="shared" si="9"/>
        <v>7.4</v>
      </c>
      <c r="Y10" s="60">
        <f t="shared" si="10"/>
        <v>6.1</v>
      </c>
      <c r="Z10" t="s">
        <v>230</v>
      </c>
    </row>
    <row r="11" spans="1:29" ht="15.75" customHeight="1">
      <c r="A11" s="10" t="s">
        <v>545</v>
      </c>
      <c r="D11" s="75" t="s">
        <v>231</v>
      </c>
      <c r="E11" s="75"/>
      <c r="F11" s="944" t="s">
        <v>210</v>
      </c>
      <c r="G11" s="945"/>
      <c r="H11" s="944" t="s">
        <v>199</v>
      </c>
      <c r="I11" s="945"/>
      <c r="J11" s="751" t="s">
        <v>210</v>
      </c>
      <c r="K11" s="751" t="s">
        <v>199</v>
      </c>
      <c r="M11" s="39" t="s">
        <v>207</v>
      </c>
      <c r="N11" s="79">
        <f>SUM(N5:N10)</f>
        <v>743.69150000000002</v>
      </c>
      <c r="O11" s="77">
        <f t="shared" ref="O11:Y11" si="12">SUM(O5:O10)</f>
        <v>186.16</v>
      </c>
      <c r="P11" s="78">
        <f t="shared" si="12"/>
        <v>557.53149999999994</v>
      </c>
      <c r="Q11" s="78">
        <f t="shared" si="12"/>
        <v>693.91950000000008</v>
      </c>
      <c r="R11" s="78">
        <f t="shared" si="12"/>
        <v>186.16</v>
      </c>
      <c r="S11" s="77">
        <f t="shared" si="12"/>
        <v>507.7595</v>
      </c>
      <c r="T11" s="78">
        <f t="shared" si="12"/>
        <v>783.86820000000012</v>
      </c>
      <c r="U11" s="78">
        <f t="shared" si="12"/>
        <v>192.4</v>
      </c>
      <c r="V11" s="77">
        <f t="shared" si="12"/>
        <v>591.46820000000002</v>
      </c>
      <c r="W11" s="78">
        <f t="shared" si="12"/>
        <v>731.06660000000011</v>
      </c>
      <c r="X11" s="79">
        <f t="shared" si="12"/>
        <v>192.4</v>
      </c>
      <c r="Y11" s="79">
        <f t="shared" si="12"/>
        <v>538.66660000000002</v>
      </c>
    </row>
    <row r="12" spans="1:29" ht="24.75" customHeight="1">
      <c r="A12" s="944" t="s">
        <v>209</v>
      </c>
      <c r="B12" s="945"/>
      <c r="C12" s="39" t="s">
        <v>485</v>
      </c>
      <c r="D12" s="39" t="s">
        <v>282</v>
      </c>
      <c r="E12" s="45"/>
      <c r="F12" s="80" t="s">
        <v>484</v>
      </c>
      <c r="G12" s="755" t="s">
        <v>542</v>
      </c>
      <c r="H12" s="80" t="s">
        <v>484</v>
      </c>
      <c r="I12" s="755" t="s">
        <v>542</v>
      </c>
      <c r="J12" s="752" t="s">
        <v>483</v>
      </c>
      <c r="K12" s="752" t="s">
        <v>483</v>
      </c>
      <c r="L12" s="81"/>
      <c r="M12" s="185" t="s">
        <v>546</v>
      </c>
      <c r="N12" s="38"/>
      <c r="O12" s="38"/>
      <c r="P12" s="38"/>
      <c r="Q12" s="38"/>
      <c r="R12" s="38"/>
      <c r="T12" s="38"/>
      <c r="U12" s="38"/>
      <c r="V12" s="38"/>
    </row>
    <row r="13" spans="1:29">
      <c r="A13" s="61"/>
      <c r="B13" s="62" t="s">
        <v>232</v>
      </c>
      <c r="C13" s="801">
        <v>3400</v>
      </c>
      <c r="D13" s="801">
        <v>3400</v>
      </c>
      <c r="E13" s="54" t="s">
        <v>233</v>
      </c>
      <c r="F13" s="59">
        <f>C13*$C$3/1000000</f>
        <v>60.86</v>
      </c>
      <c r="G13" s="83">
        <f>D13*$C$3/1000000</f>
        <v>60.86</v>
      </c>
      <c r="H13" s="59">
        <f>C13*$C$6/1000000</f>
        <v>62.9</v>
      </c>
      <c r="I13" s="83">
        <f>D13*$C$6/1000000</f>
        <v>62.9</v>
      </c>
      <c r="J13" s="83">
        <f>$D$3*C13/1000000</f>
        <v>34.340000000000003</v>
      </c>
      <c r="K13" s="83">
        <f>$D$6*C13/1000000</f>
        <v>37.4</v>
      </c>
      <c r="L13" s="74"/>
      <c r="M13" s="37" t="s">
        <v>482</v>
      </c>
      <c r="N13" s="36"/>
      <c r="O13" s="36"/>
      <c r="P13" s="36"/>
      <c r="Q13" s="38"/>
      <c r="R13" s="38"/>
      <c r="S13" s="36" t="s">
        <v>211</v>
      </c>
    </row>
    <row r="14" spans="1:29">
      <c r="A14" s="63"/>
      <c r="B14" s="62" t="s">
        <v>234</v>
      </c>
      <c r="C14" s="801">
        <v>0</v>
      </c>
      <c r="D14" s="801">
        <v>0</v>
      </c>
      <c r="E14" s="54" t="s">
        <v>883</v>
      </c>
      <c r="F14" s="59">
        <f t="shared" ref="F14:G19" si="13">C14*$C$3/1000000</f>
        <v>0</v>
      </c>
      <c r="G14" s="83">
        <f t="shared" si="13"/>
        <v>0</v>
      </c>
      <c r="H14" s="59">
        <f t="shared" ref="H14:I19" si="14">C14*$C$6/1000000</f>
        <v>0</v>
      </c>
      <c r="I14" s="83">
        <f t="shared" si="14"/>
        <v>0</v>
      </c>
      <c r="J14" s="83">
        <f t="shared" ref="J14:J19" si="15">$D$3*C14/1000000</f>
        <v>0</v>
      </c>
      <c r="K14" s="83">
        <f t="shared" ref="K14:K19" si="16">$D$6*C14/1000000</f>
        <v>0</v>
      </c>
      <c r="L14" s="74"/>
      <c r="M14" s="946" t="s">
        <v>209</v>
      </c>
      <c r="N14" s="917" t="s">
        <v>210</v>
      </c>
      <c r="O14" s="919"/>
      <c r="P14" s="918"/>
      <c r="Q14" s="919" t="s">
        <v>199</v>
      </c>
      <c r="R14" s="919"/>
      <c r="S14" s="918"/>
    </row>
    <row r="15" spans="1:29">
      <c r="A15" s="63" t="s">
        <v>235</v>
      </c>
      <c r="B15" s="62" t="s">
        <v>219</v>
      </c>
      <c r="C15" s="801">
        <v>0</v>
      </c>
      <c r="D15" s="801">
        <v>0</v>
      </c>
      <c r="E15" s="85" t="s">
        <v>236</v>
      </c>
      <c r="F15" s="59">
        <f t="shared" si="13"/>
        <v>0</v>
      </c>
      <c r="G15" s="83">
        <f t="shared" si="13"/>
        <v>0</v>
      </c>
      <c r="H15" s="59">
        <f t="shared" si="14"/>
        <v>0</v>
      </c>
      <c r="I15" s="83">
        <f t="shared" si="14"/>
        <v>0</v>
      </c>
      <c r="J15" s="83">
        <f t="shared" si="15"/>
        <v>0</v>
      </c>
      <c r="K15" s="83">
        <f t="shared" si="16"/>
        <v>0</v>
      </c>
      <c r="L15" s="86"/>
      <c r="M15" s="947"/>
      <c r="N15" s="941" t="s">
        <v>486</v>
      </c>
      <c r="O15" s="942"/>
      <c r="P15" s="943"/>
      <c r="Q15" s="942" t="s">
        <v>486</v>
      </c>
      <c r="R15" s="942"/>
      <c r="S15" s="943"/>
    </row>
    <row r="16" spans="1:29">
      <c r="A16" s="63" t="s">
        <v>237</v>
      </c>
      <c r="B16" s="62" t="s">
        <v>224</v>
      </c>
      <c r="C16" s="801">
        <v>2600</v>
      </c>
      <c r="D16" s="801">
        <v>2600</v>
      </c>
      <c r="E16" s="54"/>
      <c r="F16" s="59">
        <f t="shared" si="13"/>
        <v>46.54</v>
      </c>
      <c r="G16" s="83">
        <f t="shared" si="13"/>
        <v>46.54</v>
      </c>
      <c r="H16" s="59">
        <f t="shared" si="14"/>
        <v>48.1</v>
      </c>
      <c r="I16" s="83">
        <f t="shared" si="14"/>
        <v>48.1</v>
      </c>
      <c r="J16" s="83">
        <f t="shared" si="15"/>
        <v>26.26</v>
      </c>
      <c r="K16" s="83">
        <f t="shared" si="16"/>
        <v>28.6</v>
      </c>
      <c r="L16" s="74"/>
      <c r="M16" s="87"/>
      <c r="N16" s="47" t="s">
        <v>200</v>
      </c>
      <c r="O16" s="39" t="s">
        <v>213</v>
      </c>
      <c r="P16" s="88" t="s">
        <v>214</v>
      </c>
      <c r="Q16" s="89" t="s">
        <v>200</v>
      </c>
      <c r="R16" s="39" t="s">
        <v>213</v>
      </c>
      <c r="S16" s="88" t="s">
        <v>214</v>
      </c>
    </row>
    <row r="17" spans="1:24">
      <c r="A17" s="63" t="s">
        <v>238</v>
      </c>
      <c r="B17" s="62" t="s">
        <v>226</v>
      </c>
      <c r="C17" s="801">
        <v>2400</v>
      </c>
      <c r="D17" s="801">
        <v>2400</v>
      </c>
      <c r="E17" s="54"/>
      <c r="F17" s="59">
        <f t="shared" si="13"/>
        <v>42.96</v>
      </c>
      <c r="G17" s="83">
        <f t="shared" si="13"/>
        <v>42.96</v>
      </c>
      <c r="H17" s="59">
        <f t="shared" si="14"/>
        <v>44.4</v>
      </c>
      <c r="I17" s="83">
        <f t="shared" si="14"/>
        <v>44.4</v>
      </c>
      <c r="J17" s="83">
        <f t="shared" si="15"/>
        <v>24.24</v>
      </c>
      <c r="K17" s="83">
        <f t="shared" si="16"/>
        <v>26.4</v>
      </c>
      <c r="L17" s="27"/>
      <c r="M17" s="64" t="s">
        <v>219</v>
      </c>
      <c r="N17" s="57">
        <f t="shared" ref="N17:N19" si="17">O17+P17</f>
        <v>250.7741</v>
      </c>
      <c r="O17" s="58">
        <f>J15</f>
        <v>0</v>
      </c>
      <c r="P17" s="60">
        <f>J23</f>
        <v>250.7741</v>
      </c>
      <c r="Q17" s="56">
        <f t="shared" ref="Q17:Q19" si="18">R17+S17</f>
        <v>250.7741</v>
      </c>
      <c r="R17" s="58">
        <f>K15</f>
        <v>0</v>
      </c>
      <c r="S17" s="60">
        <f>K23</f>
        <v>250.7741</v>
      </c>
      <c r="T17" t="s">
        <v>220</v>
      </c>
      <c r="V17" s="12" t="s">
        <v>221</v>
      </c>
      <c r="W17" s="12" t="s">
        <v>222</v>
      </c>
      <c r="X17" s="12" t="s">
        <v>223</v>
      </c>
    </row>
    <row r="18" spans="1:24">
      <c r="A18" s="63"/>
      <c r="B18" s="46" t="s">
        <v>227</v>
      </c>
      <c r="C18" s="801">
        <v>1600</v>
      </c>
      <c r="D18" s="801">
        <v>1600</v>
      </c>
      <c r="E18" s="54"/>
      <c r="F18" s="59">
        <f t="shared" si="13"/>
        <v>28.64</v>
      </c>
      <c r="G18" s="83">
        <f t="shared" si="13"/>
        <v>28.64</v>
      </c>
      <c r="H18" s="59">
        <f t="shared" si="14"/>
        <v>29.6</v>
      </c>
      <c r="I18" s="83">
        <f t="shared" si="14"/>
        <v>29.6</v>
      </c>
      <c r="J18" s="83">
        <f t="shared" si="15"/>
        <v>16.16</v>
      </c>
      <c r="K18" s="83">
        <f t="shared" si="16"/>
        <v>17.600000000000001</v>
      </c>
      <c r="L18" s="27"/>
      <c r="M18" s="64" t="s">
        <v>224</v>
      </c>
      <c r="N18" s="57">
        <f t="shared" si="17"/>
        <v>67.97</v>
      </c>
      <c r="O18" s="58">
        <f>J16</f>
        <v>26.26</v>
      </c>
      <c r="P18" s="60">
        <f>J24</f>
        <v>41.71</v>
      </c>
      <c r="Q18" s="56">
        <f t="shared" si="18"/>
        <v>70.31</v>
      </c>
      <c r="R18" s="58">
        <f>K16</f>
        <v>28.6</v>
      </c>
      <c r="S18" s="60">
        <f>K24</f>
        <v>41.71</v>
      </c>
      <c r="T18" s="69" t="s">
        <v>225</v>
      </c>
      <c r="V18" s="12">
        <f>ROUND(Q18/3,1)</f>
        <v>23.4</v>
      </c>
      <c r="W18" s="12">
        <f>ROUND(Q18/3,1)</f>
        <v>23.4</v>
      </c>
      <c r="X18" s="754">
        <f>Q18-V18-W18</f>
        <v>23.510000000000005</v>
      </c>
    </row>
    <row r="19" spans="1:24">
      <c r="A19" s="63"/>
      <c r="B19" s="62" t="s">
        <v>229</v>
      </c>
      <c r="C19" s="801">
        <v>400</v>
      </c>
      <c r="D19" s="801">
        <v>400</v>
      </c>
      <c r="E19" s="54"/>
      <c r="F19" s="59">
        <f t="shared" si="13"/>
        <v>7.16</v>
      </c>
      <c r="G19" s="83">
        <f t="shared" si="13"/>
        <v>7.16</v>
      </c>
      <c r="H19" s="59">
        <f t="shared" si="14"/>
        <v>7.4</v>
      </c>
      <c r="I19" s="83">
        <f t="shared" si="14"/>
        <v>7.4</v>
      </c>
      <c r="J19" s="83">
        <f t="shared" si="15"/>
        <v>4.04</v>
      </c>
      <c r="K19" s="83">
        <f t="shared" si="16"/>
        <v>4.4000000000000004</v>
      </c>
      <c r="L19" s="27"/>
      <c r="M19" s="64" t="s">
        <v>226</v>
      </c>
      <c r="N19" s="58">
        <f t="shared" si="17"/>
        <v>62.069999999999993</v>
      </c>
      <c r="O19" s="58">
        <f>J17</f>
        <v>24.24</v>
      </c>
      <c r="P19" s="60">
        <f>J25</f>
        <v>37.83</v>
      </c>
      <c r="Q19" s="56">
        <f t="shared" si="18"/>
        <v>64.22999999999999</v>
      </c>
      <c r="R19" s="58">
        <f>K17</f>
        <v>26.4</v>
      </c>
      <c r="S19" s="60">
        <f>K25</f>
        <v>37.83</v>
      </c>
      <c r="T19" t="s">
        <v>220</v>
      </c>
    </row>
    <row r="20" spans="1:24">
      <c r="A20" s="70"/>
      <c r="B20" s="47" t="s">
        <v>207</v>
      </c>
      <c r="C20" s="90">
        <f>SUM(C13:C19)</f>
        <v>10400</v>
      </c>
      <c r="D20" s="90">
        <f>SUM(D13:D19)</f>
        <v>10400</v>
      </c>
      <c r="E20" s="54"/>
      <c r="F20" s="91">
        <f>SUM(F13:F19)</f>
        <v>186.16</v>
      </c>
      <c r="G20" s="756">
        <f t="shared" ref="G20:K20" si="19">SUM(G13:G19)</f>
        <v>186.16</v>
      </c>
      <c r="H20" s="91">
        <f t="shared" si="19"/>
        <v>192.4</v>
      </c>
      <c r="I20" s="756">
        <f t="shared" si="19"/>
        <v>192.4</v>
      </c>
      <c r="J20" s="92">
        <f t="shared" si="19"/>
        <v>105.04</v>
      </c>
      <c r="K20" s="92">
        <f t="shared" si="19"/>
        <v>114.4</v>
      </c>
      <c r="L20" s="27"/>
      <c r="M20" s="39" t="s">
        <v>207</v>
      </c>
      <c r="N20" s="78">
        <f t="shared" ref="N20:S20" si="20">SUM(N17:N19)</f>
        <v>380.8141</v>
      </c>
      <c r="O20" s="78">
        <f t="shared" si="20"/>
        <v>50.5</v>
      </c>
      <c r="P20" s="79">
        <f t="shared" si="20"/>
        <v>330.3141</v>
      </c>
      <c r="Q20" s="753">
        <f t="shared" si="20"/>
        <v>385.31410000000005</v>
      </c>
      <c r="R20" s="78">
        <f t="shared" si="20"/>
        <v>55</v>
      </c>
      <c r="S20" s="79">
        <f t="shared" si="20"/>
        <v>330.3141</v>
      </c>
    </row>
    <row r="21" spans="1:24">
      <c r="A21" s="61"/>
      <c r="B21" s="62" t="s">
        <v>232</v>
      </c>
      <c r="C21" s="801">
        <v>7400</v>
      </c>
      <c r="D21" s="801">
        <v>7400</v>
      </c>
      <c r="E21" s="54" t="s">
        <v>233</v>
      </c>
      <c r="F21" s="59">
        <f>C21*$C$4/1000000</f>
        <v>85.1</v>
      </c>
      <c r="G21" s="83">
        <f>D21*$C$4/1000000</f>
        <v>85.1</v>
      </c>
      <c r="H21" s="59">
        <f>C21*$C$7/1000000</f>
        <v>90.28</v>
      </c>
      <c r="I21" s="83">
        <f>D21*$C$7/1000000</f>
        <v>90.28</v>
      </c>
      <c r="J21" s="83">
        <f>$D$4*C21/1000000</f>
        <v>71.78</v>
      </c>
      <c r="K21" s="83">
        <f>C21*$D$7/1000000</f>
        <v>71.78</v>
      </c>
      <c r="L21" s="27"/>
      <c r="M21" s="185" t="s">
        <v>546</v>
      </c>
      <c r="N21" s="38"/>
      <c r="O21" s="38"/>
      <c r="P21" s="38"/>
      <c r="Q21" s="38"/>
      <c r="R21" s="38"/>
      <c r="S21" s="38"/>
    </row>
    <row r="22" spans="1:24">
      <c r="A22" s="63"/>
      <c r="B22" s="62" t="s">
        <v>234</v>
      </c>
      <c r="C22" s="82">
        <v>0</v>
      </c>
      <c r="D22" s="82">
        <v>0</v>
      </c>
      <c r="E22" t="s">
        <v>239</v>
      </c>
      <c r="F22" s="59">
        <f t="shared" ref="F22:G27" si="21">C22*$C$4/1000000</f>
        <v>0</v>
      </c>
      <c r="G22" s="83">
        <f t="shared" si="21"/>
        <v>0</v>
      </c>
      <c r="H22" s="59">
        <f t="shared" ref="H22:I27" si="22">C22*$C$7/1000000</f>
        <v>0</v>
      </c>
      <c r="I22" s="83">
        <f t="shared" si="22"/>
        <v>0</v>
      </c>
      <c r="J22" s="83">
        <f t="shared" ref="J22:J27" si="23">$D$4*C22/1000000</f>
        <v>0</v>
      </c>
      <c r="K22" s="83">
        <f t="shared" ref="K22:K27" si="24">C22*$D$7/1000000</f>
        <v>0</v>
      </c>
      <c r="L22" s="27"/>
    </row>
    <row r="23" spans="1:24">
      <c r="A23" s="63" t="s">
        <v>240</v>
      </c>
      <c r="B23" s="62" t="s">
        <v>219</v>
      </c>
      <c r="C23" s="93">
        <f>ROUND(D23*E25/E23,0)</f>
        <v>25853</v>
      </c>
      <c r="D23" s="93">
        <f>ROUND(D31*E23/E31,0)</f>
        <v>30181</v>
      </c>
      <c r="E23" s="94">
        <v>3</v>
      </c>
      <c r="F23" s="59">
        <f t="shared" si="21"/>
        <v>297.30950000000001</v>
      </c>
      <c r="G23" s="83">
        <f t="shared" si="21"/>
        <v>347.08150000000001</v>
      </c>
      <c r="H23" s="59">
        <f t="shared" si="22"/>
        <v>315.40660000000003</v>
      </c>
      <c r="I23" s="83">
        <f t="shared" si="22"/>
        <v>368.20819999999998</v>
      </c>
      <c r="J23" s="83">
        <f t="shared" si="23"/>
        <v>250.7741</v>
      </c>
      <c r="K23" s="83">
        <f t="shared" si="24"/>
        <v>250.7741</v>
      </c>
      <c r="L23" s="27"/>
    </row>
    <row r="24" spans="1:24">
      <c r="A24" s="63"/>
      <c r="B24" s="62" t="s">
        <v>224</v>
      </c>
      <c r="C24" s="82">
        <f>D24</f>
        <v>4300</v>
      </c>
      <c r="D24" s="801">
        <v>4300</v>
      </c>
      <c r="E24" s="54" t="s">
        <v>543</v>
      </c>
      <c r="F24" s="59">
        <f t="shared" si="21"/>
        <v>49.45</v>
      </c>
      <c r="G24" s="83">
        <f t="shared" si="21"/>
        <v>49.45</v>
      </c>
      <c r="H24" s="59">
        <f t="shared" si="22"/>
        <v>52.46</v>
      </c>
      <c r="I24" s="83">
        <f t="shared" si="22"/>
        <v>52.46</v>
      </c>
      <c r="J24" s="83">
        <f t="shared" si="23"/>
        <v>41.71</v>
      </c>
      <c r="K24" s="83">
        <f t="shared" si="24"/>
        <v>41.71</v>
      </c>
      <c r="L24" s="27"/>
    </row>
    <row r="25" spans="1:24">
      <c r="A25" s="63" t="s">
        <v>241</v>
      </c>
      <c r="B25" s="62" t="s">
        <v>226</v>
      </c>
      <c r="C25" s="82">
        <f>D25</f>
        <v>3900</v>
      </c>
      <c r="D25" s="801">
        <v>3900</v>
      </c>
      <c r="E25" s="95">
        <v>2.56977872037253</v>
      </c>
      <c r="F25" s="59">
        <f t="shared" si="21"/>
        <v>44.85</v>
      </c>
      <c r="G25" s="83">
        <f t="shared" si="21"/>
        <v>44.85</v>
      </c>
      <c r="H25" s="59">
        <f t="shared" si="22"/>
        <v>47.58</v>
      </c>
      <c r="I25" s="83">
        <f t="shared" si="22"/>
        <v>47.58</v>
      </c>
      <c r="J25" s="83">
        <f t="shared" si="23"/>
        <v>37.83</v>
      </c>
      <c r="K25" s="83">
        <f t="shared" si="24"/>
        <v>37.83</v>
      </c>
      <c r="L25" s="27"/>
    </row>
    <row r="26" spans="1:24">
      <c r="A26" s="63"/>
      <c r="B26" s="46" t="s">
        <v>227</v>
      </c>
      <c r="C26" s="82">
        <f>D26</f>
        <v>2200</v>
      </c>
      <c r="D26" s="801">
        <v>2200</v>
      </c>
      <c r="E26" s="54"/>
      <c r="F26" s="59">
        <f t="shared" si="21"/>
        <v>25.3</v>
      </c>
      <c r="G26" s="83">
        <f t="shared" si="21"/>
        <v>25.3</v>
      </c>
      <c r="H26" s="59">
        <f t="shared" si="22"/>
        <v>26.84</v>
      </c>
      <c r="I26" s="83">
        <f t="shared" si="22"/>
        <v>26.84</v>
      </c>
      <c r="J26" s="83">
        <f t="shared" si="23"/>
        <v>21.34</v>
      </c>
      <c r="K26" s="83">
        <f t="shared" si="24"/>
        <v>21.34</v>
      </c>
      <c r="L26" s="27"/>
    </row>
    <row r="27" spans="1:24">
      <c r="A27" s="63"/>
      <c r="B27" s="62" t="s">
        <v>229</v>
      </c>
      <c r="C27" s="82">
        <f>D27</f>
        <v>500</v>
      </c>
      <c r="D27" s="801">
        <v>500</v>
      </c>
      <c r="E27" s="54"/>
      <c r="F27" s="59">
        <f t="shared" si="21"/>
        <v>5.75</v>
      </c>
      <c r="G27" s="83">
        <f t="shared" si="21"/>
        <v>5.75</v>
      </c>
      <c r="H27" s="59">
        <f t="shared" si="22"/>
        <v>6.1</v>
      </c>
      <c r="I27" s="83">
        <f t="shared" si="22"/>
        <v>6.1</v>
      </c>
      <c r="J27" s="83">
        <f t="shared" si="23"/>
        <v>4.8499999999999996</v>
      </c>
      <c r="K27" s="83">
        <f t="shared" si="24"/>
        <v>4.8499999999999996</v>
      </c>
      <c r="L27" s="27"/>
    </row>
    <row r="28" spans="1:24">
      <c r="A28" s="70"/>
      <c r="B28" s="47" t="s">
        <v>207</v>
      </c>
      <c r="C28" s="90">
        <f>SUM(C21:C27)</f>
        <v>44153</v>
      </c>
      <c r="D28" s="90">
        <f>SUM(D21:D27)</f>
        <v>48481</v>
      </c>
      <c r="E28" s="54"/>
      <c r="F28" s="91">
        <f>SUM(F21:F27)</f>
        <v>507.7595</v>
      </c>
      <c r="G28" s="756">
        <f t="shared" ref="G28:K28" si="25">SUM(G21:G27)</f>
        <v>557.53149999999994</v>
      </c>
      <c r="H28" s="91">
        <f t="shared" si="25"/>
        <v>538.66660000000002</v>
      </c>
      <c r="I28" s="756">
        <f t="shared" si="25"/>
        <v>591.46820000000002</v>
      </c>
      <c r="J28" s="92">
        <f t="shared" si="25"/>
        <v>428.28409999999997</v>
      </c>
      <c r="K28" s="92">
        <f t="shared" si="25"/>
        <v>428.28409999999997</v>
      </c>
      <c r="L28" s="27"/>
    </row>
    <row r="29" spans="1:24">
      <c r="A29" s="96" t="s">
        <v>242</v>
      </c>
      <c r="F29" s="97">
        <f>F20+F28</f>
        <v>693.91949999999997</v>
      </c>
      <c r="G29" s="757">
        <f t="shared" ref="G29:K29" si="26">G20+G28</f>
        <v>743.69149999999991</v>
      </c>
      <c r="H29" s="97">
        <f t="shared" si="26"/>
        <v>731.06659999999999</v>
      </c>
      <c r="I29" s="757">
        <f t="shared" si="26"/>
        <v>783.8682</v>
      </c>
      <c r="J29" s="98">
        <f t="shared" si="26"/>
        <v>533.32409999999993</v>
      </c>
      <c r="K29" s="98">
        <f t="shared" si="26"/>
        <v>542.68409999999994</v>
      </c>
    </row>
    <row r="30" spans="1:24">
      <c r="E30" t="s">
        <v>239</v>
      </c>
    </row>
    <row r="31" spans="1:24">
      <c r="B31" s="89" t="s">
        <v>219</v>
      </c>
      <c r="C31" s="171">
        <v>16700</v>
      </c>
      <c r="D31" s="171">
        <v>16700</v>
      </c>
      <c r="E31" s="100">
        <v>1.66</v>
      </c>
    </row>
  </sheetData>
  <mergeCells count="13">
    <mergeCell ref="W3:Y3"/>
    <mergeCell ref="A12:B12"/>
    <mergeCell ref="M14:M15"/>
    <mergeCell ref="N14:P14"/>
    <mergeCell ref="Q14:S14"/>
    <mergeCell ref="N15:P15"/>
    <mergeCell ref="Q15:S15"/>
    <mergeCell ref="F11:G11"/>
    <mergeCell ref="H11:I11"/>
    <mergeCell ref="M2:M3"/>
    <mergeCell ref="N2:N3"/>
    <mergeCell ref="T2:T3"/>
    <mergeCell ref="Q3:S3"/>
  </mergeCells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58"/>
  <sheetViews>
    <sheetView workbookViewId="0">
      <pane xSplit="2" ySplit="2" topLeftCell="C27" activePane="bottomRight" state="frozen"/>
      <selection activeCell="D31" sqref="D31:E31"/>
      <selection pane="topRight" activeCell="D31" sqref="D31:E31"/>
      <selection pane="bottomLeft" activeCell="D31" sqref="D31:E31"/>
      <selection pane="bottomRight"/>
    </sheetView>
  </sheetViews>
  <sheetFormatPr defaultColWidth="9" defaultRowHeight="13"/>
  <cols>
    <col min="1" max="1" width="3.1796875" customWidth="1"/>
    <col min="2" max="2" width="10.453125" customWidth="1"/>
    <col min="3" max="14" width="9.36328125" customWidth="1"/>
    <col min="15" max="16" width="8.90625"/>
    <col min="17" max="17" width="16.36328125" customWidth="1"/>
    <col min="18" max="19" width="8.90625"/>
    <col min="20" max="20" width="11.1796875" customWidth="1"/>
    <col min="21" max="21" width="8.453125" customWidth="1"/>
    <col min="22" max="29" width="8.90625" customWidth="1"/>
  </cols>
  <sheetData>
    <row r="1" spans="1:22" ht="15.75" customHeight="1">
      <c r="A1" s="37">
        <v>1</v>
      </c>
      <c r="B1" s="37" t="s">
        <v>706</v>
      </c>
      <c r="C1" s="38"/>
      <c r="D1" s="38"/>
      <c r="E1" s="38"/>
      <c r="F1" s="38" t="s">
        <v>206</v>
      </c>
      <c r="G1" s="36"/>
      <c r="H1" s="38"/>
      <c r="I1" s="38"/>
      <c r="J1" s="38"/>
      <c r="K1" s="38"/>
      <c r="L1" s="38"/>
      <c r="M1" s="38"/>
      <c r="N1" s="38"/>
      <c r="O1" s="38"/>
      <c r="P1" s="38"/>
    </row>
    <row r="2" spans="1:22" ht="29.25" customHeight="1">
      <c r="A2" s="38"/>
      <c r="B2" s="47" t="s">
        <v>209</v>
      </c>
      <c r="C2" s="39" t="s">
        <v>339</v>
      </c>
      <c r="D2" s="604" t="s">
        <v>536</v>
      </c>
      <c r="E2" s="39" t="s">
        <v>281</v>
      </c>
      <c r="F2" s="39" t="s">
        <v>200</v>
      </c>
      <c r="G2" s="39" t="s">
        <v>339</v>
      </c>
      <c r="H2" s="604" t="s">
        <v>536</v>
      </c>
      <c r="I2" s="39" t="s">
        <v>281</v>
      </c>
      <c r="J2" s="39" t="s">
        <v>200</v>
      </c>
      <c r="K2" s="81"/>
      <c r="L2" s="182"/>
      <c r="M2" s="183"/>
      <c r="N2" s="184"/>
      <c r="O2" s="185"/>
      <c r="P2" s="38"/>
      <c r="Q2" s="37" t="s">
        <v>283</v>
      </c>
      <c r="R2" s="38"/>
      <c r="S2" s="38" t="s">
        <v>208</v>
      </c>
      <c r="T2" s="38"/>
      <c r="U2" s="38"/>
      <c r="V2" s="38"/>
    </row>
    <row r="3" spans="1:22" ht="15.75" customHeight="1">
      <c r="A3" s="38"/>
      <c r="B3" s="148" t="s">
        <v>539</v>
      </c>
      <c r="C3" s="150">
        <f>S3</f>
        <v>3816</v>
      </c>
      <c r="D3" s="151">
        <f>S4</f>
        <v>4066</v>
      </c>
      <c r="E3" s="150">
        <f>S5</f>
        <v>11827</v>
      </c>
      <c r="F3" s="150">
        <v>19570</v>
      </c>
      <c r="G3" s="157"/>
      <c r="H3" s="41"/>
      <c r="I3" s="41"/>
      <c r="J3" s="127"/>
      <c r="K3" s="38"/>
      <c r="L3" s="186" t="s">
        <v>211</v>
      </c>
      <c r="M3" s="38"/>
      <c r="N3" s="38" t="s">
        <v>281</v>
      </c>
      <c r="O3" s="624" t="s">
        <v>282</v>
      </c>
      <c r="P3" s="38"/>
      <c r="Q3" s="194" t="s">
        <v>549</v>
      </c>
      <c r="R3" s="356">
        <v>7882</v>
      </c>
      <c r="S3" s="44">
        <f>ROUND(R3*U3/U5,0)</f>
        <v>3816</v>
      </c>
      <c r="T3" s="38" t="s">
        <v>533</v>
      </c>
      <c r="U3" s="38">
        <v>198</v>
      </c>
    </row>
    <row r="4" spans="1:22" ht="15.75" customHeight="1">
      <c r="A4" s="38"/>
      <c r="B4" s="187"/>
      <c r="C4" s="917" t="s">
        <v>284</v>
      </c>
      <c r="D4" s="919"/>
      <c r="E4" s="919"/>
      <c r="F4" s="919"/>
      <c r="G4" s="917" t="s">
        <v>285</v>
      </c>
      <c r="H4" s="919"/>
      <c r="I4" s="919"/>
      <c r="J4" s="918"/>
      <c r="K4" s="625" t="s">
        <v>286</v>
      </c>
      <c r="L4" s="626" t="s">
        <v>537</v>
      </c>
      <c r="M4" s="616" t="s">
        <v>287</v>
      </c>
      <c r="N4" s="617" t="s">
        <v>538</v>
      </c>
      <c r="O4" s="627" t="s">
        <v>538</v>
      </c>
      <c r="P4" s="38"/>
      <c r="Q4" s="87"/>
      <c r="R4" s="144"/>
      <c r="S4" s="140">
        <f>R3-S3</f>
        <v>4066</v>
      </c>
      <c r="T4" s="38" t="s">
        <v>534</v>
      </c>
      <c r="U4" s="38">
        <v>211</v>
      </c>
    </row>
    <row r="5" spans="1:22" ht="15.75" customHeight="1">
      <c r="A5" s="38"/>
      <c r="B5" s="112" t="s">
        <v>216</v>
      </c>
      <c r="C5" s="801">
        <v>1000</v>
      </c>
      <c r="D5" s="802">
        <v>2500</v>
      </c>
      <c r="E5" s="801">
        <v>12000</v>
      </c>
      <c r="F5" s="84">
        <v>8736</v>
      </c>
      <c r="G5" s="58">
        <f>C$3*C5/1000000</f>
        <v>3.8159999999999998</v>
      </c>
      <c r="H5" s="56">
        <f t="shared" ref="G5:I9" si="0">D$3*D5/1000000</f>
        <v>10.164999999999999</v>
      </c>
      <c r="I5" s="58">
        <f t="shared" si="0"/>
        <v>141.92400000000001</v>
      </c>
      <c r="J5" s="58">
        <f>SUM(G5:I5)</f>
        <v>155.905</v>
      </c>
      <c r="K5" s="56">
        <f>G5+H5+I5*M12</f>
        <v>13.980999999999998</v>
      </c>
      <c r="L5" s="58">
        <f>G5+H5*O12+I5*N12</f>
        <v>3.8159999999999998</v>
      </c>
      <c r="M5" s="188">
        <f>(G5+H5)/J5</f>
        <v>8.9676405503351389E-2</v>
      </c>
      <c r="N5" s="628">
        <f>G5/J5</f>
        <v>2.4476443988326223E-2</v>
      </c>
      <c r="O5" s="628">
        <f>G5/(G5+H5)</f>
        <v>0.27294184965310064</v>
      </c>
      <c r="P5" s="38"/>
      <c r="Q5" s="87" t="s">
        <v>281</v>
      </c>
      <c r="R5" s="144">
        <f>R6-R3</f>
        <v>11827</v>
      </c>
      <c r="S5" s="140">
        <f>R5</f>
        <v>11827</v>
      </c>
      <c r="T5" s="38"/>
      <c r="U5" s="38">
        <f>U4+U3</f>
        <v>409</v>
      </c>
    </row>
    <row r="6" spans="1:22" ht="15.75" customHeight="1">
      <c r="A6" s="38"/>
      <c r="B6" s="112" t="s">
        <v>288</v>
      </c>
      <c r="C6" s="801">
        <v>0</v>
      </c>
      <c r="D6" s="802">
        <v>700</v>
      </c>
      <c r="E6" s="801">
        <v>9000</v>
      </c>
      <c r="F6" s="84">
        <v>6433</v>
      </c>
      <c r="G6" s="58">
        <f t="shared" si="0"/>
        <v>0</v>
      </c>
      <c r="H6" s="56">
        <f t="shared" si="0"/>
        <v>2.8462000000000001</v>
      </c>
      <c r="I6" s="58">
        <f t="shared" si="0"/>
        <v>106.443</v>
      </c>
      <c r="J6" s="58">
        <f>SUM(G6:I6)</f>
        <v>109.28919999999999</v>
      </c>
      <c r="K6" s="629">
        <f>H6</f>
        <v>2.8462000000000001</v>
      </c>
      <c r="L6" s="630">
        <f>G6</f>
        <v>0</v>
      </c>
      <c r="M6" s="188">
        <f t="shared" ref="M6:M10" si="1">(G6+H6)/J6</f>
        <v>2.6042829483608629E-2</v>
      </c>
      <c r="N6" s="628">
        <f t="shared" ref="N6:N10" si="2">G6/J6</f>
        <v>0</v>
      </c>
      <c r="O6" s="628">
        <f t="shared" ref="O6:O10" si="3">G6/(G6+H6)</f>
        <v>0</v>
      </c>
      <c r="P6" s="38"/>
      <c r="Q6" s="148" t="s">
        <v>200</v>
      </c>
      <c r="R6" s="130">
        <v>19709</v>
      </c>
      <c r="S6" s="48">
        <f>SUM(S3:S5)</f>
        <v>19709</v>
      </c>
      <c r="T6" s="38"/>
      <c r="U6" s="38"/>
    </row>
    <row r="7" spans="1:22" ht="15.75" customHeight="1">
      <c r="A7" s="38"/>
      <c r="B7" s="112" t="s">
        <v>289</v>
      </c>
      <c r="C7" s="801">
        <v>1200</v>
      </c>
      <c r="D7" s="802">
        <v>1800</v>
      </c>
      <c r="E7" s="801">
        <v>4800</v>
      </c>
      <c r="F7" s="84">
        <v>3738</v>
      </c>
      <c r="G7" s="58">
        <f t="shared" si="0"/>
        <v>4.5792000000000002</v>
      </c>
      <c r="H7" s="56">
        <f t="shared" si="0"/>
        <v>7.3188000000000004</v>
      </c>
      <c r="I7" s="58">
        <f t="shared" si="0"/>
        <v>56.769599999999997</v>
      </c>
      <c r="J7" s="58">
        <f>SUM(G7:I7)</f>
        <v>68.667599999999993</v>
      </c>
      <c r="K7" s="56">
        <f t="shared" ref="K7:K9" si="4">J7</f>
        <v>68.667599999999993</v>
      </c>
      <c r="L7" s="58">
        <f t="shared" ref="L7:L9" si="5">J7</f>
        <v>68.667599999999993</v>
      </c>
      <c r="M7" s="188">
        <f t="shared" si="1"/>
        <v>0.17326948954091886</v>
      </c>
      <c r="N7" s="628">
        <f t="shared" si="2"/>
        <v>6.6686472222707668E-2</v>
      </c>
      <c r="O7" s="628">
        <f t="shared" si="3"/>
        <v>0.38487140695915284</v>
      </c>
      <c r="P7" s="38"/>
      <c r="Q7" s="38"/>
      <c r="R7" s="38"/>
      <c r="S7" s="38"/>
      <c r="T7" s="38"/>
      <c r="U7" s="38"/>
      <c r="V7" s="38"/>
    </row>
    <row r="8" spans="1:22" ht="15.75" customHeight="1">
      <c r="A8" s="38"/>
      <c r="B8" s="112" t="s">
        <v>290</v>
      </c>
      <c r="C8" s="801">
        <v>400</v>
      </c>
      <c r="D8" s="802">
        <v>1100</v>
      </c>
      <c r="E8" s="801">
        <v>3000</v>
      </c>
      <c r="F8" s="84">
        <v>2262</v>
      </c>
      <c r="G8" s="58">
        <f t="shared" si="0"/>
        <v>1.5264</v>
      </c>
      <c r="H8" s="56">
        <f t="shared" si="0"/>
        <v>4.4725999999999999</v>
      </c>
      <c r="I8" s="58">
        <f t="shared" si="0"/>
        <v>35.481000000000002</v>
      </c>
      <c r="J8" s="58">
        <f>SUM(G8:I8)</f>
        <v>41.480000000000004</v>
      </c>
      <c r="K8" s="56">
        <f t="shared" si="4"/>
        <v>41.480000000000004</v>
      </c>
      <c r="L8" s="58">
        <f t="shared" si="5"/>
        <v>41.480000000000004</v>
      </c>
      <c r="M8" s="188">
        <f t="shared" si="1"/>
        <v>0.14462391513982639</v>
      </c>
      <c r="N8" s="628">
        <f t="shared" si="2"/>
        <v>3.6798457087753131E-2</v>
      </c>
      <c r="O8" s="628">
        <f t="shared" si="3"/>
        <v>0.25444240706784466</v>
      </c>
      <c r="P8" s="38"/>
      <c r="Q8" s="38"/>
      <c r="R8" s="38"/>
      <c r="S8" s="38"/>
      <c r="T8" s="38"/>
      <c r="U8" s="38"/>
      <c r="V8" s="38"/>
    </row>
    <row r="9" spans="1:22" ht="15.75" customHeight="1">
      <c r="A9" s="38"/>
      <c r="B9" s="112" t="s">
        <v>205</v>
      </c>
      <c r="C9" s="801">
        <v>500</v>
      </c>
      <c r="D9" s="802">
        <v>500</v>
      </c>
      <c r="E9" s="801">
        <v>2500</v>
      </c>
      <c r="F9" s="84">
        <v>1810</v>
      </c>
      <c r="G9" s="58">
        <f t="shared" si="0"/>
        <v>1.9079999999999999</v>
      </c>
      <c r="H9" s="56">
        <f t="shared" si="0"/>
        <v>2.0329999999999999</v>
      </c>
      <c r="I9" s="58">
        <f t="shared" si="0"/>
        <v>29.567499999999999</v>
      </c>
      <c r="J9" s="58">
        <f>SUM(G9:I9)</f>
        <v>33.508499999999998</v>
      </c>
      <c r="K9" s="56">
        <f t="shared" si="4"/>
        <v>33.508499999999998</v>
      </c>
      <c r="L9" s="58">
        <f t="shared" si="5"/>
        <v>33.508499999999998</v>
      </c>
      <c r="M9" s="188">
        <f t="shared" si="1"/>
        <v>0.11761194920691766</v>
      </c>
      <c r="N9" s="628">
        <f t="shared" si="2"/>
        <v>5.6940776220958861E-2</v>
      </c>
      <c r="O9" s="628">
        <f t="shared" si="3"/>
        <v>0.48414108094392289</v>
      </c>
      <c r="P9" s="38"/>
      <c r="Q9" s="38"/>
      <c r="R9" s="38"/>
      <c r="S9" s="38"/>
      <c r="T9" s="38"/>
      <c r="U9" s="38"/>
      <c r="V9" s="38"/>
    </row>
    <row r="10" spans="1:22" ht="15.75" customHeight="1">
      <c r="A10" s="38"/>
      <c r="B10" s="148" t="s">
        <v>207</v>
      </c>
      <c r="C10" s="172">
        <v>2700</v>
      </c>
      <c r="D10" s="171">
        <v>5700</v>
      </c>
      <c r="E10" s="172">
        <v>28700</v>
      </c>
      <c r="F10" s="631">
        <v>20321</v>
      </c>
      <c r="G10" s="78">
        <f t="shared" ref="G10:J10" si="6">SUM(G5:G9)</f>
        <v>11.829599999999999</v>
      </c>
      <c r="H10" s="76">
        <f t="shared" si="6"/>
        <v>26.835599999999999</v>
      </c>
      <c r="I10" s="78">
        <f t="shared" si="6"/>
        <v>370.18510000000003</v>
      </c>
      <c r="J10" s="78">
        <f t="shared" si="6"/>
        <v>408.85030000000006</v>
      </c>
      <c r="K10" s="77">
        <f>SUM(K5:K9)</f>
        <v>160.48329999999999</v>
      </c>
      <c r="L10" s="77">
        <f>SUM(L5:L9)</f>
        <v>147.47210000000001</v>
      </c>
      <c r="M10" s="633">
        <f t="shared" si="1"/>
        <v>9.4570555530960831E-2</v>
      </c>
      <c r="N10" s="634">
        <f t="shared" si="2"/>
        <v>2.8933817585556371E-2</v>
      </c>
      <c r="O10" s="634">
        <f t="shared" si="3"/>
        <v>0.30594953601688341</v>
      </c>
      <c r="P10" s="38"/>
      <c r="Q10" s="38"/>
      <c r="R10" s="38"/>
      <c r="S10" s="38"/>
      <c r="T10" s="38"/>
      <c r="U10" s="38"/>
      <c r="V10" s="38"/>
    </row>
    <row r="11" spans="1:22">
      <c r="A11" s="38"/>
      <c r="B11" s="38"/>
      <c r="C11" s="38"/>
      <c r="D11" s="56"/>
      <c r="E11" s="56"/>
      <c r="F11" s="56"/>
      <c r="G11" s="56"/>
      <c r="H11" s="56"/>
      <c r="I11" s="56"/>
      <c r="J11" s="189"/>
      <c r="K11" s="189"/>
      <c r="L11" s="189"/>
      <c r="M11" s="38"/>
      <c r="N11" s="38"/>
      <c r="O11" s="38"/>
      <c r="P11" s="38"/>
      <c r="Q11" s="38"/>
      <c r="R11" s="38"/>
      <c r="S11" s="38"/>
      <c r="T11" s="38"/>
      <c r="U11" s="38"/>
      <c r="V11" s="38"/>
    </row>
    <row r="12" spans="1:22">
      <c r="A12" s="37">
        <v>2</v>
      </c>
      <c r="B12" s="37" t="s">
        <v>291</v>
      </c>
      <c r="C12" s="38"/>
      <c r="D12" s="38"/>
      <c r="E12" s="38"/>
      <c r="F12" s="85" t="s">
        <v>252</v>
      </c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</row>
    <row r="13" spans="1:22" ht="25">
      <c r="A13" s="38"/>
      <c r="B13" s="47" t="s">
        <v>209</v>
      </c>
      <c r="C13" s="47" t="s">
        <v>292</v>
      </c>
      <c r="D13" s="190" t="s">
        <v>535</v>
      </c>
      <c r="E13" s="190" t="s">
        <v>536</v>
      </c>
      <c r="F13" s="89" t="s">
        <v>544</v>
      </c>
      <c r="G13" s="193" t="s">
        <v>294</v>
      </c>
      <c r="H13" s="39" t="s">
        <v>200</v>
      </c>
      <c r="I13" s="47" t="s">
        <v>292</v>
      </c>
      <c r="J13" s="190" t="s">
        <v>535</v>
      </c>
      <c r="K13" s="190" t="s">
        <v>536</v>
      </c>
      <c r="L13" s="89" t="s">
        <v>544</v>
      </c>
      <c r="M13" s="193" t="s">
        <v>294</v>
      </c>
      <c r="N13" s="39" t="s">
        <v>200</v>
      </c>
      <c r="O13" s="38"/>
      <c r="P13" s="38"/>
      <c r="Q13" s="38"/>
      <c r="R13" s="38"/>
      <c r="S13" s="38"/>
      <c r="T13" s="38"/>
      <c r="U13" s="38"/>
      <c r="V13" s="38"/>
    </row>
    <row r="14" spans="1:22">
      <c r="A14" s="38"/>
      <c r="B14" s="194" t="s">
        <v>295</v>
      </c>
      <c r="C14" s="635">
        <f t="array" ref="C14:G14">TRANSPOSE(R15:R19)</f>
        <v>166800</v>
      </c>
      <c r="D14" s="150">
        <v>122400</v>
      </c>
      <c r="E14" s="150">
        <v>127800</v>
      </c>
      <c r="F14" s="151">
        <v>127800</v>
      </c>
      <c r="G14" s="150">
        <v>55200</v>
      </c>
      <c r="H14" s="150">
        <v>600000</v>
      </c>
      <c r="I14" s="157"/>
      <c r="J14" s="41"/>
      <c r="K14" s="41"/>
      <c r="L14" s="41"/>
      <c r="M14" s="41"/>
      <c r="N14" s="127"/>
      <c r="O14" s="38"/>
      <c r="P14" s="38"/>
      <c r="Q14" s="37" t="s">
        <v>295</v>
      </c>
      <c r="R14" s="38" t="s">
        <v>208</v>
      </c>
      <c r="S14" s="38" t="s">
        <v>279</v>
      </c>
      <c r="T14" s="45" t="s">
        <v>879</v>
      </c>
      <c r="U14" s="38"/>
      <c r="V14" s="38"/>
    </row>
    <row r="15" spans="1:22">
      <c r="A15" s="38"/>
      <c r="B15" s="187"/>
      <c r="C15" s="917" t="s">
        <v>296</v>
      </c>
      <c r="D15" s="919"/>
      <c r="E15" s="919"/>
      <c r="F15" s="919"/>
      <c r="G15" s="919"/>
      <c r="H15" s="918"/>
      <c r="I15" s="917" t="s">
        <v>297</v>
      </c>
      <c r="J15" s="919"/>
      <c r="K15" s="919"/>
      <c r="L15" s="919"/>
      <c r="M15" s="919"/>
      <c r="N15" s="918"/>
      <c r="O15" s="38"/>
      <c r="P15" s="38"/>
      <c r="Q15" s="194" t="s">
        <v>292</v>
      </c>
      <c r="R15" s="356">
        <f>R20-SUM(R16:R19)</f>
        <v>166800</v>
      </c>
      <c r="S15" s="195">
        <v>27.7</v>
      </c>
      <c r="T15" s="44">
        <v>241988</v>
      </c>
      <c r="U15" s="38"/>
      <c r="V15" s="38"/>
    </row>
    <row r="16" spans="1:22">
      <c r="A16" s="38"/>
      <c r="B16" s="148" t="s">
        <v>298</v>
      </c>
      <c r="C16" s="803">
        <v>1200</v>
      </c>
      <c r="D16" s="172">
        <v>2300</v>
      </c>
      <c r="E16" s="172">
        <v>1000</v>
      </c>
      <c r="F16" s="171">
        <v>1800</v>
      </c>
      <c r="G16" s="172">
        <v>3500</v>
      </c>
      <c r="H16" s="631"/>
      <c r="I16" s="76">
        <f>C$14*C16/1000000</f>
        <v>200.16</v>
      </c>
      <c r="J16" s="78">
        <f>D$14*D16/1000000</f>
        <v>281.52</v>
      </c>
      <c r="K16" s="78">
        <f>E$14*E16/1000000</f>
        <v>127.8</v>
      </c>
      <c r="L16" s="76">
        <f>F$14*F16/1000000</f>
        <v>230.04</v>
      </c>
      <c r="M16" s="78">
        <f>G$14*G16/1000000</f>
        <v>193.2</v>
      </c>
      <c r="N16" s="78">
        <f t="shared" ref="N16:N21" si="7">SUM(I16:M16)</f>
        <v>1032.7199999999998</v>
      </c>
      <c r="O16" s="38"/>
      <c r="P16" s="38"/>
      <c r="Q16" s="112" t="s">
        <v>535</v>
      </c>
      <c r="R16" s="74">
        <f>ROUND($R$20*S16/100,0)</f>
        <v>122400</v>
      </c>
      <c r="S16" s="58">
        <v>20.399999999999999</v>
      </c>
      <c r="T16" s="125">
        <v>89503</v>
      </c>
      <c r="U16" s="38"/>
      <c r="V16" s="38"/>
    </row>
    <row r="17" spans="1:22">
      <c r="A17" s="38"/>
      <c r="B17" s="148" t="s">
        <v>299</v>
      </c>
      <c r="C17" s="803">
        <v>4800</v>
      </c>
      <c r="D17" s="803">
        <v>4600</v>
      </c>
      <c r="E17" s="803">
        <v>5900</v>
      </c>
      <c r="F17" s="803">
        <v>8400</v>
      </c>
      <c r="G17" s="803">
        <v>37000</v>
      </c>
      <c r="H17" s="631"/>
      <c r="I17" s="76">
        <f>SUM(I18:I21)</f>
        <v>817.31999999999994</v>
      </c>
      <c r="J17" s="78">
        <f>SUM(J18:J21)</f>
        <v>563.04</v>
      </c>
      <c r="K17" s="78">
        <f>SUM(K18:K21)</f>
        <v>754.02</v>
      </c>
      <c r="L17" s="76">
        <f>SUM(L18:L21)</f>
        <v>1060.74</v>
      </c>
      <c r="M17" s="78">
        <f>SUM(M18:M21)</f>
        <v>2031.36</v>
      </c>
      <c r="N17" s="78">
        <f t="shared" si="7"/>
        <v>5226.4799999999996</v>
      </c>
      <c r="O17" s="38"/>
      <c r="P17" s="38"/>
      <c r="Q17" s="112" t="s">
        <v>536</v>
      </c>
      <c r="R17" s="74">
        <f t="shared" ref="R17:R19" si="8">ROUND($R$20*S17/100,0)</f>
        <v>127800</v>
      </c>
      <c r="S17" s="58">
        <v>21.3</v>
      </c>
      <c r="T17" s="125">
        <v>128177</v>
      </c>
      <c r="U17" s="38"/>
      <c r="V17" s="38"/>
    </row>
    <row r="18" spans="1:22">
      <c r="A18" s="38"/>
      <c r="B18" s="112" t="s">
        <v>216</v>
      </c>
      <c r="C18" s="804">
        <v>1400</v>
      </c>
      <c r="D18" s="801">
        <v>1400</v>
      </c>
      <c r="E18" s="801">
        <v>1900</v>
      </c>
      <c r="F18" s="802">
        <v>3100</v>
      </c>
      <c r="G18" s="801">
        <v>17000</v>
      </c>
      <c r="H18" s="84"/>
      <c r="I18" s="56">
        <f t="shared" ref="I18:M21" si="9">C$14*C18/1000000</f>
        <v>233.52</v>
      </c>
      <c r="J18" s="58">
        <f t="shared" si="9"/>
        <v>171.36</v>
      </c>
      <c r="K18" s="58">
        <f t="shared" si="9"/>
        <v>242.82</v>
      </c>
      <c r="L18" s="56">
        <f t="shared" si="9"/>
        <v>396.18</v>
      </c>
      <c r="M18" s="58">
        <f t="shared" si="9"/>
        <v>938.4</v>
      </c>
      <c r="N18" s="58">
        <f t="shared" si="7"/>
        <v>1982.2800000000002</v>
      </c>
      <c r="O18" s="38"/>
      <c r="P18" s="38"/>
      <c r="Q18" s="112" t="s">
        <v>544</v>
      </c>
      <c r="R18" s="74">
        <f t="shared" si="8"/>
        <v>127800</v>
      </c>
      <c r="S18" s="58">
        <v>21.3</v>
      </c>
      <c r="T18" s="125">
        <v>87293</v>
      </c>
      <c r="U18" s="38"/>
      <c r="V18" s="38"/>
    </row>
    <row r="19" spans="1:22">
      <c r="A19" s="38"/>
      <c r="B19" s="112" t="s">
        <v>288</v>
      </c>
      <c r="C19" s="804">
        <v>300</v>
      </c>
      <c r="D19" s="801">
        <v>500</v>
      </c>
      <c r="E19" s="801">
        <v>500</v>
      </c>
      <c r="F19" s="802">
        <v>1400</v>
      </c>
      <c r="G19" s="801">
        <v>8300</v>
      </c>
      <c r="H19" s="84"/>
      <c r="I19" s="56">
        <f t="shared" si="9"/>
        <v>50.04</v>
      </c>
      <c r="J19" s="58">
        <f t="shared" si="9"/>
        <v>61.2</v>
      </c>
      <c r="K19" s="58">
        <f t="shared" si="9"/>
        <v>63.9</v>
      </c>
      <c r="L19" s="56">
        <f t="shared" si="9"/>
        <v>178.92</v>
      </c>
      <c r="M19" s="58">
        <f t="shared" si="9"/>
        <v>458.16</v>
      </c>
      <c r="N19" s="58">
        <f t="shared" si="7"/>
        <v>812.22</v>
      </c>
      <c r="O19" s="38"/>
      <c r="P19" s="38"/>
      <c r="Q19" s="87" t="s">
        <v>294</v>
      </c>
      <c r="R19" s="144">
        <f t="shared" si="8"/>
        <v>55200</v>
      </c>
      <c r="S19" s="196">
        <v>9.1999999999999993</v>
      </c>
      <c r="T19" s="140">
        <v>53039</v>
      </c>
      <c r="U19" s="38"/>
      <c r="V19" s="38"/>
    </row>
    <row r="20" spans="1:22">
      <c r="A20" s="38"/>
      <c r="B20" s="112" t="s">
        <v>289</v>
      </c>
      <c r="C20" s="804">
        <v>2900</v>
      </c>
      <c r="D20" s="801">
        <v>2300</v>
      </c>
      <c r="E20" s="801">
        <v>2600</v>
      </c>
      <c r="F20" s="802">
        <v>3000</v>
      </c>
      <c r="G20" s="801">
        <v>7700</v>
      </c>
      <c r="H20" s="84"/>
      <c r="I20" s="56">
        <f t="shared" si="9"/>
        <v>483.72</v>
      </c>
      <c r="J20" s="58">
        <f t="shared" si="9"/>
        <v>281.52</v>
      </c>
      <c r="K20" s="58">
        <f t="shared" si="9"/>
        <v>332.28</v>
      </c>
      <c r="L20" s="56">
        <f t="shared" si="9"/>
        <v>383.4</v>
      </c>
      <c r="M20" s="58">
        <f t="shared" si="9"/>
        <v>425.04</v>
      </c>
      <c r="N20" s="58">
        <f t="shared" si="7"/>
        <v>1905.96</v>
      </c>
      <c r="O20" s="38"/>
      <c r="P20" s="38"/>
      <c r="Q20" s="148" t="s">
        <v>200</v>
      </c>
      <c r="R20" s="130">
        <v>600000</v>
      </c>
      <c r="S20" s="78">
        <f>SUM(S15:S19)</f>
        <v>99.899999999999991</v>
      </c>
      <c r="T20" s="631">
        <f>SUM(T15:T19)</f>
        <v>600000</v>
      </c>
      <c r="U20" s="38"/>
      <c r="V20" s="38"/>
    </row>
    <row r="21" spans="1:22">
      <c r="A21" s="38"/>
      <c r="B21" s="87" t="s">
        <v>205</v>
      </c>
      <c r="C21" s="802">
        <v>300</v>
      </c>
      <c r="D21" s="801">
        <v>400</v>
      </c>
      <c r="E21" s="801">
        <v>900</v>
      </c>
      <c r="F21" s="802">
        <v>800</v>
      </c>
      <c r="G21" s="801">
        <v>3800</v>
      </c>
      <c r="H21" s="84"/>
      <c r="I21" s="56">
        <f t="shared" si="9"/>
        <v>50.04</v>
      </c>
      <c r="J21" s="58">
        <f t="shared" si="9"/>
        <v>48.96</v>
      </c>
      <c r="K21" s="58">
        <f t="shared" si="9"/>
        <v>115.02</v>
      </c>
      <c r="L21" s="56">
        <f t="shared" si="9"/>
        <v>102.24</v>
      </c>
      <c r="M21" s="58">
        <f t="shared" si="9"/>
        <v>209.76</v>
      </c>
      <c r="N21" s="58">
        <f t="shared" si="7"/>
        <v>526.02</v>
      </c>
      <c r="O21" s="38"/>
      <c r="P21" s="38"/>
      <c r="Q21" s="38"/>
      <c r="R21" s="38"/>
      <c r="S21" s="38"/>
      <c r="T21" s="38"/>
      <c r="U21" s="38"/>
      <c r="V21" s="38"/>
    </row>
    <row r="22" spans="1:22">
      <c r="A22" s="38"/>
      <c r="B22" s="148" t="s">
        <v>207</v>
      </c>
      <c r="C22" s="803">
        <v>6000</v>
      </c>
      <c r="D22" s="803">
        <v>13400</v>
      </c>
      <c r="E22" s="803">
        <v>6800</v>
      </c>
      <c r="F22" s="803">
        <v>10100</v>
      </c>
      <c r="G22" s="803">
        <v>40000</v>
      </c>
      <c r="H22" s="631"/>
      <c r="I22" s="77">
        <f t="shared" ref="I22:N22" si="10">I16+I17</f>
        <v>1017.4799999999999</v>
      </c>
      <c r="J22" s="78">
        <f t="shared" si="10"/>
        <v>844.56</v>
      </c>
      <c r="K22" s="78">
        <f t="shared" si="10"/>
        <v>881.81999999999994</v>
      </c>
      <c r="L22" s="76">
        <f t="shared" si="10"/>
        <v>1290.78</v>
      </c>
      <c r="M22" s="78">
        <f t="shared" si="10"/>
        <v>2224.56</v>
      </c>
      <c r="N22" s="78">
        <f t="shared" si="10"/>
        <v>6259.1999999999989</v>
      </c>
      <c r="O22" s="38"/>
      <c r="P22" s="38"/>
      <c r="Q22" s="38"/>
      <c r="R22" s="38"/>
      <c r="S22" s="38"/>
      <c r="T22" s="38"/>
      <c r="U22" s="38"/>
      <c r="V22" s="38"/>
    </row>
    <row r="23" spans="1:22">
      <c r="A23" s="38"/>
      <c r="B23" s="38"/>
      <c r="C23" s="38"/>
      <c r="D23" s="38"/>
      <c r="E23" s="38"/>
      <c r="F23" s="38"/>
      <c r="G23" s="38"/>
      <c r="H23" s="191" t="s">
        <v>290</v>
      </c>
      <c r="I23" s="57">
        <f>I$21*$O$23/$P$23</f>
        <v>27.679700220700507</v>
      </c>
      <c r="J23" s="58">
        <f>J$21*$O$23/$P$23</f>
        <v>27.082296618814887</v>
      </c>
      <c r="K23" s="56">
        <f>K$21*$O$23/$P$23</f>
        <v>63.623483600818787</v>
      </c>
      <c r="L23" s="58">
        <f>L$21*$O$23/$P$23</f>
        <v>56.554207645172262</v>
      </c>
      <c r="M23" s="58">
        <f>M$21*$O$23/$P$23</f>
        <v>116.02905512178535</v>
      </c>
      <c r="N23" s="60">
        <f>SUM(I23:M23)</f>
        <v>290.96874320729182</v>
      </c>
      <c r="O23" s="56">
        <f>J8</f>
        <v>41.480000000000004</v>
      </c>
      <c r="P23" s="197">
        <f>SUM(O23:O24)</f>
        <v>74.988500000000002</v>
      </c>
      <c r="Q23" s="38"/>
      <c r="R23" s="38"/>
      <c r="S23" s="38"/>
      <c r="T23" s="38"/>
      <c r="U23" s="38"/>
      <c r="V23" s="38"/>
    </row>
    <row r="24" spans="1:22">
      <c r="A24" s="38"/>
      <c r="B24" s="38"/>
      <c r="C24" s="38"/>
      <c r="D24" s="38"/>
      <c r="E24" s="38"/>
      <c r="F24" s="38"/>
      <c r="G24" s="38"/>
      <c r="H24" s="192" t="s">
        <v>205</v>
      </c>
      <c r="I24" s="636">
        <f>I$21*$O$24/$P$23</f>
        <v>22.360299779299492</v>
      </c>
      <c r="J24" s="196">
        <f>J$21*$O$24/$P$23</f>
        <v>21.877703381185114</v>
      </c>
      <c r="K24" s="431">
        <f>K$21*$O$24/$P$23</f>
        <v>51.396516399181202</v>
      </c>
      <c r="L24" s="196">
        <f>L$21*$O$24/$P$23</f>
        <v>45.685792354827733</v>
      </c>
      <c r="M24" s="196">
        <f>M$21*$O$24/$P$23</f>
        <v>93.730944878214657</v>
      </c>
      <c r="N24" s="622">
        <f>SUM(I24:M24)</f>
        <v>235.05125679270822</v>
      </c>
      <c r="O24" s="56">
        <f>J9</f>
        <v>33.508499999999998</v>
      </c>
      <c r="P24" s="38"/>
      <c r="Q24" s="38"/>
      <c r="R24" s="38"/>
      <c r="S24" s="38"/>
      <c r="T24" s="38"/>
      <c r="U24" s="38"/>
      <c r="V24" s="38"/>
    </row>
    <row r="25" spans="1:22">
      <c r="A25" s="38"/>
      <c r="B25" s="38"/>
      <c r="C25" s="38"/>
      <c r="D25" s="38"/>
      <c r="E25" s="38"/>
      <c r="F25" s="38"/>
      <c r="G25" s="38"/>
      <c r="H25" s="38"/>
      <c r="I25" s="56"/>
      <c r="J25" s="56"/>
      <c r="K25" s="56"/>
      <c r="L25" s="56"/>
      <c r="M25" s="56"/>
      <c r="N25" s="56"/>
      <c r="O25" s="56"/>
      <c r="P25" s="38"/>
      <c r="Q25" s="38"/>
      <c r="R25" s="38"/>
      <c r="S25" s="38"/>
      <c r="T25" s="38"/>
      <c r="U25" s="38"/>
      <c r="V25" s="38"/>
    </row>
    <row r="26" spans="1:22">
      <c r="A26" s="38"/>
      <c r="B26" s="37" t="s">
        <v>291</v>
      </c>
      <c r="C26" s="38"/>
      <c r="D26" s="38"/>
      <c r="E26" s="38"/>
      <c r="F26" s="38"/>
      <c r="G26" s="38"/>
      <c r="H26" s="36" t="s">
        <v>211</v>
      </c>
      <c r="I26" s="38"/>
      <c r="J26" s="38"/>
      <c r="K26" s="56"/>
      <c r="L26" s="38" t="s">
        <v>281</v>
      </c>
      <c r="M26" s="624" t="s">
        <v>282</v>
      </c>
      <c r="N26" s="38"/>
      <c r="O26" s="38"/>
      <c r="P26" s="38"/>
      <c r="Q26" s="38"/>
      <c r="R26" s="38"/>
      <c r="S26" s="38"/>
      <c r="T26" s="38"/>
      <c r="U26" s="38"/>
      <c r="V26" s="38"/>
    </row>
    <row r="27" spans="1:22" ht="25">
      <c r="A27" s="38"/>
      <c r="B27" s="39" t="s">
        <v>209</v>
      </c>
      <c r="C27" s="89" t="s">
        <v>292</v>
      </c>
      <c r="D27" s="39" t="s">
        <v>339</v>
      </c>
      <c r="E27" s="190" t="s">
        <v>536</v>
      </c>
      <c r="F27" s="89" t="s">
        <v>293</v>
      </c>
      <c r="G27" s="193" t="s">
        <v>294</v>
      </c>
      <c r="H27" s="39" t="s">
        <v>200</v>
      </c>
      <c r="I27" s="625" t="s">
        <v>286</v>
      </c>
      <c r="J27" s="626" t="s">
        <v>537</v>
      </c>
      <c r="K27" s="616" t="s">
        <v>287</v>
      </c>
      <c r="L27" s="617" t="s">
        <v>538</v>
      </c>
      <c r="M27" s="617" t="s">
        <v>538</v>
      </c>
      <c r="N27" s="148" t="s">
        <v>300</v>
      </c>
      <c r="O27" s="38"/>
      <c r="P27" s="38"/>
      <c r="Q27" s="38"/>
      <c r="R27" s="38"/>
      <c r="S27" s="38"/>
      <c r="T27" s="38"/>
      <c r="U27" s="38"/>
      <c r="V27" s="38"/>
    </row>
    <row r="28" spans="1:22">
      <c r="A28" s="38"/>
      <c r="B28" s="194" t="s">
        <v>216</v>
      </c>
      <c r="C28" s="74">
        <f>I18</f>
        <v>233.52</v>
      </c>
      <c r="D28" s="44">
        <f>J18</f>
        <v>171.36</v>
      </c>
      <c r="E28" s="74">
        <f>K18</f>
        <v>242.82</v>
      </c>
      <c r="F28" s="44">
        <f>L18</f>
        <v>396.18</v>
      </c>
      <c r="G28" s="74">
        <f>M18</f>
        <v>938.4</v>
      </c>
      <c r="H28" s="44">
        <f>SUM(C28:G28)</f>
        <v>1982.2800000000002</v>
      </c>
      <c r="I28" s="355">
        <f>C28+D28+E28+N28*K33</f>
        <v>1167.5451624065738</v>
      </c>
      <c r="J28" s="44">
        <f>C28+D28+E28*M33+N28*L33</f>
        <v>922.44031248224655</v>
      </c>
      <c r="K28" s="637">
        <f t="shared" ref="K28:K34" si="11">SUM(C28:E28)/H28</f>
        <v>0.32674496034868938</v>
      </c>
      <c r="L28" s="638">
        <f t="shared" ref="L28:L34" si="12">SUM(C28:D28)/H28</f>
        <v>0.20424965191597552</v>
      </c>
      <c r="M28" s="628">
        <f t="shared" ref="M28:M34" si="13">SUM(C28:D28)/SUM(C28:E28)</f>
        <v>0.62510421491431212</v>
      </c>
      <c r="N28" s="202">
        <f t="shared" ref="N28:N34" si="14">F28+G28</f>
        <v>1334.58</v>
      </c>
      <c r="O28" s="38"/>
      <c r="P28" s="38"/>
      <c r="Q28" s="38"/>
      <c r="R28" s="38"/>
      <c r="S28" s="38"/>
      <c r="T28" s="38"/>
      <c r="U28" s="38"/>
      <c r="V28" s="38"/>
    </row>
    <row r="29" spans="1:22">
      <c r="A29" s="38"/>
      <c r="B29" s="112" t="s">
        <v>288</v>
      </c>
      <c r="C29" s="74">
        <f t="shared" ref="C29:E30" si="15">I19</f>
        <v>50.04</v>
      </c>
      <c r="D29" s="125">
        <f t="shared" si="15"/>
        <v>61.2</v>
      </c>
      <c r="E29" s="74">
        <f t="shared" si="15"/>
        <v>63.9</v>
      </c>
      <c r="F29" s="125">
        <f>L22</f>
        <v>1290.78</v>
      </c>
      <c r="G29" s="74">
        <f>M19</f>
        <v>458.16</v>
      </c>
      <c r="H29" s="125">
        <f>SUM(C29:G29)</f>
        <v>1924.0800000000002</v>
      </c>
      <c r="I29" s="360">
        <f>E29</f>
        <v>63.9</v>
      </c>
      <c r="J29" s="125">
        <f>C29+D29</f>
        <v>111.24000000000001</v>
      </c>
      <c r="K29" s="628">
        <f t="shared" si="11"/>
        <v>9.1025321192466008E-2</v>
      </c>
      <c r="L29" s="638">
        <f t="shared" si="12"/>
        <v>5.7814643881751282E-2</v>
      </c>
      <c r="M29" s="628">
        <f t="shared" si="13"/>
        <v>0.63514902363823222</v>
      </c>
      <c r="N29" s="202">
        <f t="shared" si="14"/>
        <v>1748.94</v>
      </c>
      <c r="O29" s="38"/>
      <c r="P29" s="38"/>
      <c r="Q29" s="38"/>
      <c r="R29" s="38"/>
      <c r="S29" s="38"/>
      <c r="T29" s="38"/>
      <c r="U29" s="38"/>
      <c r="V29" s="38"/>
    </row>
    <row r="30" spans="1:22">
      <c r="A30" s="38"/>
      <c r="B30" s="112" t="s">
        <v>289</v>
      </c>
      <c r="C30" s="74">
        <f t="shared" si="15"/>
        <v>483.72</v>
      </c>
      <c r="D30" s="125">
        <f t="shared" si="15"/>
        <v>281.52</v>
      </c>
      <c r="E30" s="74">
        <f t="shared" si="15"/>
        <v>332.28</v>
      </c>
      <c r="F30" s="125">
        <f>L23</f>
        <v>56.554207645172262</v>
      </c>
      <c r="G30" s="74">
        <f>M20</f>
        <v>425.04</v>
      </c>
      <c r="H30" s="125">
        <f>SUM(C30:G30)</f>
        <v>1579.1142076451722</v>
      </c>
      <c r="I30" s="360">
        <f>C30+D30+E30+F30+G30*K33</f>
        <v>1319.6356485698752</v>
      </c>
      <c r="J30" s="125">
        <f t="shared" ref="J30:J31" si="16">C30+D30+E30+F30*K34+G30*K34</f>
        <v>1381.7422845258923</v>
      </c>
      <c r="K30" s="628">
        <f t="shared" si="11"/>
        <v>0.69502256055099298</v>
      </c>
      <c r="L30" s="638">
        <f t="shared" si="12"/>
        <v>0.48460079473361933</v>
      </c>
      <c r="M30" s="628">
        <f t="shared" si="13"/>
        <v>0.69724469713535975</v>
      </c>
      <c r="N30" s="202">
        <f t="shared" si="14"/>
        <v>481.59420764517228</v>
      </c>
      <c r="O30" s="38"/>
      <c r="P30" s="197"/>
      <c r="Q30" s="38" t="s">
        <v>262</v>
      </c>
      <c r="R30" s="38"/>
      <c r="S30" s="38"/>
      <c r="T30" s="38"/>
      <c r="U30" s="38"/>
      <c r="V30" s="38"/>
    </row>
    <row r="31" spans="1:22">
      <c r="A31" s="38"/>
      <c r="B31" s="112" t="s">
        <v>290</v>
      </c>
      <c r="C31" s="74">
        <f t="shared" ref="C31:E31" si="17">I23</f>
        <v>27.679700220700507</v>
      </c>
      <c r="D31" s="125">
        <f t="shared" si="17"/>
        <v>27.082296618814887</v>
      </c>
      <c r="E31" s="74">
        <f t="shared" si="17"/>
        <v>63.623483600818787</v>
      </c>
      <c r="F31" s="125">
        <f>L23</f>
        <v>56.554207645172262</v>
      </c>
      <c r="G31" s="74">
        <f>M23</f>
        <v>116.02905512178535</v>
      </c>
      <c r="H31" s="125">
        <f>SUM(C31:G31)</f>
        <v>290.96874320729182</v>
      </c>
      <c r="I31" s="360">
        <f>C31+D31+E31+F31+G31*K33</f>
        <v>220.13528745284734</v>
      </c>
      <c r="J31" s="125">
        <f t="shared" si="16"/>
        <v>118.38548044033418</v>
      </c>
      <c r="K31" s="628">
        <f t="shared" si="11"/>
        <v>0.406866659062393</v>
      </c>
      <c r="L31" s="638">
        <f t="shared" si="12"/>
        <v>0.1882057716436637</v>
      </c>
      <c r="M31" s="628">
        <f t="shared" si="13"/>
        <v>0.46257359125315395</v>
      </c>
      <c r="N31" s="202">
        <f t="shared" si="14"/>
        <v>172.5832627669576</v>
      </c>
      <c r="O31" s="38"/>
      <c r="P31" s="38"/>
      <c r="Q31" s="38"/>
      <c r="R31" s="38"/>
      <c r="S31" s="38"/>
      <c r="T31" s="38"/>
      <c r="U31" s="38"/>
      <c r="V31" s="38"/>
    </row>
    <row r="32" spans="1:22">
      <c r="A32" s="38"/>
      <c r="B32" s="112" t="s">
        <v>205</v>
      </c>
      <c r="C32" s="74">
        <f>I16+I24</f>
        <v>222.52029977929948</v>
      </c>
      <c r="D32" s="125">
        <f>J16+J24</f>
        <v>303.39770338118512</v>
      </c>
      <c r="E32" s="74">
        <f>K16+K24</f>
        <v>179.19651639918121</v>
      </c>
      <c r="F32" s="125">
        <f>L16+L24</f>
        <v>275.72579235482772</v>
      </c>
      <c r="G32" s="74">
        <f>M16+M24</f>
        <v>286.93094487821463</v>
      </c>
      <c r="H32" s="125">
        <f>SUM(C32:G32)</f>
        <v>1267.7712567927083</v>
      </c>
      <c r="I32" s="360">
        <f>C32+D32+E32+F32+G32*K33</f>
        <v>1092.6055591381048</v>
      </c>
      <c r="J32" s="125">
        <f>C32+D32+E32+F32*K36+G32*K36</f>
        <v>705.11451955966584</v>
      </c>
      <c r="K32" s="628">
        <f t="shared" si="11"/>
        <v>0.55618433986546689</v>
      </c>
      <c r="L32" s="638">
        <f t="shared" si="12"/>
        <v>0.4148366673740394</v>
      </c>
      <c r="M32" s="628">
        <f t="shared" si="13"/>
        <v>0.74586182608877927</v>
      </c>
      <c r="N32" s="202">
        <f t="shared" si="14"/>
        <v>562.65673723304235</v>
      </c>
      <c r="O32" s="38"/>
      <c r="P32" s="38"/>
      <c r="Q32" s="38"/>
      <c r="R32" s="38"/>
      <c r="S32" s="38"/>
      <c r="T32" s="38"/>
      <c r="U32" s="38"/>
      <c r="V32" s="38"/>
    </row>
    <row r="33" spans="1:22">
      <c r="A33" s="38"/>
      <c r="B33" s="148" t="s">
        <v>207</v>
      </c>
      <c r="C33" s="130">
        <f t="shared" ref="C33:H33" si="18">SUM(C28:C32)</f>
        <v>1017.48</v>
      </c>
      <c r="D33" s="48">
        <f t="shared" si="18"/>
        <v>844.56</v>
      </c>
      <c r="E33" s="130">
        <f t="shared" si="18"/>
        <v>881.81999999999994</v>
      </c>
      <c r="F33" s="48">
        <f t="shared" si="18"/>
        <v>2075.7942076451723</v>
      </c>
      <c r="G33" s="130">
        <f t="shared" si="18"/>
        <v>2224.56</v>
      </c>
      <c r="H33" s="48">
        <f t="shared" si="18"/>
        <v>7044.2142076451728</v>
      </c>
      <c r="I33" s="639">
        <f>SUM(I28:I32)</f>
        <v>3863.8216575674014</v>
      </c>
      <c r="J33" s="639">
        <f>SUM(J28:J32)</f>
        <v>3238.9225970081388</v>
      </c>
      <c r="K33" s="634">
        <f t="shared" si="11"/>
        <v>0.38951967091262707</v>
      </c>
      <c r="L33" s="634">
        <f t="shared" si="12"/>
        <v>0.26433608421207649</v>
      </c>
      <c r="M33" s="634">
        <f t="shared" si="13"/>
        <v>0.67862062933240042</v>
      </c>
      <c r="N33" s="205">
        <f t="shared" si="14"/>
        <v>4300.3542076451722</v>
      </c>
      <c r="O33" s="38"/>
      <c r="P33" s="38"/>
      <c r="Q33" s="38"/>
      <c r="R33" s="38"/>
      <c r="S33" s="38"/>
      <c r="T33" s="38"/>
      <c r="U33" s="38"/>
      <c r="V33" s="38"/>
    </row>
    <row r="34" spans="1:22" ht="12.75" customHeight="1">
      <c r="A34" s="38"/>
      <c r="B34" s="148" t="s">
        <v>298</v>
      </c>
      <c r="C34" s="48">
        <f>I16</f>
        <v>200.16</v>
      </c>
      <c r="D34" s="48">
        <f t="shared" ref="D34:H34" si="19">J16</f>
        <v>281.52</v>
      </c>
      <c r="E34" s="48">
        <f t="shared" si="19"/>
        <v>127.8</v>
      </c>
      <c r="F34" s="48">
        <f t="shared" si="19"/>
        <v>230.04</v>
      </c>
      <c r="G34" s="48">
        <f t="shared" si="19"/>
        <v>193.2</v>
      </c>
      <c r="H34" s="48">
        <f t="shared" si="19"/>
        <v>1032.7199999999998</v>
      </c>
      <c r="I34" s="48">
        <f>E34+C34+D34</f>
        <v>609.48</v>
      </c>
      <c r="J34" s="130">
        <f>F34+G34</f>
        <v>423.24</v>
      </c>
      <c r="K34" s="640">
        <f t="shared" si="11"/>
        <v>0.59016964908203584</v>
      </c>
      <c r="L34" s="634">
        <f t="shared" si="12"/>
        <v>0.46641877759702538</v>
      </c>
      <c r="M34" s="634">
        <f t="shared" si="13"/>
        <v>0.79031305375073835</v>
      </c>
      <c r="N34" s="205">
        <f t="shared" si="14"/>
        <v>423.24</v>
      </c>
      <c r="O34" s="38"/>
      <c r="P34" s="38"/>
      <c r="Q34" s="38"/>
      <c r="R34" s="38"/>
      <c r="S34" s="38"/>
      <c r="T34" s="38"/>
      <c r="U34" s="38"/>
      <c r="V34" s="38"/>
    </row>
    <row r="35" spans="1:22">
      <c r="A35" s="38"/>
      <c r="B35" s="38" t="s">
        <v>301</v>
      </c>
      <c r="C35" s="197">
        <f>C31+D31</f>
        <v>54.76199683951539</v>
      </c>
      <c r="D35" s="56"/>
      <c r="E35" s="56">
        <f>E31</f>
        <v>63.623483600818787</v>
      </c>
      <c r="F35" s="56">
        <f>F31+G31</f>
        <v>172.5832627669576</v>
      </c>
      <c r="G35" s="56"/>
      <c r="H35" s="56"/>
      <c r="I35" s="56"/>
      <c r="J35" s="38"/>
      <c r="K35" s="197"/>
      <c r="L35" s="197"/>
      <c r="M35" s="197"/>
      <c r="N35" s="38"/>
      <c r="O35" s="38"/>
      <c r="P35" s="38"/>
      <c r="Q35" s="38"/>
      <c r="R35" s="38"/>
      <c r="S35" s="38"/>
      <c r="T35" s="38"/>
      <c r="U35" s="38"/>
      <c r="V35" s="38"/>
    </row>
    <row r="36" spans="1:22">
      <c r="A36" s="38"/>
      <c r="B36" s="38" t="s">
        <v>302</v>
      </c>
      <c r="C36" s="197">
        <f>SUM(C31:D32)</f>
        <v>580.68000000000006</v>
      </c>
      <c r="D36" s="56"/>
      <c r="E36" s="56">
        <f>E32+E31</f>
        <v>242.82</v>
      </c>
      <c r="F36" s="56">
        <f>SUM(F31:G32)</f>
        <v>735.24</v>
      </c>
      <c r="G36" s="56"/>
      <c r="H36" s="56"/>
      <c r="I36" s="56"/>
      <c r="J36" s="38"/>
      <c r="K36" s="197"/>
      <c r="L36" s="197"/>
      <c r="M36" s="197"/>
      <c r="N36" s="38"/>
      <c r="O36" s="38"/>
      <c r="P36" s="38"/>
      <c r="Q36" s="38"/>
      <c r="R36" s="38"/>
      <c r="S36" s="38"/>
      <c r="T36" s="38"/>
      <c r="U36" s="38"/>
      <c r="V36" s="38"/>
    </row>
    <row r="37" spans="1:22">
      <c r="A37" s="38"/>
      <c r="B37" s="38"/>
      <c r="C37" s="38"/>
      <c r="D37" s="56"/>
      <c r="E37" s="56"/>
      <c r="F37" s="56"/>
      <c r="G37" s="56"/>
      <c r="H37" s="56"/>
      <c r="I37" s="56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</row>
    <row r="38" spans="1:22">
      <c r="A38" s="37">
        <v>3</v>
      </c>
      <c r="B38" s="37" t="s">
        <v>303</v>
      </c>
      <c r="C38" s="38"/>
      <c r="D38" s="38"/>
      <c r="E38" s="38"/>
      <c r="F38" s="38" t="s">
        <v>262</v>
      </c>
      <c r="G38" s="186" t="s">
        <v>262</v>
      </c>
      <c r="H38" s="38"/>
      <c r="I38" s="38"/>
      <c r="J38" s="38"/>
      <c r="K38" s="38"/>
      <c r="L38" s="38"/>
      <c r="M38" s="38"/>
      <c r="N38" s="38"/>
      <c r="O38" s="38"/>
      <c r="P38" s="38"/>
      <c r="Q38" s="641" t="s">
        <v>304</v>
      </c>
      <c r="R38" s="38"/>
      <c r="S38" s="38" t="s">
        <v>208</v>
      </c>
      <c r="T38" s="38"/>
      <c r="U38" s="38"/>
      <c r="V38" s="38"/>
    </row>
    <row r="39" spans="1:22">
      <c r="A39" s="38"/>
      <c r="B39" s="47" t="s">
        <v>209</v>
      </c>
      <c r="C39" s="39" t="s">
        <v>339</v>
      </c>
      <c r="D39" s="89" t="s">
        <v>282</v>
      </c>
      <c r="E39" s="39" t="s">
        <v>281</v>
      </c>
      <c r="F39" s="39" t="s">
        <v>200</v>
      </c>
      <c r="G39" s="39" t="s">
        <v>339</v>
      </c>
      <c r="H39" s="89" t="s">
        <v>282</v>
      </c>
      <c r="I39" s="39" t="s">
        <v>281</v>
      </c>
      <c r="J39" s="39" t="s">
        <v>200</v>
      </c>
      <c r="K39" s="38"/>
      <c r="L39" s="38"/>
      <c r="M39" s="38"/>
      <c r="N39" s="38"/>
      <c r="O39" s="38"/>
      <c r="P39" s="38"/>
      <c r="Q39" s="148"/>
      <c r="R39" s="145"/>
      <c r="S39" s="39" t="s">
        <v>305</v>
      </c>
      <c r="T39" s="38"/>
      <c r="U39" s="38"/>
      <c r="V39" s="38"/>
    </row>
    <row r="40" spans="1:22">
      <c r="A40" s="38"/>
      <c r="B40" s="194" t="s">
        <v>304</v>
      </c>
      <c r="C40" s="150">
        <f>R40</f>
        <v>4286</v>
      </c>
      <c r="D40" s="151">
        <f>R41</f>
        <v>1657</v>
      </c>
      <c r="E40" s="150">
        <f>R42</f>
        <v>1128</v>
      </c>
      <c r="F40" s="150">
        <v>7264</v>
      </c>
      <c r="G40" s="157"/>
      <c r="H40" s="41"/>
      <c r="I40" s="41"/>
      <c r="J40" s="127"/>
      <c r="K40" s="38"/>
      <c r="L40" s="38"/>
      <c r="M40" s="38"/>
      <c r="N40" s="38"/>
      <c r="O40" s="38"/>
      <c r="P40" s="38"/>
      <c r="Q40" s="112" t="s">
        <v>339</v>
      </c>
      <c r="R40" s="621">
        <f>R43-SUM(R41:R42)</f>
        <v>4286</v>
      </c>
      <c r="S40" s="125">
        <v>4403</v>
      </c>
      <c r="T40" s="38"/>
      <c r="U40" s="38"/>
      <c r="V40" s="38"/>
    </row>
    <row r="41" spans="1:22">
      <c r="A41" s="38"/>
      <c r="B41" s="187"/>
      <c r="C41" s="917" t="s">
        <v>296</v>
      </c>
      <c r="D41" s="919"/>
      <c r="E41" s="919"/>
      <c r="F41" s="918"/>
      <c r="G41" s="917" t="s">
        <v>297</v>
      </c>
      <c r="H41" s="919"/>
      <c r="I41" s="919"/>
      <c r="J41" s="918"/>
      <c r="K41" s="38"/>
      <c r="L41" s="38"/>
      <c r="M41" s="38"/>
      <c r="N41" s="38"/>
      <c r="O41" s="38"/>
      <c r="P41" s="38"/>
      <c r="Q41" s="112" t="s">
        <v>282</v>
      </c>
      <c r="R41" s="621">
        <f>ROUND($R$43*S41/$S$43,0)</f>
        <v>1657</v>
      </c>
      <c r="S41" s="125">
        <v>1702</v>
      </c>
      <c r="T41" s="38"/>
      <c r="U41" s="38"/>
      <c r="V41" s="38"/>
    </row>
    <row r="42" spans="1:22">
      <c r="A42" s="38"/>
      <c r="B42" s="112" t="s">
        <v>216</v>
      </c>
      <c r="C42" s="84">
        <f t="shared" ref="C42:E43" si="20">D18</f>
        <v>1400</v>
      </c>
      <c r="D42" s="85">
        <f t="shared" si="20"/>
        <v>1900</v>
      </c>
      <c r="E42" s="84">
        <f t="shared" si="20"/>
        <v>3100</v>
      </c>
      <c r="F42" s="112"/>
      <c r="G42" s="58">
        <f t="shared" ref="G42:I44" si="21">C$40*C42/100000</f>
        <v>60.003999999999998</v>
      </c>
      <c r="H42" s="56">
        <f t="shared" si="21"/>
        <v>31.483000000000001</v>
      </c>
      <c r="I42" s="58">
        <f t="shared" si="21"/>
        <v>34.968000000000004</v>
      </c>
      <c r="J42" s="58">
        <f>SUM(G42:I42)</f>
        <v>126.455</v>
      </c>
      <c r="K42" s="38"/>
      <c r="L42" s="38"/>
      <c r="M42" s="38"/>
      <c r="N42" s="38"/>
      <c r="O42" s="38"/>
      <c r="P42" s="38"/>
      <c r="Q42" s="112" t="s">
        <v>281</v>
      </c>
      <c r="R42" s="621">
        <f>ROUND($R$43*S42/$S$43,0)</f>
        <v>1128</v>
      </c>
      <c r="S42" s="125">
        <v>1159</v>
      </c>
      <c r="T42" s="38"/>
      <c r="U42" s="38"/>
      <c r="V42" s="38"/>
    </row>
    <row r="43" spans="1:22">
      <c r="A43" s="38"/>
      <c r="B43" s="112" t="s">
        <v>306</v>
      </c>
      <c r="C43" s="84">
        <f t="shared" si="20"/>
        <v>500</v>
      </c>
      <c r="D43" s="85">
        <f t="shared" si="20"/>
        <v>500</v>
      </c>
      <c r="E43" s="84">
        <f t="shared" si="20"/>
        <v>1400</v>
      </c>
      <c r="F43" s="112"/>
      <c r="G43" s="58">
        <f t="shared" si="21"/>
        <v>21.43</v>
      </c>
      <c r="H43" s="56">
        <f t="shared" si="21"/>
        <v>8.2850000000000001</v>
      </c>
      <c r="I43" s="58">
        <f t="shared" si="21"/>
        <v>15.792</v>
      </c>
      <c r="J43" s="58">
        <f>SUM(G43:I43)</f>
        <v>45.506999999999998</v>
      </c>
      <c r="K43" s="38"/>
      <c r="L43" s="38"/>
      <c r="M43" s="38"/>
      <c r="N43" s="38"/>
      <c r="O43" s="38"/>
      <c r="P43" s="38"/>
      <c r="Q43" s="148" t="s">
        <v>200</v>
      </c>
      <c r="R43" s="130">
        <v>7071</v>
      </c>
      <c r="S43" s="48">
        <v>7264</v>
      </c>
      <c r="T43" s="38"/>
      <c r="U43" s="38"/>
      <c r="V43" s="38"/>
    </row>
    <row r="44" spans="1:22">
      <c r="A44" s="38"/>
      <c r="B44" s="112" t="s">
        <v>205</v>
      </c>
      <c r="C44" s="84">
        <f>C21</f>
        <v>300</v>
      </c>
      <c r="D44" s="85">
        <f>C21</f>
        <v>300</v>
      </c>
      <c r="E44" s="84">
        <f>C21</f>
        <v>300</v>
      </c>
      <c r="F44" s="112"/>
      <c r="G44" s="58">
        <f t="shared" si="21"/>
        <v>12.858000000000001</v>
      </c>
      <c r="H44" s="56">
        <f t="shared" si="21"/>
        <v>4.9710000000000001</v>
      </c>
      <c r="I44" s="58">
        <f t="shared" si="21"/>
        <v>3.3839999999999999</v>
      </c>
      <c r="J44" s="58">
        <f>SUM(G44:I44)</f>
        <v>21.213000000000001</v>
      </c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</row>
    <row r="45" spans="1:22">
      <c r="A45" s="38"/>
      <c r="B45" s="148" t="s">
        <v>207</v>
      </c>
      <c r="C45" s="631">
        <f>C42+C44</f>
        <v>1700</v>
      </c>
      <c r="D45" s="632">
        <f>D42+D44</f>
        <v>2200</v>
      </c>
      <c r="E45" s="631">
        <f>E42+E44</f>
        <v>3400</v>
      </c>
      <c r="F45" s="148"/>
      <c r="G45" s="78">
        <f>G42+G44</f>
        <v>72.861999999999995</v>
      </c>
      <c r="H45" s="76">
        <f>SUM(H42:H44)</f>
        <v>44.739000000000004</v>
      </c>
      <c r="I45" s="78">
        <f>SUM(I42:I44)</f>
        <v>54.144000000000005</v>
      </c>
      <c r="J45" s="78">
        <f>SUM(J42:J44)</f>
        <v>193.17499999999998</v>
      </c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</row>
    <row r="46" spans="1:22">
      <c r="A46" s="38"/>
      <c r="B46" s="38"/>
      <c r="C46" s="38"/>
      <c r="D46" s="38"/>
      <c r="E46" s="38"/>
      <c r="F46" s="194" t="s">
        <v>290</v>
      </c>
      <c r="G46" s="195">
        <f>ROUND(G44*C35/C36,0)</f>
        <v>1</v>
      </c>
      <c r="H46" s="195">
        <f>ROUND(H44*E35/E36,0)</f>
        <v>1</v>
      </c>
      <c r="I46" s="195">
        <f>ROUND(I44*F35/F36,0)</f>
        <v>1</v>
      </c>
      <c r="J46" s="195">
        <f>SUM(G46:I46)</f>
        <v>3</v>
      </c>
      <c r="K46" s="56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</row>
    <row r="47" spans="1:22" ht="11.25" customHeight="1">
      <c r="A47" s="38"/>
      <c r="B47" s="38"/>
      <c r="C47" s="38"/>
      <c r="D47" s="38"/>
      <c r="E47" s="38"/>
      <c r="F47" s="87" t="s">
        <v>205</v>
      </c>
      <c r="G47" s="196">
        <f>G44-G46</f>
        <v>11.858000000000001</v>
      </c>
      <c r="H47" s="196">
        <f t="shared" ref="H47:I47" si="22">H44-H46</f>
        <v>3.9710000000000001</v>
      </c>
      <c r="I47" s="196">
        <f t="shared" si="22"/>
        <v>2.3839999999999999</v>
      </c>
      <c r="J47" s="196">
        <f>SUM(G47:I47)</f>
        <v>18.213000000000001</v>
      </c>
      <c r="K47" s="56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</row>
    <row r="48" spans="1:22">
      <c r="A48" s="38"/>
      <c r="B48" s="38"/>
      <c r="C48" s="56"/>
      <c r="D48" s="56"/>
      <c r="E48" s="56"/>
      <c r="F48" s="56"/>
      <c r="G48" s="56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</row>
    <row r="49" spans="1:22">
      <c r="A49" s="38"/>
      <c r="B49" s="37" t="s">
        <v>307</v>
      </c>
      <c r="C49" s="38"/>
      <c r="D49" s="38"/>
      <c r="E49" s="38"/>
      <c r="F49" s="36" t="s">
        <v>211</v>
      </c>
      <c r="G49" s="38"/>
      <c r="H49" s="197"/>
      <c r="I49" s="38"/>
      <c r="J49" s="38" t="s">
        <v>281</v>
      </c>
      <c r="K49" s="624" t="s">
        <v>282</v>
      </c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</row>
    <row r="50" spans="1:22">
      <c r="A50" s="38"/>
      <c r="B50" s="47" t="s">
        <v>209</v>
      </c>
      <c r="C50" s="39" t="s">
        <v>339</v>
      </c>
      <c r="D50" s="89" t="s">
        <v>282</v>
      </c>
      <c r="E50" s="39" t="s">
        <v>281</v>
      </c>
      <c r="F50" s="39" t="s">
        <v>200</v>
      </c>
      <c r="G50" s="625" t="s">
        <v>286</v>
      </c>
      <c r="H50" s="626" t="s">
        <v>537</v>
      </c>
      <c r="I50" s="616" t="s">
        <v>287</v>
      </c>
      <c r="J50" s="617" t="s">
        <v>538</v>
      </c>
      <c r="K50" s="617" t="s">
        <v>538</v>
      </c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</row>
    <row r="51" spans="1:22">
      <c r="A51" s="38"/>
      <c r="B51" s="194" t="s">
        <v>216</v>
      </c>
      <c r="C51" s="198">
        <f>G42</f>
        <v>60.003999999999998</v>
      </c>
      <c r="D51" s="199">
        <f>H42</f>
        <v>31.483000000000001</v>
      </c>
      <c r="E51" s="200">
        <f>I42</f>
        <v>34.968000000000004</v>
      </c>
      <c r="F51" s="199">
        <f>SUM(C51:E51)</f>
        <v>126.455</v>
      </c>
      <c r="G51" s="77">
        <f>C51+D51+E51*I56</f>
        <v>118.23071273520313</v>
      </c>
      <c r="H51" s="78">
        <f>C51+D51*K56+E51*J56</f>
        <v>100.4581302653888</v>
      </c>
      <c r="I51" s="633">
        <f>(C51+D51)/F51</f>
        <v>0.72347475386501126</v>
      </c>
      <c r="J51" s="634">
        <f>C51/F51</f>
        <v>0.47450871851646831</v>
      </c>
      <c r="K51" s="642">
        <f>C51/(C51+D51)</f>
        <v>0.65587460513515583</v>
      </c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</row>
    <row r="52" spans="1:22">
      <c r="A52" s="38"/>
      <c r="B52" s="148" t="s">
        <v>288</v>
      </c>
      <c r="C52" s="204">
        <v>0</v>
      </c>
      <c r="D52" s="205">
        <v>0</v>
      </c>
      <c r="E52" s="206">
        <v>0</v>
      </c>
      <c r="F52" s="205">
        <f t="shared" ref="F52:F53" si="23">SUM(C52:E52)</f>
        <v>0</v>
      </c>
      <c r="G52" s="77">
        <f>F52</f>
        <v>0</v>
      </c>
      <c r="H52" s="78">
        <f>F52</f>
        <v>0</v>
      </c>
      <c r="I52" s="633">
        <v>0</v>
      </c>
      <c r="J52" s="634">
        <v>0</v>
      </c>
      <c r="K52" s="642">
        <v>0</v>
      </c>
      <c r="L52" s="38"/>
      <c r="M52" s="184"/>
      <c r="N52" s="38"/>
      <c r="O52" s="38"/>
      <c r="P52" s="38"/>
      <c r="Q52" s="38"/>
      <c r="R52" s="38"/>
      <c r="S52" s="38"/>
      <c r="T52" s="38"/>
      <c r="U52" s="38"/>
      <c r="V52" s="38"/>
    </row>
    <row r="53" spans="1:22">
      <c r="A53" s="38"/>
      <c r="B53" s="112" t="s">
        <v>289</v>
      </c>
      <c r="C53" s="201">
        <f>G43</f>
        <v>21.43</v>
      </c>
      <c r="D53" s="202">
        <f t="shared" ref="D53:E53" si="24">H44</f>
        <v>4.9710000000000001</v>
      </c>
      <c r="E53" s="197">
        <f t="shared" si="24"/>
        <v>3.3839999999999999</v>
      </c>
      <c r="F53" s="202">
        <f t="shared" si="23"/>
        <v>29.785</v>
      </c>
      <c r="G53" s="57">
        <f>F53</f>
        <v>29.785</v>
      </c>
      <c r="H53" s="58">
        <f>F53</f>
        <v>29.785</v>
      </c>
      <c r="I53" s="188">
        <f t="shared" ref="I53:I56" si="25">(C53+D53)/F53</f>
        <v>0.88638576464663421</v>
      </c>
      <c r="J53" s="628">
        <f t="shared" ref="J53:J56" si="26">C53/F53</f>
        <v>0.71948967601141511</v>
      </c>
      <c r="K53" s="638">
        <f t="shared" ref="K53:K56" si="27">C53/(C53+D53)</f>
        <v>0.81171167758797014</v>
      </c>
      <c r="L53" s="38"/>
      <c r="M53" s="189"/>
      <c r="N53" s="38"/>
      <c r="O53" s="38"/>
      <c r="P53" s="38"/>
      <c r="Q53" s="38"/>
      <c r="R53" s="38"/>
      <c r="S53" s="38"/>
      <c r="T53" s="38"/>
      <c r="U53" s="38"/>
      <c r="V53" s="38"/>
    </row>
    <row r="54" spans="1:22">
      <c r="A54" s="38"/>
      <c r="B54" s="112" t="s">
        <v>290</v>
      </c>
      <c r="C54" s="201">
        <f>G46</f>
        <v>1</v>
      </c>
      <c r="D54" s="201">
        <f t="shared" ref="D54:F55" si="28">H46</f>
        <v>1</v>
      </c>
      <c r="E54" s="201">
        <f t="shared" si="28"/>
        <v>1</v>
      </c>
      <c r="F54" s="202">
        <f t="shared" si="28"/>
        <v>3</v>
      </c>
      <c r="G54" s="57">
        <f>F54</f>
        <v>3</v>
      </c>
      <c r="H54" s="58">
        <f>F54</f>
        <v>3</v>
      </c>
      <c r="I54" s="188">
        <f t="shared" si="25"/>
        <v>0.66666666666666663</v>
      </c>
      <c r="J54" s="628">
        <f t="shared" si="26"/>
        <v>0.33333333333333331</v>
      </c>
      <c r="K54" s="638">
        <f t="shared" si="27"/>
        <v>0.5</v>
      </c>
      <c r="L54" s="38"/>
      <c r="M54" s="189"/>
      <c r="N54" s="38"/>
      <c r="O54" s="38"/>
      <c r="P54" s="38"/>
      <c r="Q54" s="38"/>
      <c r="R54" s="38"/>
      <c r="S54" s="38"/>
      <c r="T54" s="38"/>
      <c r="U54" s="38"/>
      <c r="V54" s="38"/>
    </row>
    <row r="55" spans="1:22">
      <c r="A55" s="38"/>
      <c r="B55" s="112" t="s">
        <v>205</v>
      </c>
      <c r="C55" s="201">
        <f>G47</f>
        <v>11.858000000000001</v>
      </c>
      <c r="D55" s="201">
        <f t="shared" si="28"/>
        <v>3.9710000000000001</v>
      </c>
      <c r="E55" s="201">
        <f t="shared" si="28"/>
        <v>2.3839999999999999</v>
      </c>
      <c r="F55" s="202">
        <f t="shared" si="28"/>
        <v>18.213000000000001</v>
      </c>
      <c r="G55" s="57">
        <f>F55</f>
        <v>18.213000000000001</v>
      </c>
      <c r="H55" s="58">
        <f>F55</f>
        <v>18.213000000000001</v>
      </c>
      <c r="I55" s="188">
        <f t="shared" si="25"/>
        <v>0.8691044858068413</v>
      </c>
      <c r="J55" s="628">
        <f t="shared" si="26"/>
        <v>0.65107340910338773</v>
      </c>
      <c r="K55" s="638">
        <f t="shared" si="27"/>
        <v>0.74913134120917302</v>
      </c>
      <c r="L55" s="38"/>
      <c r="M55" s="189"/>
      <c r="N55" s="38"/>
      <c r="O55" s="38"/>
      <c r="P55" s="38"/>
      <c r="Q55" s="38"/>
      <c r="R55" s="38"/>
      <c r="S55" s="38"/>
      <c r="T55" s="38"/>
      <c r="U55" s="38"/>
      <c r="V55" s="38"/>
    </row>
    <row r="56" spans="1:22">
      <c r="A56" s="38"/>
      <c r="B56" s="148" t="s">
        <v>207</v>
      </c>
      <c r="C56" s="204">
        <f t="shared" ref="C56:F56" si="29">SUM(C51:C55)</f>
        <v>94.292000000000002</v>
      </c>
      <c r="D56" s="205">
        <f t="shared" si="29"/>
        <v>41.424999999999997</v>
      </c>
      <c r="E56" s="206">
        <f t="shared" si="29"/>
        <v>41.736000000000004</v>
      </c>
      <c r="F56" s="205">
        <f t="shared" si="29"/>
        <v>177.453</v>
      </c>
      <c r="G56" s="77">
        <f>SUM(G51:G55)</f>
        <v>169.22871273520312</v>
      </c>
      <c r="H56" s="77">
        <f>SUM(H51:H55)</f>
        <v>151.45613026538879</v>
      </c>
      <c r="I56" s="633">
        <f t="shared" si="25"/>
        <v>0.76480532873493257</v>
      </c>
      <c r="J56" s="634">
        <f t="shared" si="26"/>
        <v>0.53136323420849463</v>
      </c>
      <c r="K56" s="634">
        <f t="shared" si="27"/>
        <v>0.69476926250948678</v>
      </c>
      <c r="L56" s="38"/>
      <c r="M56" s="189"/>
      <c r="N56" s="38"/>
      <c r="O56" s="38"/>
      <c r="P56" s="38"/>
      <c r="Q56" s="38"/>
      <c r="R56" s="38"/>
      <c r="S56" s="38"/>
      <c r="T56" s="38"/>
      <c r="U56" s="38"/>
      <c r="V56" s="38"/>
    </row>
    <row r="57" spans="1:22">
      <c r="B57" s="38"/>
      <c r="M57" s="203"/>
    </row>
    <row r="58" spans="1:22">
      <c r="B58" s="38"/>
      <c r="M58" s="203"/>
    </row>
  </sheetData>
  <mergeCells count="6">
    <mergeCell ref="C4:F4"/>
    <mergeCell ref="G4:J4"/>
    <mergeCell ref="C15:H15"/>
    <mergeCell ref="I15:N15"/>
    <mergeCell ref="C41:F41"/>
    <mergeCell ref="G41:J41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1</vt:i4>
      </vt:variant>
    </vt:vector>
  </HeadingPairs>
  <TitlesOfParts>
    <vt:vector size="19" baseType="lpstr">
      <vt:lpstr>目次</vt:lpstr>
      <vt:lpstr>推計フロー図</vt:lpstr>
      <vt:lpstr>推計WS例</vt:lpstr>
      <vt:lpstr>経済効果まとめ例</vt:lpstr>
      <vt:lpstr>事例1</vt:lpstr>
      <vt:lpstr>事例1_2</vt:lpstr>
      <vt:lpstr>事例2</vt:lpstr>
      <vt:lpstr>事例3</vt:lpstr>
      <vt:lpstr>事例4</vt:lpstr>
      <vt:lpstr>事例5</vt:lpstr>
      <vt:lpstr>調査票例1</vt:lpstr>
      <vt:lpstr>調査入力票例1_2</vt:lpstr>
      <vt:lpstr>調査票例2</vt:lpstr>
      <vt:lpstr>調査票例3</vt:lpstr>
      <vt:lpstr>調査票例4</vt:lpstr>
      <vt:lpstr>調査票例5</vt:lpstr>
      <vt:lpstr>世帯調査例</vt:lpstr>
      <vt:lpstr>事業所調査例</vt:lpstr>
      <vt:lpstr>調査票例1!OLE_LINK1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2018-10-16T00:25:09Z</dcterms:created>
  <dcterms:modified xsi:type="dcterms:W3CDTF">2025-05-13T04:15:35Z</dcterms:modified>
</cp:coreProperties>
</file>