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lb22z0045\bunseki\産業連関表\令和2年表\05_R2年表（共通）\08_★R2年表報告書★\11_R2分析ワークシート\事例05高齢者福祉施設\"/>
    </mc:Choice>
  </mc:AlternateContent>
  <xr:revisionPtr revIDLastSave="0" documentId="13_ncr:1_{08F0031D-5474-49CC-99E8-0D4BF9895692}" xr6:coauthVersionLast="47" xr6:coauthVersionMax="47" xr10:uidLastSave="{00000000-0000-0000-0000-000000000000}"/>
  <bookViews>
    <workbookView xWindow="-60" yWindow="-16320" windowWidth="29040" windowHeight="15720" tabRatio="721" xr2:uid="{A12EF6F0-8489-46EE-A5E4-0141D379E373}"/>
  </bookViews>
  <sheets>
    <sheet name="WS目次" sheetId="14" r:id="rId1"/>
    <sheet name="利用上の注意" sheetId="16" r:id="rId2"/>
    <sheet name="データ入力" sheetId="59" r:id="rId3"/>
    <sheet name="最終需要額・需要増加額" sheetId="65" r:id="rId4"/>
    <sheet name="波及効果まとめ（簡易分析）" sheetId="18" r:id="rId5"/>
    <sheet name="波及効果まとめ（詳細分析）" sheetId="68" r:id="rId6"/>
    <sheet name="経済効果（施設建設）" sheetId="63" r:id="rId7"/>
    <sheet name="経済効果（施設運営・詳細）" sheetId="66" r:id="rId8"/>
    <sheet name="経済効果（施設運営・簡易）" sheetId="64" r:id="rId9"/>
    <sheet name="マージン率表" sheetId="62" r:id="rId10"/>
    <sheet name="分析係数表" sheetId="17" r:id="rId11"/>
    <sheet name="取引基本表" sheetId="8" r:id="rId12"/>
    <sheet name="投入係数表" sheetId="1" r:id="rId13"/>
    <sheet name="逆行列係数表" sheetId="4" r:id="rId14"/>
    <sheet name="雇用表" sheetId="6" r:id="rId15"/>
  </sheets>
  <externalReferences>
    <externalReference r:id="rId16"/>
  </externalReferences>
  <definedNames>
    <definedName name="_Fill" localSheetId="9" hidden="1">[1]局移出入取扱!#REF!</definedName>
    <definedName name="_Fill" hidden="1">[1]局移出入取扱!#REF!</definedName>
    <definedName name="_Order1" hidden="1">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4" i="68" l="1"/>
  <c r="C44" i="68"/>
  <c r="K43" i="68"/>
  <c r="C43" i="68"/>
  <c r="K42" i="68"/>
  <c r="C42" i="68"/>
  <c r="K41" i="68"/>
  <c r="C41" i="68"/>
  <c r="K40" i="68"/>
  <c r="S40" i="68" s="1"/>
  <c r="C40" i="68"/>
  <c r="C39" i="68"/>
  <c r="K38" i="68"/>
  <c r="C38" i="68"/>
  <c r="S38" i="68" s="1"/>
  <c r="K37" i="68"/>
  <c r="C37" i="68"/>
  <c r="S37" i="68" s="1"/>
  <c r="S36" i="68"/>
  <c r="K36" i="68"/>
  <c r="C36" i="68"/>
  <c r="K35" i="68"/>
  <c r="S35" i="68" s="1"/>
  <c r="C35" i="68"/>
  <c r="K34" i="68"/>
  <c r="S34" i="68" s="1"/>
  <c r="C34" i="68"/>
  <c r="K33" i="68"/>
  <c r="C33" i="68"/>
  <c r="K32" i="68"/>
  <c r="S32" i="68" s="1"/>
  <c r="C32" i="68"/>
  <c r="K31" i="68"/>
  <c r="C31" i="68"/>
  <c r="K30" i="68"/>
  <c r="C30" i="68"/>
  <c r="K29" i="68"/>
  <c r="C29" i="68"/>
  <c r="S29" i="68" s="1"/>
  <c r="K28" i="68"/>
  <c r="K27" i="68"/>
  <c r="C27" i="68"/>
  <c r="K26" i="68"/>
  <c r="C26" i="68"/>
  <c r="S26" i="68" s="1"/>
  <c r="K25" i="68"/>
  <c r="C25" i="68"/>
  <c r="S25" i="68" s="1"/>
  <c r="K24" i="68"/>
  <c r="C24" i="68"/>
  <c r="S24" i="68" s="1"/>
  <c r="S23" i="68"/>
  <c r="K23" i="68"/>
  <c r="C23" i="68"/>
  <c r="K22" i="68"/>
  <c r="S22" i="68" s="1"/>
  <c r="C22" i="68"/>
  <c r="S21" i="68"/>
  <c r="K21" i="68"/>
  <c r="C21" i="68"/>
  <c r="K20" i="68"/>
  <c r="S20" i="68" s="1"/>
  <c r="C20" i="68"/>
  <c r="K19" i="68"/>
  <c r="C19" i="68"/>
  <c r="K18" i="68"/>
  <c r="C18" i="68"/>
  <c r="K17" i="68"/>
  <c r="C17" i="68"/>
  <c r="K16" i="68"/>
  <c r="S16" i="68" s="1"/>
  <c r="C16" i="68"/>
  <c r="K15" i="68"/>
  <c r="S15" i="68" s="1"/>
  <c r="C15" i="68"/>
  <c r="K14" i="68"/>
  <c r="C14" i="68"/>
  <c r="K13" i="68"/>
  <c r="C13" i="68"/>
  <c r="K12" i="68"/>
  <c r="C12" i="68"/>
  <c r="K11" i="68"/>
  <c r="S11" i="68" s="1"/>
  <c r="C11" i="68"/>
  <c r="K10" i="68"/>
  <c r="C10" i="68"/>
  <c r="K9" i="68"/>
  <c r="C9" i="68"/>
  <c r="S9" i="68" s="1"/>
  <c r="K8" i="68"/>
  <c r="C8" i="68"/>
  <c r="S8" i="68" s="1"/>
  <c r="K7" i="68"/>
  <c r="C7" i="68"/>
  <c r="K6" i="68"/>
  <c r="S6" i="68" s="1"/>
  <c r="C6" i="68"/>
  <c r="S13" i="68" l="1"/>
  <c r="S14" i="68"/>
  <c r="S33" i="68"/>
  <c r="S43" i="68"/>
  <c r="S18" i="68"/>
  <c r="S41" i="68"/>
  <c r="S10" i="68"/>
  <c r="S19" i="68"/>
  <c r="S31" i="68"/>
  <c r="S12" i="68"/>
  <c r="S7" i="68"/>
  <c r="S17" i="68"/>
  <c r="S27" i="68"/>
  <c r="S42" i="68"/>
  <c r="S44" i="68"/>
  <c r="S30" i="68"/>
  <c r="C28" i="18" l="1"/>
  <c r="S28" i="18" s="1"/>
  <c r="K44" i="18"/>
  <c r="K43" i="18"/>
  <c r="K42" i="18"/>
  <c r="K41" i="18"/>
  <c r="K40" i="18"/>
  <c r="K38" i="18"/>
  <c r="K37" i="18"/>
  <c r="K36" i="18"/>
  <c r="K35" i="18"/>
  <c r="K34" i="18"/>
  <c r="K33" i="18"/>
  <c r="K32" i="18"/>
  <c r="K31" i="18"/>
  <c r="K30" i="18"/>
  <c r="K29" i="18"/>
  <c r="K28" i="18"/>
  <c r="K27" i="18"/>
  <c r="K26" i="18"/>
  <c r="K25" i="18"/>
  <c r="K24" i="18"/>
  <c r="K23" i="18"/>
  <c r="K22" i="18"/>
  <c r="K21" i="18"/>
  <c r="K20" i="18"/>
  <c r="K19" i="18"/>
  <c r="K18" i="18"/>
  <c r="K17" i="18"/>
  <c r="K16" i="18"/>
  <c r="K15" i="18"/>
  <c r="K14" i="18"/>
  <c r="K13" i="18"/>
  <c r="K12" i="18"/>
  <c r="K11" i="18"/>
  <c r="K10" i="18"/>
  <c r="K9" i="18"/>
  <c r="K8" i="18"/>
  <c r="K7" i="18"/>
  <c r="K6" i="18"/>
  <c r="X44" i="66"/>
  <c r="V44" i="66"/>
  <c r="T44" i="66"/>
  <c r="P44" i="66"/>
  <c r="N44" i="66"/>
  <c r="J44" i="66"/>
  <c r="F44" i="66"/>
  <c r="X43" i="66"/>
  <c r="V43" i="66"/>
  <c r="T43" i="66"/>
  <c r="P43" i="66"/>
  <c r="N43" i="66"/>
  <c r="J43" i="66"/>
  <c r="F43" i="66"/>
  <c r="X42" i="66"/>
  <c r="V42" i="66"/>
  <c r="T42" i="66"/>
  <c r="P42" i="66"/>
  <c r="N42" i="66"/>
  <c r="J42" i="66"/>
  <c r="F42" i="66"/>
  <c r="X41" i="66"/>
  <c r="V41" i="66"/>
  <c r="T41" i="66"/>
  <c r="P41" i="66"/>
  <c r="N41" i="66"/>
  <c r="J41" i="66"/>
  <c r="F41" i="66"/>
  <c r="X40" i="66"/>
  <c r="V40" i="66"/>
  <c r="T40" i="66"/>
  <c r="P40" i="66"/>
  <c r="N40" i="66"/>
  <c r="J40" i="66"/>
  <c r="F40" i="66"/>
  <c r="X39" i="66"/>
  <c r="V39" i="66"/>
  <c r="T39" i="66"/>
  <c r="P39" i="66"/>
  <c r="N39" i="66"/>
  <c r="J39" i="66"/>
  <c r="F39" i="66"/>
  <c r="X38" i="66"/>
  <c r="V38" i="66"/>
  <c r="T38" i="66"/>
  <c r="P38" i="66"/>
  <c r="N38" i="66"/>
  <c r="J38" i="66"/>
  <c r="F38" i="66"/>
  <c r="X37" i="66"/>
  <c r="V37" i="66"/>
  <c r="T37" i="66"/>
  <c r="P37" i="66"/>
  <c r="N37" i="66"/>
  <c r="J37" i="66"/>
  <c r="F37" i="66"/>
  <c r="X36" i="66"/>
  <c r="V36" i="66"/>
  <c r="T36" i="66"/>
  <c r="P36" i="66"/>
  <c r="N36" i="66"/>
  <c r="J36" i="66"/>
  <c r="F36" i="66"/>
  <c r="X35" i="66"/>
  <c r="V35" i="66"/>
  <c r="T35" i="66"/>
  <c r="P35" i="66"/>
  <c r="N35" i="66"/>
  <c r="J35" i="66"/>
  <c r="F35" i="66"/>
  <c r="X34" i="66"/>
  <c r="V34" i="66"/>
  <c r="T34" i="66"/>
  <c r="P34" i="66"/>
  <c r="N34" i="66"/>
  <c r="J34" i="66"/>
  <c r="F34" i="66"/>
  <c r="X33" i="66"/>
  <c r="V33" i="66"/>
  <c r="T33" i="66"/>
  <c r="P33" i="66"/>
  <c r="N33" i="66"/>
  <c r="J33" i="66"/>
  <c r="F33" i="66"/>
  <c r="X32" i="66"/>
  <c r="V32" i="66"/>
  <c r="T32" i="66"/>
  <c r="P32" i="66"/>
  <c r="N32" i="66"/>
  <c r="J32" i="66"/>
  <c r="F32" i="66"/>
  <c r="X31" i="66"/>
  <c r="V31" i="66"/>
  <c r="T31" i="66"/>
  <c r="P31" i="66"/>
  <c r="N31" i="66"/>
  <c r="J31" i="66"/>
  <c r="F31" i="66"/>
  <c r="X30" i="66"/>
  <c r="V30" i="66"/>
  <c r="T30" i="66"/>
  <c r="P30" i="66"/>
  <c r="N30" i="66"/>
  <c r="J30" i="66"/>
  <c r="F30" i="66"/>
  <c r="X29" i="66"/>
  <c r="V29" i="66"/>
  <c r="T29" i="66"/>
  <c r="P29" i="66"/>
  <c r="N29" i="66"/>
  <c r="J29" i="66"/>
  <c r="F29" i="66"/>
  <c r="X28" i="66"/>
  <c r="V28" i="66"/>
  <c r="T28" i="66"/>
  <c r="P28" i="66"/>
  <c r="N28" i="66"/>
  <c r="J28" i="66"/>
  <c r="F28" i="66"/>
  <c r="X27" i="66"/>
  <c r="V27" i="66"/>
  <c r="T27" i="66"/>
  <c r="P27" i="66"/>
  <c r="N27" i="66"/>
  <c r="J27" i="66"/>
  <c r="F27" i="66"/>
  <c r="X26" i="66"/>
  <c r="V26" i="66"/>
  <c r="T26" i="66"/>
  <c r="P26" i="66"/>
  <c r="N26" i="66"/>
  <c r="J26" i="66"/>
  <c r="F26" i="66"/>
  <c r="X25" i="66"/>
  <c r="V25" i="66"/>
  <c r="T25" i="66"/>
  <c r="P25" i="66"/>
  <c r="N25" i="66"/>
  <c r="J25" i="66"/>
  <c r="F25" i="66"/>
  <c r="X24" i="66"/>
  <c r="V24" i="66"/>
  <c r="T24" i="66"/>
  <c r="P24" i="66"/>
  <c r="N24" i="66"/>
  <c r="J24" i="66"/>
  <c r="F24" i="66"/>
  <c r="X23" i="66"/>
  <c r="V23" i="66"/>
  <c r="T23" i="66"/>
  <c r="P23" i="66"/>
  <c r="N23" i="66"/>
  <c r="J23" i="66"/>
  <c r="F23" i="66"/>
  <c r="X22" i="66"/>
  <c r="V22" i="66"/>
  <c r="T22" i="66"/>
  <c r="P22" i="66"/>
  <c r="N22" i="66"/>
  <c r="J22" i="66"/>
  <c r="F22" i="66"/>
  <c r="X21" i="66"/>
  <c r="V21" i="66"/>
  <c r="T21" i="66"/>
  <c r="P21" i="66"/>
  <c r="N21" i="66"/>
  <c r="J21" i="66"/>
  <c r="F21" i="66"/>
  <c r="X20" i="66"/>
  <c r="V20" i="66"/>
  <c r="T20" i="66"/>
  <c r="P20" i="66"/>
  <c r="N20" i="66"/>
  <c r="J20" i="66"/>
  <c r="F20" i="66"/>
  <c r="X19" i="66"/>
  <c r="V19" i="66"/>
  <c r="T19" i="66"/>
  <c r="P19" i="66"/>
  <c r="N19" i="66"/>
  <c r="J19" i="66"/>
  <c r="F19" i="66"/>
  <c r="X18" i="66"/>
  <c r="V18" i="66"/>
  <c r="T18" i="66"/>
  <c r="P18" i="66"/>
  <c r="N18" i="66"/>
  <c r="J18" i="66"/>
  <c r="F18" i="66"/>
  <c r="X17" i="66"/>
  <c r="V17" i="66"/>
  <c r="T17" i="66"/>
  <c r="P17" i="66"/>
  <c r="N17" i="66"/>
  <c r="J17" i="66"/>
  <c r="F17" i="66"/>
  <c r="X16" i="66"/>
  <c r="V16" i="66"/>
  <c r="T16" i="66"/>
  <c r="P16" i="66"/>
  <c r="N16" i="66"/>
  <c r="J16" i="66"/>
  <c r="F16" i="66"/>
  <c r="X15" i="66"/>
  <c r="V15" i="66"/>
  <c r="T15" i="66"/>
  <c r="P15" i="66"/>
  <c r="N15" i="66"/>
  <c r="J15" i="66"/>
  <c r="F15" i="66"/>
  <c r="X14" i="66"/>
  <c r="V14" i="66"/>
  <c r="T14" i="66"/>
  <c r="P14" i="66"/>
  <c r="N14" i="66"/>
  <c r="J14" i="66"/>
  <c r="F14" i="66"/>
  <c r="X13" i="66"/>
  <c r="V13" i="66"/>
  <c r="T13" i="66"/>
  <c r="P13" i="66"/>
  <c r="N13" i="66"/>
  <c r="J13" i="66"/>
  <c r="F13" i="66"/>
  <c r="X12" i="66"/>
  <c r="V12" i="66"/>
  <c r="T12" i="66"/>
  <c r="P12" i="66"/>
  <c r="N12" i="66"/>
  <c r="J12" i="66"/>
  <c r="F12" i="66"/>
  <c r="X11" i="66"/>
  <c r="V11" i="66"/>
  <c r="T11" i="66"/>
  <c r="P11" i="66"/>
  <c r="N11" i="66"/>
  <c r="J11" i="66"/>
  <c r="F11" i="66"/>
  <c r="X10" i="66"/>
  <c r="V10" i="66"/>
  <c r="T10" i="66"/>
  <c r="P10" i="66"/>
  <c r="N10" i="66"/>
  <c r="J10" i="66"/>
  <c r="F10" i="66"/>
  <c r="X9" i="66"/>
  <c r="V9" i="66"/>
  <c r="T9" i="66"/>
  <c r="P9" i="66"/>
  <c r="N9" i="66"/>
  <c r="J9" i="66"/>
  <c r="F9" i="66"/>
  <c r="X8" i="66"/>
  <c r="V8" i="66"/>
  <c r="T8" i="66"/>
  <c r="P8" i="66"/>
  <c r="N8" i="66"/>
  <c r="J8" i="66"/>
  <c r="F8" i="66"/>
  <c r="X7" i="66"/>
  <c r="V7" i="66"/>
  <c r="T7" i="66"/>
  <c r="P7" i="66"/>
  <c r="N7" i="66"/>
  <c r="J7" i="66"/>
  <c r="F7" i="66"/>
  <c r="X6" i="66"/>
  <c r="V6" i="66"/>
  <c r="T6" i="66"/>
  <c r="P6" i="66"/>
  <c r="N6" i="66"/>
  <c r="J6" i="66"/>
  <c r="F6" i="66"/>
  <c r="X5" i="66"/>
  <c r="V5" i="66"/>
  <c r="T5" i="66"/>
  <c r="P5" i="66"/>
  <c r="N5" i="66"/>
  <c r="J5" i="66"/>
  <c r="F5" i="66"/>
  <c r="H44" i="65"/>
  <c r="H43" i="65"/>
  <c r="H42" i="65"/>
  <c r="H41" i="65"/>
  <c r="H40" i="65"/>
  <c r="H39" i="65"/>
  <c r="H38" i="65"/>
  <c r="H37" i="65"/>
  <c r="H36" i="65"/>
  <c r="H35" i="65"/>
  <c r="H34" i="65"/>
  <c r="H33" i="65"/>
  <c r="H32" i="65"/>
  <c r="H31" i="65"/>
  <c r="H30" i="65"/>
  <c r="H29" i="65"/>
  <c r="H28" i="65"/>
  <c r="H27" i="65"/>
  <c r="H26" i="65"/>
  <c r="H25" i="65"/>
  <c r="H24" i="65"/>
  <c r="H23" i="65"/>
  <c r="H22" i="65"/>
  <c r="H21" i="65"/>
  <c r="H20" i="65"/>
  <c r="H19" i="65"/>
  <c r="H18" i="65"/>
  <c r="H17" i="65"/>
  <c r="H16" i="65"/>
  <c r="H15" i="65"/>
  <c r="H14" i="65"/>
  <c r="H13" i="65"/>
  <c r="H12" i="65"/>
  <c r="H11" i="65"/>
  <c r="H10" i="65"/>
  <c r="H9" i="65"/>
  <c r="H8" i="65"/>
  <c r="H7" i="65"/>
  <c r="H6" i="65"/>
  <c r="D39" i="65"/>
  <c r="C28" i="65"/>
  <c r="D44" i="65"/>
  <c r="D43" i="65"/>
  <c r="D42" i="65"/>
  <c r="D41" i="65"/>
  <c r="D40" i="65"/>
  <c r="D38" i="65"/>
  <c r="D37" i="65"/>
  <c r="D36" i="65"/>
  <c r="D35" i="65"/>
  <c r="D34" i="65"/>
  <c r="D33" i="65"/>
  <c r="D32" i="65"/>
  <c r="D31" i="65"/>
  <c r="D30" i="65"/>
  <c r="D29" i="65"/>
  <c r="D28" i="65"/>
  <c r="D27" i="65"/>
  <c r="D26" i="65"/>
  <c r="D25" i="65"/>
  <c r="D24" i="65"/>
  <c r="D23" i="65"/>
  <c r="D22" i="65"/>
  <c r="D21" i="65"/>
  <c r="D20" i="65"/>
  <c r="D19" i="65"/>
  <c r="D18" i="65"/>
  <c r="D17" i="65"/>
  <c r="D16" i="65"/>
  <c r="D15" i="65"/>
  <c r="D14" i="65"/>
  <c r="D13" i="65"/>
  <c r="D12" i="65"/>
  <c r="D11" i="65"/>
  <c r="D10" i="65"/>
  <c r="D9" i="65"/>
  <c r="D8" i="65"/>
  <c r="D7" i="65"/>
  <c r="D6" i="65"/>
  <c r="C44" i="65"/>
  <c r="C43" i="65"/>
  <c r="C42" i="65"/>
  <c r="C41" i="65"/>
  <c r="C40" i="65"/>
  <c r="C39" i="65"/>
  <c r="C38" i="65"/>
  <c r="C37" i="65"/>
  <c r="C36" i="65"/>
  <c r="C35" i="65"/>
  <c r="C34" i="65"/>
  <c r="C33" i="65"/>
  <c r="C32" i="65"/>
  <c r="C31" i="65"/>
  <c r="C30" i="65"/>
  <c r="C29" i="65"/>
  <c r="C27" i="65"/>
  <c r="C26" i="65"/>
  <c r="C25" i="65"/>
  <c r="C24" i="65"/>
  <c r="C23" i="65"/>
  <c r="C22" i="65"/>
  <c r="C21" i="65"/>
  <c r="C20" i="65"/>
  <c r="C19" i="65"/>
  <c r="C18" i="65"/>
  <c r="C17" i="65"/>
  <c r="C16" i="65"/>
  <c r="C15" i="65"/>
  <c r="C14" i="65"/>
  <c r="C13" i="65"/>
  <c r="C12" i="65"/>
  <c r="C11" i="65"/>
  <c r="C10" i="65"/>
  <c r="C9" i="65"/>
  <c r="C8" i="65"/>
  <c r="C7" i="65"/>
  <c r="C6" i="65"/>
  <c r="D44" i="64"/>
  <c r="D43" i="64"/>
  <c r="D42" i="64"/>
  <c r="D41" i="64"/>
  <c r="D40" i="64"/>
  <c r="D39" i="64"/>
  <c r="D38" i="64"/>
  <c r="D37" i="64"/>
  <c r="D36" i="64"/>
  <c r="D35" i="64"/>
  <c r="D34" i="64"/>
  <c r="D33" i="64"/>
  <c r="D32" i="64"/>
  <c r="D31" i="64"/>
  <c r="D30" i="64"/>
  <c r="D29" i="64"/>
  <c r="D28" i="64"/>
  <c r="D27" i="64"/>
  <c r="D26" i="64"/>
  <c r="D25" i="64"/>
  <c r="D24" i="64"/>
  <c r="D23" i="64"/>
  <c r="D22" i="64"/>
  <c r="D21" i="64"/>
  <c r="D20" i="64"/>
  <c r="D19" i="64"/>
  <c r="D18" i="64"/>
  <c r="D17" i="64"/>
  <c r="D16" i="64"/>
  <c r="D15" i="64"/>
  <c r="D14" i="64"/>
  <c r="D13" i="64"/>
  <c r="D12" i="64"/>
  <c r="D11" i="64"/>
  <c r="D10" i="64"/>
  <c r="D9" i="64"/>
  <c r="D8" i="64"/>
  <c r="D7" i="64"/>
  <c r="D6" i="64"/>
  <c r="D5" i="64"/>
  <c r="X44" i="64"/>
  <c r="V44" i="64"/>
  <c r="T44" i="64"/>
  <c r="P44" i="64"/>
  <c r="N44" i="64"/>
  <c r="J44" i="64"/>
  <c r="F44" i="64"/>
  <c r="X43" i="64"/>
  <c r="V43" i="64"/>
  <c r="T43" i="64"/>
  <c r="P43" i="64"/>
  <c r="N43" i="64"/>
  <c r="J43" i="64"/>
  <c r="F43" i="64"/>
  <c r="X42" i="64"/>
  <c r="V42" i="64"/>
  <c r="T42" i="64"/>
  <c r="P42" i="64"/>
  <c r="N42" i="64"/>
  <c r="J42" i="64"/>
  <c r="F42" i="64"/>
  <c r="X41" i="64"/>
  <c r="V41" i="64"/>
  <c r="T41" i="64"/>
  <c r="P41" i="64"/>
  <c r="N41" i="64"/>
  <c r="J41" i="64"/>
  <c r="F41" i="64"/>
  <c r="X40" i="64"/>
  <c r="V40" i="64"/>
  <c r="T40" i="64"/>
  <c r="P40" i="64"/>
  <c r="N40" i="64"/>
  <c r="J40" i="64"/>
  <c r="F40" i="64"/>
  <c r="X39" i="64"/>
  <c r="V39" i="64"/>
  <c r="T39" i="64"/>
  <c r="P39" i="64"/>
  <c r="N39" i="64"/>
  <c r="J39" i="64"/>
  <c r="F39" i="64"/>
  <c r="X38" i="64"/>
  <c r="V38" i="64"/>
  <c r="T38" i="64"/>
  <c r="P38" i="64"/>
  <c r="N38" i="64"/>
  <c r="J38" i="64"/>
  <c r="F38" i="64"/>
  <c r="X37" i="64"/>
  <c r="V37" i="64"/>
  <c r="T37" i="64"/>
  <c r="P37" i="64"/>
  <c r="N37" i="64"/>
  <c r="J37" i="64"/>
  <c r="F37" i="64"/>
  <c r="X36" i="64"/>
  <c r="V36" i="64"/>
  <c r="T36" i="64"/>
  <c r="P36" i="64"/>
  <c r="N36" i="64"/>
  <c r="J36" i="64"/>
  <c r="F36" i="64"/>
  <c r="X35" i="64"/>
  <c r="V35" i="64"/>
  <c r="T35" i="64"/>
  <c r="P35" i="64"/>
  <c r="N35" i="64"/>
  <c r="J35" i="64"/>
  <c r="F35" i="64"/>
  <c r="X34" i="64"/>
  <c r="V34" i="64"/>
  <c r="T34" i="64"/>
  <c r="P34" i="64"/>
  <c r="N34" i="64"/>
  <c r="J34" i="64"/>
  <c r="F34" i="64"/>
  <c r="X33" i="64"/>
  <c r="V33" i="64"/>
  <c r="T33" i="64"/>
  <c r="P33" i="64"/>
  <c r="N33" i="64"/>
  <c r="J33" i="64"/>
  <c r="F33" i="64"/>
  <c r="X32" i="64"/>
  <c r="V32" i="64"/>
  <c r="T32" i="64"/>
  <c r="P32" i="64"/>
  <c r="N32" i="64"/>
  <c r="J32" i="64"/>
  <c r="F32" i="64"/>
  <c r="X31" i="64"/>
  <c r="V31" i="64"/>
  <c r="T31" i="64"/>
  <c r="P31" i="64"/>
  <c r="N31" i="64"/>
  <c r="J31" i="64"/>
  <c r="F31" i="64"/>
  <c r="X30" i="64"/>
  <c r="V30" i="64"/>
  <c r="T30" i="64"/>
  <c r="P30" i="64"/>
  <c r="N30" i="64"/>
  <c r="J30" i="64"/>
  <c r="F30" i="64"/>
  <c r="X29" i="64"/>
  <c r="V29" i="64"/>
  <c r="T29" i="64"/>
  <c r="P29" i="64"/>
  <c r="N29" i="64"/>
  <c r="J29" i="64"/>
  <c r="F29" i="64"/>
  <c r="X28" i="64"/>
  <c r="V28" i="64"/>
  <c r="T28" i="64"/>
  <c r="P28" i="64"/>
  <c r="N28" i="64"/>
  <c r="J28" i="64"/>
  <c r="F28" i="64"/>
  <c r="X27" i="64"/>
  <c r="V27" i="64"/>
  <c r="T27" i="64"/>
  <c r="P27" i="64"/>
  <c r="N27" i="64"/>
  <c r="J27" i="64"/>
  <c r="F27" i="64"/>
  <c r="X26" i="64"/>
  <c r="V26" i="64"/>
  <c r="T26" i="64"/>
  <c r="P26" i="64"/>
  <c r="N26" i="64"/>
  <c r="J26" i="64"/>
  <c r="F26" i="64"/>
  <c r="X25" i="64"/>
  <c r="V25" i="64"/>
  <c r="T25" i="64"/>
  <c r="P25" i="64"/>
  <c r="N25" i="64"/>
  <c r="J25" i="64"/>
  <c r="F25" i="64"/>
  <c r="X24" i="64"/>
  <c r="V24" i="64"/>
  <c r="T24" i="64"/>
  <c r="P24" i="64"/>
  <c r="N24" i="64"/>
  <c r="J24" i="64"/>
  <c r="F24" i="64"/>
  <c r="X23" i="64"/>
  <c r="V23" i="64"/>
  <c r="T23" i="64"/>
  <c r="P23" i="64"/>
  <c r="N23" i="64"/>
  <c r="J23" i="64"/>
  <c r="F23" i="64"/>
  <c r="X22" i="64"/>
  <c r="V22" i="64"/>
  <c r="T22" i="64"/>
  <c r="P22" i="64"/>
  <c r="N22" i="64"/>
  <c r="J22" i="64"/>
  <c r="F22" i="64"/>
  <c r="X21" i="64"/>
  <c r="V21" i="64"/>
  <c r="T21" i="64"/>
  <c r="P21" i="64"/>
  <c r="N21" i="64"/>
  <c r="J21" i="64"/>
  <c r="F21" i="64"/>
  <c r="X20" i="64"/>
  <c r="V20" i="64"/>
  <c r="T20" i="64"/>
  <c r="P20" i="64"/>
  <c r="N20" i="64"/>
  <c r="J20" i="64"/>
  <c r="F20" i="64"/>
  <c r="X19" i="64"/>
  <c r="V19" i="64"/>
  <c r="T19" i="64"/>
  <c r="P19" i="64"/>
  <c r="N19" i="64"/>
  <c r="J19" i="64"/>
  <c r="F19" i="64"/>
  <c r="X18" i="64"/>
  <c r="V18" i="64"/>
  <c r="T18" i="64"/>
  <c r="P18" i="64"/>
  <c r="N18" i="64"/>
  <c r="J18" i="64"/>
  <c r="F18" i="64"/>
  <c r="X17" i="64"/>
  <c r="V17" i="64"/>
  <c r="T17" i="64"/>
  <c r="P17" i="64"/>
  <c r="N17" i="64"/>
  <c r="J17" i="64"/>
  <c r="F17" i="64"/>
  <c r="X16" i="64"/>
  <c r="V16" i="64"/>
  <c r="T16" i="64"/>
  <c r="P16" i="64"/>
  <c r="N16" i="64"/>
  <c r="J16" i="64"/>
  <c r="F16" i="64"/>
  <c r="X15" i="64"/>
  <c r="V15" i="64"/>
  <c r="T15" i="64"/>
  <c r="P15" i="64"/>
  <c r="N15" i="64"/>
  <c r="J15" i="64"/>
  <c r="F15" i="64"/>
  <c r="X14" i="64"/>
  <c r="V14" i="64"/>
  <c r="T14" i="64"/>
  <c r="P14" i="64"/>
  <c r="N14" i="64"/>
  <c r="J14" i="64"/>
  <c r="F14" i="64"/>
  <c r="X13" i="64"/>
  <c r="V13" i="64"/>
  <c r="T13" i="64"/>
  <c r="P13" i="64"/>
  <c r="N13" i="64"/>
  <c r="J13" i="64"/>
  <c r="F13" i="64"/>
  <c r="X12" i="64"/>
  <c r="V12" i="64"/>
  <c r="T12" i="64"/>
  <c r="P12" i="64"/>
  <c r="N12" i="64"/>
  <c r="J12" i="64"/>
  <c r="F12" i="64"/>
  <c r="X11" i="64"/>
  <c r="V11" i="64"/>
  <c r="T11" i="64"/>
  <c r="P11" i="64"/>
  <c r="N11" i="64"/>
  <c r="J11" i="64"/>
  <c r="F11" i="64"/>
  <c r="X10" i="64"/>
  <c r="V10" i="64"/>
  <c r="T10" i="64"/>
  <c r="P10" i="64"/>
  <c r="N10" i="64"/>
  <c r="J10" i="64"/>
  <c r="F10" i="64"/>
  <c r="X9" i="64"/>
  <c r="V9" i="64"/>
  <c r="T9" i="64"/>
  <c r="P9" i="64"/>
  <c r="N9" i="64"/>
  <c r="J9" i="64"/>
  <c r="F9" i="64"/>
  <c r="X8" i="64"/>
  <c r="V8" i="64"/>
  <c r="T8" i="64"/>
  <c r="P8" i="64"/>
  <c r="N8" i="64"/>
  <c r="J8" i="64"/>
  <c r="F8" i="64"/>
  <c r="X7" i="64"/>
  <c r="V7" i="64"/>
  <c r="T7" i="64"/>
  <c r="P7" i="64"/>
  <c r="N7" i="64"/>
  <c r="J7" i="64"/>
  <c r="F7" i="64"/>
  <c r="X6" i="64"/>
  <c r="V6" i="64"/>
  <c r="T6" i="64"/>
  <c r="P6" i="64"/>
  <c r="N6" i="64"/>
  <c r="J6" i="64"/>
  <c r="F6" i="64"/>
  <c r="X5" i="64"/>
  <c r="V5" i="64"/>
  <c r="T5" i="64"/>
  <c r="P5" i="64"/>
  <c r="N5" i="64"/>
  <c r="J5" i="64"/>
  <c r="F5" i="64"/>
  <c r="D44" i="63"/>
  <c r="D43" i="63"/>
  <c r="D42" i="63"/>
  <c r="D41" i="63"/>
  <c r="D40" i="63"/>
  <c r="D39" i="63"/>
  <c r="D38" i="63"/>
  <c r="D37" i="63"/>
  <c r="D36" i="63"/>
  <c r="D35" i="63"/>
  <c r="D34" i="63"/>
  <c r="D33" i="63"/>
  <c r="D32" i="63"/>
  <c r="D31" i="63"/>
  <c r="D30" i="63"/>
  <c r="D29" i="63"/>
  <c r="D28" i="63"/>
  <c r="D27" i="63"/>
  <c r="D26" i="63"/>
  <c r="D25" i="63"/>
  <c r="D24" i="63"/>
  <c r="D23" i="63"/>
  <c r="D22" i="63"/>
  <c r="D21" i="63"/>
  <c r="D20" i="63"/>
  <c r="D19" i="63"/>
  <c r="D18" i="63"/>
  <c r="D17" i="63"/>
  <c r="D16" i="63"/>
  <c r="D15" i="63"/>
  <c r="D14" i="63"/>
  <c r="D13" i="63"/>
  <c r="D12" i="63"/>
  <c r="D11" i="63"/>
  <c r="D10" i="63"/>
  <c r="D9" i="63"/>
  <c r="D8" i="63"/>
  <c r="D7" i="63"/>
  <c r="D6" i="63"/>
  <c r="D5" i="63"/>
  <c r="O66" i="59"/>
  <c r="C27" i="63" l="1"/>
  <c r="E40" i="63" s="1"/>
  <c r="C28" i="68"/>
  <c r="C38" i="64"/>
  <c r="E33" i="64" s="1"/>
  <c r="G33" i="64" s="1"/>
  <c r="K39" i="68"/>
  <c r="K39" i="18"/>
  <c r="K45" i="18"/>
  <c r="C38" i="66"/>
  <c r="C44" i="66" s="1"/>
  <c r="E18" i="64"/>
  <c r="E34" i="64"/>
  <c r="G34" i="64" s="1"/>
  <c r="E42" i="63"/>
  <c r="E26" i="63"/>
  <c r="E10" i="63"/>
  <c r="E41" i="63"/>
  <c r="E25" i="63"/>
  <c r="E9" i="63"/>
  <c r="E38" i="63"/>
  <c r="E22" i="63"/>
  <c r="E33" i="63"/>
  <c r="E31" i="63"/>
  <c r="E13" i="63"/>
  <c r="E28" i="63"/>
  <c r="E27" i="63"/>
  <c r="E8" i="63"/>
  <c r="E23" i="63"/>
  <c r="E7" i="63"/>
  <c r="C44" i="63"/>
  <c r="E39" i="63"/>
  <c r="E6" i="63"/>
  <c r="E17" i="63"/>
  <c r="E15" i="63"/>
  <c r="E29" i="63"/>
  <c r="E12" i="63"/>
  <c r="E43" i="63"/>
  <c r="E37" i="63"/>
  <c r="E21" i="63"/>
  <c r="E5" i="63"/>
  <c r="E19" i="63"/>
  <c r="E32" i="63"/>
  <c r="E16" i="63"/>
  <c r="E14" i="63"/>
  <c r="E20" i="63"/>
  <c r="E34" i="63"/>
  <c r="E18" i="63"/>
  <c r="E30" i="63"/>
  <c r="E11" i="63"/>
  <c r="H45" i="65"/>
  <c r="C44" i="64"/>
  <c r="E37" i="64"/>
  <c r="G37" i="64" s="1"/>
  <c r="E39" i="64"/>
  <c r="G39" i="64" s="1"/>
  <c r="E8" i="64"/>
  <c r="G8" i="64" s="1"/>
  <c r="E9" i="64"/>
  <c r="G9" i="64" s="1"/>
  <c r="E25" i="64"/>
  <c r="G25" i="64" s="1"/>
  <c r="E41" i="64"/>
  <c r="G41" i="64" s="1"/>
  <c r="E10" i="64"/>
  <c r="G10" i="64" s="1"/>
  <c r="E26" i="64"/>
  <c r="G26" i="64" s="1"/>
  <c r="E42" i="64"/>
  <c r="G42" i="64" s="1"/>
  <c r="E11" i="64"/>
  <c r="G11" i="64" s="1"/>
  <c r="E27" i="64"/>
  <c r="G27" i="64" s="1"/>
  <c r="E43" i="64"/>
  <c r="G43" i="64" s="1"/>
  <c r="E20" i="64"/>
  <c r="G20" i="64" s="1"/>
  <c r="E5" i="64"/>
  <c r="G5" i="64" s="1"/>
  <c r="E22" i="64"/>
  <c r="G22" i="64" s="1"/>
  <c r="E7" i="64"/>
  <c r="G7" i="64" s="1"/>
  <c r="E12" i="64"/>
  <c r="E29" i="64"/>
  <c r="G29" i="64" s="1"/>
  <c r="E14" i="64"/>
  <c r="G14" i="64" s="1"/>
  <c r="E30" i="64"/>
  <c r="G30" i="64" s="1"/>
  <c r="E15" i="64"/>
  <c r="G15" i="64" s="1"/>
  <c r="E31" i="64"/>
  <c r="G31" i="64" s="1"/>
  <c r="E16" i="64"/>
  <c r="G16" i="64" s="1"/>
  <c r="E32" i="64"/>
  <c r="G32" i="64" s="1"/>
  <c r="E19" i="64"/>
  <c r="G19" i="64" s="1"/>
  <c r="E35" i="64"/>
  <c r="G35" i="64" s="1"/>
  <c r="E36" i="64"/>
  <c r="G36" i="64" s="1"/>
  <c r="E21" i="64"/>
  <c r="G21" i="64" s="1"/>
  <c r="E6" i="64"/>
  <c r="G6" i="64" s="1"/>
  <c r="E23" i="64"/>
  <c r="G23" i="64" s="1"/>
  <c r="E40" i="64"/>
  <c r="G40" i="64" s="1"/>
  <c r="E13" i="64"/>
  <c r="G13" i="64" s="1"/>
  <c r="E17" i="64"/>
  <c r="G17" i="64" s="1"/>
  <c r="D45" i="65"/>
  <c r="C45" i="65"/>
  <c r="G18" i="64"/>
  <c r="S39" i="68" l="1"/>
  <c r="K45" i="68"/>
  <c r="S28" i="68"/>
  <c r="S45" i="68" s="1"/>
  <c r="C45" i="68"/>
  <c r="E35" i="63"/>
  <c r="E24" i="63"/>
  <c r="E28" i="64"/>
  <c r="G28" i="64" s="1"/>
  <c r="E24" i="64"/>
  <c r="G24" i="64" s="1"/>
  <c r="E38" i="64"/>
  <c r="G38" i="64" s="1"/>
  <c r="E36" i="63"/>
  <c r="E44" i="64"/>
  <c r="G12" i="64"/>
  <c r="Z12" i="68" l="1"/>
  <c r="Z7" i="68"/>
  <c r="G44" i="64"/>
  <c r="H5" i="64" a="1"/>
  <c r="H10" i="64" s="1"/>
  <c r="I10" i="64" s="1"/>
  <c r="K10" i="64" s="1"/>
  <c r="H29" i="64" l="1"/>
  <c r="I29" i="64" s="1"/>
  <c r="K29" i="64" s="1"/>
  <c r="H12" i="64"/>
  <c r="I12" i="64" s="1"/>
  <c r="K12" i="64" s="1"/>
  <c r="H43" i="64"/>
  <c r="I43" i="64" s="1"/>
  <c r="K43" i="64" s="1"/>
  <c r="H33" i="64"/>
  <c r="I33" i="64" s="1"/>
  <c r="K33" i="64" s="1"/>
  <c r="H26" i="64"/>
  <c r="I26" i="64" s="1"/>
  <c r="K26" i="64" s="1"/>
  <c r="H17" i="64"/>
  <c r="I17" i="64" s="1"/>
  <c r="K17" i="64" s="1"/>
  <c r="H41" i="64"/>
  <c r="I41" i="64" s="1"/>
  <c r="K41" i="64" s="1"/>
  <c r="H20" i="64"/>
  <c r="I20" i="64" s="1"/>
  <c r="K20" i="64" s="1"/>
  <c r="H24" i="64"/>
  <c r="I24" i="64" s="1"/>
  <c r="K24" i="64" s="1"/>
  <c r="H27" i="64"/>
  <c r="I27" i="64" s="1"/>
  <c r="K27" i="64" s="1"/>
  <c r="H37" i="64"/>
  <c r="I37" i="64" s="1"/>
  <c r="K37" i="64" s="1"/>
  <c r="H32" i="64"/>
  <c r="I32" i="64" s="1"/>
  <c r="K32" i="64" s="1"/>
  <c r="H7" i="64"/>
  <c r="I7" i="64" s="1"/>
  <c r="K7" i="64" s="1"/>
  <c r="H25" i="64"/>
  <c r="I25" i="64" s="1"/>
  <c r="K25" i="64" s="1"/>
  <c r="H23" i="64"/>
  <c r="I23" i="64" s="1"/>
  <c r="K23" i="64" s="1"/>
  <c r="H5" i="64"/>
  <c r="I5" i="64" s="1"/>
  <c r="K5" i="64" s="1"/>
  <c r="H34" i="64"/>
  <c r="I34" i="64" s="1"/>
  <c r="K34" i="64" s="1"/>
  <c r="H16" i="64"/>
  <c r="I16" i="64" s="1"/>
  <c r="K16" i="64" s="1"/>
  <c r="H18" i="64"/>
  <c r="I18" i="64" s="1"/>
  <c r="K18" i="64" s="1"/>
  <c r="H35" i="64"/>
  <c r="I35" i="64" s="1"/>
  <c r="K35" i="64" s="1"/>
  <c r="H8" i="64"/>
  <c r="I8" i="64" s="1"/>
  <c r="K8" i="64" s="1"/>
  <c r="H21" i="64"/>
  <c r="I21" i="64" s="1"/>
  <c r="K21" i="64" s="1"/>
  <c r="H42" i="64"/>
  <c r="I42" i="64" s="1"/>
  <c r="K42" i="64" s="1"/>
  <c r="H11" i="64"/>
  <c r="I11" i="64" s="1"/>
  <c r="K11" i="64" s="1"/>
  <c r="H22" i="64"/>
  <c r="I22" i="64" s="1"/>
  <c r="K22" i="64" s="1"/>
  <c r="H6" i="64"/>
  <c r="I6" i="64" s="1"/>
  <c r="K6" i="64" s="1"/>
  <c r="H31" i="64"/>
  <c r="I31" i="64" s="1"/>
  <c r="K31" i="64" s="1"/>
  <c r="H40" i="64"/>
  <c r="I40" i="64" s="1"/>
  <c r="K40" i="64" s="1"/>
  <c r="H14" i="64"/>
  <c r="I14" i="64" s="1"/>
  <c r="K14" i="64" s="1"/>
  <c r="H15" i="64"/>
  <c r="I15" i="64" s="1"/>
  <c r="K15" i="64" s="1"/>
  <c r="H13" i="64"/>
  <c r="I13" i="64" s="1"/>
  <c r="K13" i="64" s="1"/>
  <c r="H30" i="64"/>
  <c r="I30" i="64" s="1"/>
  <c r="K30" i="64" s="1"/>
  <c r="H9" i="64"/>
  <c r="I9" i="64" s="1"/>
  <c r="K9" i="64" s="1"/>
  <c r="H36" i="64"/>
  <c r="I36" i="64" s="1"/>
  <c r="K36" i="64" s="1"/>
  <c r="H28" i="64"/>
  <c r="I28" i="64" s="1"/>
  <c r="K28" i="64" s="1"/>
  <c r="H38" i="64"/>
  <c r="I38" i="64" s="1"/>
  <c r="K38" i="64" s="1"/>
  <c r="H39" i="64"/>
  <c r="I39" i="64" s="1"/>
  <c r="K39" i="64" s="1"/>
  <c r="H19" i="64"/>
  <c r="I19" i="64" s="1"/>
  <c r="K19" i="64" s="1"/>
  <c r="K44" i="64" l="1"/>
  <c r="I44" i="64"/>
  <c r="H44" i="64"/>
  <c r="X44" i="63" l="1"/>
  <c r="V44" i="63"/>
  <c r="T44" i="63"/>
  <c r="P44" i="63"/>
  <c r="N44" i="63"/>
  <c r="J44" i="63"/>
  <c r="F44" i="63"/>
  <c r="X43" i="63"/>
  <c r="V43" i="63"/>
  <c r="T43" i="63"/>
  <c r="P43" i="63"/>
  <c r="N43" i="63"/>
  <c r="J43" i="63"/>
  <c r="F43" i="63"/>
  <c r="X42" i="63"/>
  <c r="V42" i="63"/>
  <c r="T42" i="63"/>
  <c r="P42" i="63"/>
  <c r="N42" i="63"/>
  <c r="J42" i="63"/>
  <c r="F42" i="63"/>
  <c r="X41" i="63"/>
  <c r="V41" i="63"/>
  <c r="T41" i="63"/>
  <c r="P41" i="63"/>
  <c r="N41" i="63"/>
  <c r="J41" i="63"/>
  <c r="F41" i="63"/>
  <c r="X40" i="63"/>
  <c r="V40" i="63"/>
  <c r="T40" i="63"/>
  <c r="P40" i="63"/>
  <c r="N40" i="63"/>
  <c r="J40" i="63"/>
  <c r="F40" i="63"/>
  <c r="X39" i="63"/>
  <c r="V39" i="63"/>
  <c r="T39" i="63"/>
  <c r="P39" i="63"/>
  <c r="N39" i="63"/>
  <c r="J39" i="63"/>
  <c r="F39" i="63"/>
  <c r="X38" i="63"/>
  <c r="V38" i="63"/>
  <c r="T38" i="63"/>
  <c r="P38" i="63"/>
  <c r="N38" i="63"/>
  <c r="J38" i="63"/>
  <c r="F38" i="63"/>
  <c r="X37" i="63"/>
  <c r="V37" i="63"/>
  <c r="T37" i="63"/>
  <c r="P37" i="63"/>
  <c r="N37" i="63"/>
  <c r="J37" i="63"/>
  <c r="F37" i="63"/>
  <c r="X36" i="63"/>
  <c r="V36" i="63"/>
  <c r="T36" i="63"/>
  <c r="P36" i="63"/>
  <c r="N36" i="63"/>
  <c r="J36" i="63"/>
  <c r="F36" i="63"/>
  <c r="X35" i="63"/>
  <c r="V35" i="63"/>
  <c r="T35" i="63"/>
  <c r="P35" i="63"/>
  <c r="N35" i="63"/>
  <c r="J35" i="63"/>
  <c r="F35" i="63"/>
  <c r="X34" i="63"/>
  <c r="V34" i="63"/>
  <c r="T34" i="63"/>
  <c r="P34" i="63"/>
  <c r="N34" i="63"/>
  <c r="J34" i="63"/>
  <c r="F34" i="63"/>
  <c r="X33" i="63"/>
  <c r="V33" i="63"/>
  <c r="T33" i="63"/>
  <c r="P33" i="63"/>
  <c r="N33" i="63"/>
  <c r="J33" i="63"/>
  <c r="F33" i="63"/>
  <c r="X32" i="63"/>
  <c r="V32" i="63"/>
  <c r="T32" i="63"/>
  <c r="P32" i="63"/>
  <c r="N32" i="63"/>
  <c r="J32" i="63"/>
  <c r="F32" i="63"/>
  <c r="X31" i="63"/>
  <c r="V31" i="63"/>
  <c r="T31" i="63"/>
  <c r="P31" i="63"/>
  <c r="N31" i="63"/>
  <c r="J31" i="63"/>
  <c r="F31" i="63"/>
  <c r="X30" i="63"/>
  <c r="V30" i="63"/>
  <c r="T30" i="63"/>
  <c r="P30" i="63"/>
  <c r="N30" i="63"/>
  <c r="J30" i="63"/>
  <c r="F30" i="63"/>
  <c r="X29" i="63"/>
  <c r="V29" i="63"/>
  <c r="T29" i="63"/>
  <c r="P29" i="63"/>
  <c r="N29" i="63"/>
  <c r="J29" i="63"/>
  <c r="F29" i="63"/>
  <c r="X28" i="63"/>
  <c r="V28" i="63"/>
  <c r="T28" i="63"/>
  <c r="P28" i="63"/>
  <c r="N28" i="63"/>
  <c r="J28" i="63"/>
  <c r="F28" i="63"/>
  <c r="X27" i="63"/>
  <c r="V27" i="63"/>
  <c r="T27" i="63"/>
  <c r="P27" i="63"/>
  <c r="N27" i="63"/>
  <c r="J27" i="63"/>
  <c r="F27" i="63"/>
  <c r="X26" i="63"/>
  <c r="V26" i="63"/>
  <c r="T26" i="63"/>
  <c r="P26" i="63"/>
  <c r="N26" i="63"/>
  <c r="J26" i="63"/>
  <c r="F26" i="63"/>
  <c r="X25" i="63"/>
  <c r="V25" i="63"/>
  <c r="T25" i="63"/>
  <c r="P25" i="63"/>
  <c r="N25" i="63"/>
  <c r="J25" i="63"/>
  <c r="F25" i="63"/>
  <c r="X24" i="63"/>
  <c r="V24" i="63"/>
  <c r="T24" i="63"/>
  <c r="P24" i="63"/>
  <c r="N24" i="63"/>
  <c r="J24" i="63"/>
  <c r="F24" i="63"/>
  <c r="X23" i="63"/>
  <c r="V23" i="63"/>
  <c r="T23" i="63"/>
  <c r="P23" i="63"/>
  <c r="N23" i="63"/>
  <c r="J23" i="63"/>
  <c r="F23" i="63"/>
  <c r="X22" i="63"/>
  <c r="V22" i="63"/>
  <c r="T22" i="63"/>
  <c r="P22" i="63"/>
  <c r="N22" i="63"/>
  <c r="J22" i="63"/>
  <c r="F22" i="63"/>
  <c r="X21" i="63"/>
  <c r="V21" i="63"/>
  <c r="T21" i="63"/>
  <c r="P21" i="63"/>
  <c r="N21" i="63"/>
  <c r="J21" i="63"/>
  <c r="F21" i="63"/>
  <c r="X20" i="63"/>
  <c r="V20" i="63"/>
  <c r="T20" i="63"/>
  <c r="P20" i="63"/>
  <c r="N20" i="63"/>
  <c r="J20" i="63"/>
  <c r="F20" i="63"/>
  <c r="X19" i="63"/>
  <c r="V19" i="63"/>
  <c r="T19" i="63"/>
  <c r="P19" i="63"/>
  <c r="N19" i="63"/>
  <c r="J19" i="63"/>
  <c r="F19" i="63"/>
  <c r="X18" i="63"/>
  <c r="V18" i="63"/>
  <c r="T18" i="63"/>
  <c r="P18" i="63"/>
  <c r="N18" i="63"/>
  <c r="J18" i="63"/>
  <c r="F18" i="63"/>
  <c r="X17" i="63"/>
  <c r="V17" i="63"/>
  <c r="T17" i="63"/>
  <c r="P17" i="63"/>
  <c r="N17" i="63"/>
  <c r="J17" i="63"/>
  <c r="F17" i="63"/>
  <c r="X16" i="63"/>
  <c r="V16" i="63"/>
  <c r="T16" i="63"/>
  <c r="P16" i="63"/>
  <c r="N16" i="63"/>
  <c r="J16" i="63"/>
  <c r="F16" i="63"/>
  <c r="X15" i="63"/>
  <c r="V15" i="63"/>
  <c r="T15" i="63"/>
  <c r="P15" i="63"/>
  <c r="N15" i="63"/>
  <c r="J15" i="63"/>
  <c r="F15" i="63"/>
  <c r="X14" i="63"/>
  <c r="V14" i="63"/>
  <c r="T14" i="63"/>
  <c r="P14" i="63"/>
  <c r="N14" i="63"/>
  <c r="J14" i="63"/>
  <c r="F14" i="63"/>
  <c r="X13" i="63"/>
  <c r="V13" i="63"/>
  <c r="T13" i="63"/>
  <c r="P13" i="63"/>
  <c r="N13" i="63"/>
  <c r="J13" i="63"/>
  <c r="F13" i="63"/>
  <c r="X12" i="63"/>
  <c r="V12" i="63"/>
  <c r="T12" i="63"/>
  <c r="P12" i="63"/>
  <c r="N12" i="63"/>
  <c r="J12" i="63"/>
  <c r="F12" i="63"/>
  <c r="X11" i="63"/>
  <c r="V11" i="63"/>
  <c r="T11" i="63"/>
  <c r="P11" i="63"/>
  <c r="N11" i="63"/>
  <c r="J11" i="63"/>
  <c r="F11" i="63"/>
  <c r="X10" i="63"/>
  <c r="V10" i="63"/>
  <c r="T10" i="63"/>
  <c r="P10" i="63"/>
  <c r="N10" i="63"/>
  <c r="J10" i="63"/>
  <c r="F10" i="63"/>
  <c r="X9" i="63"/>
  <c r="V9" i="63"/>
  <c r="T9" i="63"/>
  <c r="P9" i="63"/>
  <c r="N9" i="63"/>
  <c r="J9" i="63"/>
  <c r="F9" i="63"/>
  <c r="X8" i="63"/>
  <c r="V8" i="63"/>
  <c r="T8" i="63"/>
  <c r="P8" i="63"/>
  <c r="N8" i="63"/>
  <c r="J8" i="63"/>
  <c r="F8" i="63"/>
  <c r="X7" i="63"/>
  <c r="V7" i="63"/>
  <c r="T7" i="63"/>
  <c r="P7" i="63"/>
  <c r="N7" i="63"/>
  <c r="J7" i="63"/>
  <c r="F7" i="63"/>
  <c r="X6" i="63"/>
  <c r="V6" i="63"/>
  <c r="T6" i="63"/>
  <c r="P6" i="63"/>
  <c r="N6" i="63"/>
  <c r="J6" i="63"/>
  <c r="F6" i="63"/>
  <c r="X5" i="63"/>
  <c r="V5" i="63"/>
  <c r="T5" i="63"/>
  <c r="P5" i="63"/>
  <c r="N5" i="63"/>
  <c r="J5" i="63"/>
  <c r="F5" i="63"/>
  <c r="G43" i="62"/>
  <c r="J44" i="65" s="1"/>
  <c r="L44" i="65" s="1"/>
  <c r="F43" i="62"/>
  <c r="I44" i="65" s="1"/>
  <c r="K44" i="65" s="1"/>
  <c r="G42" i="62"/>
  <c r="J43" i="65" s="1"/>
  <c r="L43" i="65" s="1"/>
  <c r="F42" i="62"/>
  <c r="I43" i="65" s="1"/>
  <c r="K43" i="65" s="1"/>
  <c r="G41" i="62"/>
  <c r="J42" i="65" s="1"/>
  <c r="L42" i="65" s="1"/>
  <c r="F41" i="62"/>
  <c r="I42" i="65" s="1"/>
  <c r="K42" i="65" s="1"/>
  <c r="G40" i="62"/>
  <c r="J41" i="65" s="1"/>
  <c r="L41" i="65" s="1"/>
  <c r="F40" i="62"/>
  <c r="I41" i="65" s="1"/>
  <c r="K41" i="65" s="1"/>
  <c r="M41" i="65" s="1"/>
  <c r="E40" i="66" s="1"/>
  <c r="G40" i="66" s="1"/>
  <c r="G39" i="62"/>
  <c r="J40" i="65" s="1"/>
  <c r="L40" i="65" s="1"/>
  <c r="F39" i="62"/>
  <c r="I40" i="65" s="1"/>
  <c r="K40" i="65" s="1"/>
  <c r="M40" i="65" s="1"/>
  <c r="E39" i="66" s="1"/>
  <c r="G39" i="66" s="1"/>
  <c r="G38" i="62"/>
  <c r="J39" i="65" s="1"/>
  <c r="L39" i="65" s="1"/>
  <c r="F38" i="62"/>
  <c r="I39" i="65" s="1"/>
  <c r="K39" i="65" s="1"/>
  <c r="G37" i="62"/>
  <c r="J38" i="65" s="1"/>
  <c r="L38" i="65" s="1"/>
  <c r="F37" i="62"/>
  <c r="I38" i="65" s="1"/>
  <c r="K38" i="65" s="1"/>
  <c r="M38" i="65" s="1"/>
  <c r="E37" i="66" s="1"/>
  <c r="G37" i="66" s="1"/>
  <c r="G36" i="62"/>
  <c r="J37" i="65" s="1"/>
  <c r="L37" i="65" s="1"/>
  <c r="F36" i="62"/>
  <c r="I37" i="65" s="1"/>
  <c r="K37" i="65" s="1"/>
  <c r="M37" i="65" s="1"/>
  <c r="E36" i="66" s="1"/>
  <c r="G36" i="66" s="1"/>
  <c r="G35" i="62"/>
  <c r="J36" i="65" s="1"/>
  <c r="L36" i="65" s="1"/>
  <c r="F35" i="62"/>
  <c r="I36" i="65" s="1"/>
  <c r="K36" i="65" s="1"/>
  <c r="G34" i="62"/>
  <c r="J35" i="65" s="1"/>
  <c r="L35" i="65" s="1"/>
  <c r="F34" i="62"/>
  <c r="I35" i="65" s="1"/>
  <c r="K35" i="65" s="1"/>
  <c r="G33" i="62"/>
  <c r="J34" i="65" s="1"/>
  <c r="L34" i="65" s="1"/>
  <c r="F33" i="62"/>
  <c r="I34" i="65" s="1"/>
  <c r="K34" i="65" s="1"/>
  <c r="M34" i="65" s="1"/>
  <c r="E33" i="66" s="1"/>
  <c r="G33" i="66" s="1"/>
  <c r="G32" i="62"/>
  <c r="J33" i="65" s="1"/>
  <c r="L33" i="65" s="1"/>
  <c r="F32" i="62"/>
  <c r="I33" i="65" s="1"/>
  <c r="K33" i="65" s="1"/>
  <c r="M33" i="65" s="1"/>
  <c r="E32" i="66" s="1"/>
  <c r="G32" i="66" s="1"/>
  <c r="G31" i="62"/>
  <c r="J32" i="65" s="1"/>
  <c r="L32" i="65" s="1"/>
  <c r="F31" i="62"/>
  <c r="I32" i="65" s="1"/>
  <c r="K32" i="65" s="1"/>
  <c r="G30" i="62"/>
  <c r="J31" i="65" s="1"/>
  <c r="L31" i="65" s="1"/>
  <c r="F30" i="62"/>
  <c r="I31" i="65" s="1"/>
  <c r="K31" i="65" s="1"/>
  <c r="M31" i="65" s="1"/>
  <c r="E30" i="66" s="1"/>
  <c r="G30" i="66" s="1"/>
  <c r="G29" i="62"/>
  <c r="J30" i="65" s="1"/>
  <c r="L30" i="65" s="1"/>
  <c r="F29" i="62"/>
  <c r="I30" i="65" s="1"/>
  <c r="K30" i="65" s="1"/>
  <c r="G28" i="62"/>
  <c r="J29" i="65" s="1"/>
  <c r="L29" i="65" s="1"/>
  <c r="F28" i="62"/>
  <c r="I29" i="65" s="1"/>
  <c r="K29" i="65" s="1"/>
  <c r="M29" i="65" s="1"/>
  <c r="E28" i="66" s="1"/>
  <c r="G28" i="66" s="1"/>
  <c r="G27" i="62"/>
  <c r="J28" i="65" s="1"/>
  <c r="L28" i="65" s="1"/>
  <c r="F27" i="62"/>
  <c r="I28" i="65" s="1"/>
  <c r="K28" i="65" s="1"/>
  <c r="M28" i="65" s="1"/>
  <c r="E27" i="66" s="1"/>
  <c r="G27" i="66" s="1"/>
  <c r="G26" i="62"/>
  <c r="J27" i="65" s="1"/>
  <c r="L27" i="65" s="1"/>
  <c r="F26" i="62"/>
  <c r="I27" i="65" s="1"/>
  <c r="K27" i="65" s="1"/>
  <c r="M27" i="65" s="1"/>
  <c r="E26" i="66" s="1"/>
  <c r="G26" i="66" s="1"/>
  <c r="G25" i="62"/>
  <c r="J26" i="65" s="1"/>
  <c r="L26" i="65" s="1"/>
  <c r="F25" i="62"/>
  <c r="I26" i="65" s="1"/>
  <c r="K26" i="65" s="1"/>
  <c r="M26" i="65" s="1"/>
  <c r="E25" i="66" s="1"/>
  <c r="G25" i="66" s="1"/>
  <c r="G24" i="62"/>
  <c r="J25" i="65" s="1"/>
  <c r="L25" i="65" s="1"/>
  <c r="F24" i="62"/>
  <c r="I25" i="65" s="1"/>
  <c r="K25" i="65" s="1"/>
  <c r="G23" i="62"/>
  <c r="J24" i="65" s="1"/>
  <c r="L24" i="65" s="1"/>
  <c r="F23" i="62"/>
  <c r="I24" i="65" s="1"/>
  <c r="K24" i="65" s="1"/>
  <c r="G22" i="62"/>
  <c r="J23" i="65" s="1"/>
  <c r="L23" i="65" s="1"/>
  <c r="F22" i="62"/>
  <c r="I23" i="65" s="1"/>
  <c r="K23" i="65" s="1"/>
  <c r="G21" i="62"/>
  <c r="J22" i="65" s="1"/>
  <c r="L22" i="65" s="1"/>
  <c r="F21" i="62"/>
  <c r="I22" i="65" s="1"/>
  <c r="K22" i="65" s="1"/>
  <c r="M22" i="65" s="1"/>
  <c r="E21" i="66" s="1"/>
  <c r="G21" i="66" s="1"/>
  <c r="G20" i="62"/>
  <c r="J21" i="65" s="1"/>
  <c r="L21" i="65" s="1"/>
  <c r="F20" i="62"/>
  <c r="I21" i="65" s="1"/>
  <c r="K21" i="65" s="1"/>
  <c r="G19" i="62"/>
  <c r="J20" i="65" s="1"/>
  <c r="L20" i="65" s="1"/>
  <c r="F19" i="62"/>
  <c r="I20" i="65" s="1"/>
  <c r="K20" i="65" s="1"/>
  <c r="M20" i="65" s="1"/>
  <c r="E19" i="66" s="1"/>
  <c r="G19" i="66" s="1"/>
  <c r="G18" i="62"/>
  <c r="J19" i="65" s="1"/>
  <c r="L19" i="65" s="1"/>
  <c r="F18" i="62"/>
  <c r="I19" i="65" s="1"/>
  <c r="K19" i="65" s="1"/>
  <c r="M19" i="65" s="1"/>
  <c r="E18" i="66" s="1"/>
  <c r="G18" i="66" s="1"/>
  <c r="G17" i="62"/>
  <c r="J18" i="65" s="1"/>
  <c r="L18" i="65" s="1"/>
  <c r="F17" i="62"/>
  <c r="I18" i="65" s="1"/>
  <c r="K18" i="65" s="1"/>
  <c r="M18" i="65" s="1"/>
  <c r="E17" i="66" s="1"/>
  <c r="G17" i="66" s="1"/>
  <c r="G16" i="62"/>
  <c r="J17" i="65" s="1"/>
  <c r="L17" i="65" s="1"/>
  <c r="F16" i="62"/>
  <c r="I17" i="65" s="1"/>
  <c r="K17" i="65" s="1"/>
  <c r="M17" i="65" s="1"/>
  <c r="E16" i="66" s="1"/>
  <c r="G16" i="66" s="1"/>
  <c r="G15" i="62"/>
  <c r="J16" i="65" s="1"/>
  <c r="L16" i="65" s="1"/>
  <c r="F15" i="62"/>
  <c r="I16" i="65" s="1"/>
  <c r="K16" i="65" s="1"/>
  <c r="G14" i="62"/>
  <c r="J15" i="65" s="1"/>
  <c r="L15" i="65" s="1"/>
  <c r="F14" i="62"/>
  <c r="I15" i="65" s="1"/>
  <c r="K15" i="65" s="1"/>
  <c r="M15" i="65" s="1"/>
  <c r="E14" i="66" s="1"/>
  <c r="G14" i="66" s="1"/>
  <c r="G13" i="62"/>
  <c r="J14" i="65" s="1"/>
  <c r="L14" i="65" s="1"/>
  <c r="F13" i="62"/>
  <c r="I14" i="65" s="1"/>
  <c r="K14" i="65" s="1"/>
  <c r="M14" i="65" s="1"/>
  <c r="E13" i="66" s="1"/>
  <c r="G13" i="66" s="1"/>
  <c r="G12" i="62"/>
  <c r="J13" i="65" s="1"/>
  <c r="L13" i="65" s="1"/>
  <c r="F12" i="62"/>
  <c r="I13" i="65" s="1"/>
  <c r="K13" i="65" s="1"/>
  <c r="G11" i="62"/>
  <c r="J12" i="65" s="1"/>
  <c r="L12" i="65" s="1"/>
  <c r="F11" i="62"/>
  <c r="I12" i="65" s="1"/>
  <c r="K12" i="65" s="1"/>
  <c r="M12" i="65" s="1"/>
  <c r="E11" i="66" s="1"/>
  <c r="G11" i="66" s="1"/>
  <c r="G10" i="62"/>
  <c r="J11" i="65" s="1"/>
  <c r="L11" i="65" s="1"/>
  <c r="F10" i="62"/>
  <c r="I11" i="65" s="1"/>
  <c r="K11" i="65" s="1"/>
  <c r="G9" i="62"/>
  <c r="J10" i="65" s="1"/>
  <c r="L10" i="65" s="1"/>
  <c r="F9" i="62"/>
  <c r="I10" i="65" s="1"/>
  <c r="K10" i="65" s="1"/>
  <c r="M10" i="65" s="1"/>
  <c r="E9" i="66" s="1"/>
  <c r="G9" i="66" s="1"/>
  <c r="G8" i="62"/>
  <c r="J9" i="65" s="1"/>
  <c r="L9" i="65" s="1"/>
  <c r="F8" i="62"/>
  <c r="I9" i="65" s="1"/>
  <c r="K9" i="65" s="1"/>
  <c r="M9" i="65" s="1"/>
  <c r="E8" i="66" s="1"/>
  <c r="G8" i="66" s="1"/>
  <c r="G7" i="62"/>
  <c r="J8" i="65" s="1"/>
  <c r="L8" i="65" s="1"/>
  <c r="F7" i="62"/>
  <c r="I8" i="65" s="1"/>
  <c r="K8" i="65" s="1"/>
  <c r="G6" i="62"/>
  <c r="J7" i="65" s="1"/>
  <c r="L7" i="65" s="1"/>
  <c r="F6" i="62"/>
  <c r="I7" i="65" s="1"/>
  <c r="K7" i="65" s="1"/>
  <c r="M7" i="65" s="1"/>
  <c r="E6" i="66" s="1"/>
  <c r="G6" i="66" s="1"/>
  <c r="G5" i="62"/>
  <c r="J6" i="65" s="1"/>
  <c r="L6" i="65" s="1"/>
  <c r="F5" i="62"/>
  <c r="I6" i="65" s="1"/>
  <c r="K6" i="65" s="1"/>
  <c r="M13" i="65" l="1"/>
  <c r="E12" i="66" s="1"/>
  <c r="G12" i="66" s="1"/>
  <c r="M21" i="65"/>
  <c r="E20" i="66" s="1"/>
  <c r="G20" i="66" s="1"/>
  <c r="M36" i="65"/>
  <c r="E35" i="66" s="1"/>
  <c r="G35" i="66" s="1"/>
  <c r="M39" i="65"/>
  <c r="E38" i="66" s="1"/>
  <c r="G38" i="66" s="1"/>
  <c r="M11" i="65"/>
  <c r="E10" i="66" s="1"/>
  <c r="G10" i="66" s="1"/>
  <c r="M25" i="65"/>
  <c r="E24" i="66" s="1"/>
  <c r="G24" i="66" s="1"/>
  <c r="M44" i="65"/>
  <c r="E43" i="66" s="1"/>
  <c r="G43" i="66" s="1"/>
  <c r="M24" i="65"/>
  <c r="E23" i="66" s="1"/>
  <c r="G23" i="66" s="1"/>
  <c r="M43" i="65"/>
  <c r="E42" i="66" s="1"/>
  <c r="G42" i="66" s="1"/>
  <c r="K45" i="65"/>
  <c r="M32" i="65" s="1"/>
  <c r="E31" i="66" s="1"/>
  <c r="G31" i="66" s="1"/>
  <c r="M6" i="65"/>
  <c r="L45" i="65"/>
  <c r="M35" i="65" s="1"/>
  <c r="E34" i="66" s="1"/>
  <c r="G34" i="66" s="1"/>
  <c r="M30" i="65"/>
  <c r="E29" i="66" s="1"/>
  <c r="G29" i="66" s="1"/>
  <c r="M42" i="65"/>
  <c r="E41" i="66" s="1"/>
  <c r="G41" i="66" s="1"/>
  <c r="M23" i="65"/>
  <c r="E22" i="66" s="1"/>
  <c r="G22" i="66" s="1"/>
  <c r="M8" i="65"/>
  <c r="E7" i="66" s="1"/>
  <c r="G7" i="66" s="1"/>
  <c r="M16" i="65"/>
  <c r="E15" i="66" s="1"/>
  <c r="G15" i="66" s="1"/>
  <c r="AA8" i="59"/>
  <c r="AA7" i="68" s="1"/>
  <c r="M45" i="65" l="1"/>
  <c r="E5" i="66"/>
  <c r="C44" i="18"/>
  <c r="S44" i="18" s="1"/>
  <c r="C43" i="18"/>
  <c r="S43" i="18" s="1"/>
  <c r="C42" i="18"/>
  <c r="S42" i="18" s="1"/>
  <c r="C41" i="18"/>
  <c r="S41" i="18" s="1"/>
  <c r="C40" i="18"/>
  <c r="S40" i="18" s="1"/>
  <c r="C39" i="18"/>
  <c r="S39" i="18" s="1"/>
  <c r="C38" i="18"/>
  <c r="S38" i="18" s="1"/>
  <c r="C37" i="18"/>
  <c r="S37" i="18" s="1"/>
  <c r="C36" i="18"/>
  <c r="S36" i="18" s="1"/>
  <c r="C35" i="18"/>
  <c r="S35" i="18" s="1"/>
  <c r="C34" i="18"/>
  <c r="S34" i="18" s="1"/>
  <c r="C33" i="18"/>
  <c r="S33" i="18" s="1"/>
  <c r="C32" i="18"/>
  <c r="S32" i="18" s="1"/>
  <c r="C31" i="18"/>
  <c r="S31" i="18" s="1"/>
  <c r="C30" i="18"/>
  <c r="S30" i="18" s="1"/>
  <c r="C29" i="18"/>
  <c r="S29" i="18" s="1"/>
  <c r="C27" i="18"/>
  <c r="S27" i="18" s="1"/>
  <c r="C26" i="18"/>
  <c r="S26" i="18" s="1"/>
  <c r="C25" i="18"/>
  <c r="S25" i="18" s="1"/>
  <c r="C24" i="18"/>
  <c r="S24" i="18" s="1"/>
  <c r="C23" i="18"/>
  <c r="S23" i="18" s="1"/>
  <c r="C22" i="18"/>
  <c r="S22" i="18" s="1"/>
  <c r="C21" i="18"/>
  <c r="S21" i="18" s="1"/>
  <c r="C20" i="18"/>
  <c r="S20" i="18" s="1"/>
  <c r="C19" i="18"/>
  <c r="S19" i="18" s="1"/>
  <c r="C18" i="18"/>
  <c r="S18" i="18" s="1"/>
  <c r="C17" i="18"/>
  <c r="S17" i="18" s="1"/>
  <c r="C16" i="18"/>
  <c r="S16" i="18" s="1"/>
  <c r="C15" i="18"/>
  <c r="S15" i="18" s="1"/>
  <c r="C14" i="18"/>
  <c r="S14" i="18" s="1"/>
  <c r="C13" i="18"/>
  <c r="S13" i="18" s="1"/>
  <c r="C12" i="18"/>
  <c r="S12" i="18" s="1"/>
  <c r="C11" i="18"/>
  <c r="S11" i="18" s="1"/>
  <c r="C10" i="18"/>
  <c r="S10" i="18" s="1"/>
  <c r="C9" i="18"/>
  <c r="S9" i="18" s="1"/>
  <c r="C8" i="18"/>
  <c r="S8" i="18" s="1"/>
  <c r="C7" i="18"/>
  <c r="S7" i="18" s="1"/>
  <c r="C6" i="18"/>
  <c r="S6" i="18" s="1"/>
  <c r="AA7" i="18"/>
  <c r="W32" i="59"/>
  <c r="G5" i="66" l="1"/>
  <c r="E44" i="66"/>
  <c r="S45" i="18"/>
  <c r="L44" i="64"/>
  <c r="M44" i="64" s="1"/>
  <c r="L44" i="66"/>
  <c r="L44" i="63"/>
  <c r="H5" i="66" l="1" a="1"/>
  <c r="G44" i="66"/>
  <c r="Z7" i="18"/>
  <c r="Z12" i="18"/>
  <c r="O24" i="64"/>
  <c r="Q24" i="64" s="1"/>
  <c r="O39" i="64"/>
  <c r="Q39" i="64" s="1"/>
  <c r="O22" i="64"/>
  <c r="Q22" i="64" s="1"/>
  <c r="O31" i="64"/>
  <c r="Q31" i="64" s="1"/>
  <c r="O13" i="64"/>
  <c r="Q13" i="64" s="1"/>
  <c r="O28" i="64"/>
  <c r="Q28" i="64" s="1"/>
  <c r="O20" i="64"/>
  <c r="Q20" i="64" s="1"/>
  <c r="O6" i="64"/>
  <c r="Q6" i="64" s="1"/>
  <c r="O12" i="64"/>
  <c r="Q12" i="64" s="1"/>
  <c r="O29" i="64"/>
  <c r="Q29" i="64" s="1"/>
  <c r="O37" i="64"/>
  <c r="Q37" i="64" s="1"/>
  <c r="O33" i="64"/>
  <c r="Q33" i="64" s="1"/>
  <c r="O25" i="64"/>
  <c r="Q25" i="64" s="1"/>
  <c r="O7" i="64"/>
  <c r="Q7" i="64" s="1"/>
  <c r="O17" i="64"/>
  <c r="Q17" i="64" s="1"/>
  <c r="O36" i="64"/>
  <c r="Q36" i="64" s="1"/>
  <c r="O23" i="64"/>
  <c r="Q23" i="64" s="1"/>
  <c r="O14" i="64"/>
  <c r="Q14" i="64" s="1"/>
  <c r="O43" i="64"/>
  <c r="Q43" i="64" s="1"/>
  <c r="O30" i="64"/>
  <c r="Q30" i="64" s="1"/>
  <c r="O27" i="64"/>
  <c r="Q27" i="64" s="1"/>
  <c r="O19" i="64"/>
  <c r="Q19" i="64" s="1"/>
  <c r="O26" i="64"/>
  <c r="Q26" i="64" s="1"/>
  <c r="O21" i="64"/>
  <c r="Q21" i="64" s="1"/>
  <c r="O35" i="64"/>
  <c r="Q35" i="64" s="1"/>
  <c r="O18" i="64"/>
  <c r="Q18" i="64" s="1"/>
  <c r="O41" i="64"/>
  <c r="Q41" i="64" s="1"/>
  <c r="O15" i="64"/>
  <c r="Q15" i="64" s="1"/>
  <c r="O40" i="64"/>
  <c r="Q40" i="64" s="1"/>
  <c r="O11" i="64"/>
  <c r="Q11" i="64" s="1"/>
  <c r="O16" i="64"/>
  <c r="Q16" i="64" s="1"/>
  <c r="O9" i="64"/>
  <c r="Q9" i="64" s="1"/>
  <c r="O5" i="64"/>
  <c r="O34" i="64"/>
  <c r="Q34" i="64" s="1"/>
  <c r="O32" i="64"/>
  <c r="Q32" i="64" s="1"/>
  <c r="O38" i="64"/>
  <c r="Q38" i="64" s="1"/>
  <c r="O10" i="64"/>
  <c r="Q10" i="64" s="1"/>
  <c r="O8" i="64"/>
  <c r="Q8" i="64" s="1"/>
  <c r="O42" i="64"/>
  <c r="Q42" i="64" s="1"/>
  <c r="G30" i="63"/>
  <c r="G34" i="63"/>
  <c r="G25" i="63"/>
  <c r="G38" i="63"/>
  <c r="G29" i="63"/>
  <c r="G6" i="63"/>
  <c r="G39" i="63"/>
  <c r="G32" i="63"/>
  <c r="G28" i="63"/>
  <c r="G13" i="63"/>
  <c r="G18" i="63"/>
  <c r="G33" i="63"/>
  <c r="G23" i="63"/>
  <c r="G17" i="63"/>
  <c r="G10" i="63"/>
  <c r="G36" i="63"/>
  <c r="G35" i="63"/>
  <c r="G7" i="63"/>
  <c r="G8" i="63"/>
  <c r="G15" i="63"/>
  <c r="G11" i="63"/>
  <c r="G12" i="63"/>
  <c r="G26" i="63"/>
  <c r="G41" i="63"/>
  <c r="G9" i="63"/>
  <c r="G27" i="63"/>
  <c r="G16" i="63"/>
  <c r="G42" i="63"/>
  <c r="G21" i="63"/>
  <c r="G14" i="63"/>
  <c r="G31" i="63"/>
  <c r="G24" i="63"/>
  <c r="G19" i="63"/>
  <c r="G20" i="63"/>
  <c r="G40" i="63"/>
  <c r="G22" i="63"/>
  <c r="G43" i="63"/>
  <c r="G37" i="63"/>
  <c r="H25" i="66" l="1"/>
  <c r="I25" i="66" s="1"/>
  <c r="K25" i="66" s="1"/>
  <c r="H24" i="66"/>
  <c r="I24" i="66" s="1"/>
  <c r="K24" i="66" s="1"/>
  <c r="H13" i="66"/>
  <c r="I13" i="66" s="1"/>
  <c r="K13" i="66" s="1"/>
  <c r="H41" i="66"/>
  <c r="I41" i="66" s="1"/>
  <c r="K41" i="66" s="1"/>
  <c r="H28" i="66"/>
  <c r="I28" i="66" s="1"/>
  <c r="K28" i="66" s="1"/>
  <c r="H7" i="66"/>
  <c r="I7" i="66" s="1"/>
  <c r="K7" i="66" s="1"/>
  <c r="H37" i="66"/>
  <c r="I37" i="66" s="1"/>
  <c r="K37" i="66" s="1"/>
  <c r="H11" i="66"/>
  <c r="I11" i="66" s="1"/>
  <c r="K11" i="66" s="1"/>
  <c r="H17" i="66"/>
  <c r="I17" i="66" s="1"/>
  <c r="K17" i="66" s="1"/>
  <c r="H5" i="66"/>
  <c r="H38" i="66"/>
  <c r="I38" i="66" s="1"/>
  <c r="K38" i="66" s="1"/>
  <c r="H6" i="66"/>
  <c r="I6" i="66" s="1"/>
  <c r="K6" i="66" s="1"/>
  <c r="H40" i="66"/>
  <c r="I40" i="66" s="1"/>
  <c r="K40" i="66" s="1"/>
  <c r="H15" i="66"/>
  <c r="I15" i="66" s="1"/>
  <c r="K15" i="66" s="1"/>
  <c r="H42" i="66"/>
  <c r="I42" i="66" s="1"/>
  <c r="K42" i="66" s="1"/>
  <c r="H29" i="66"/>
  <c r="I29" i="66" s="1"/>
  <c r="K29" i="66" s="1"/>
  <c r="H16" i="66"/>
  <c r="I16" i="66" s="1"/>
  <c r="K16" i="66" s="1"/>
  <c r="H39" i="66"/>
  <c r="I39" i="66" s="1"/>
  <c r="K39" i="66" s="1"/>
  <c r="H18" i="66"/>
  <c r="I18" i="66" s="1"/>
  <c r="K18" i="66" s="1"/>
  <c r="H21" i="66"/>
  <c r="I21" i="66" s="1"/>
  <c r="K21" i="66" s="1"/>
  <c r="H9" i="66"/>
  <c r="I9" i="66" s="1"/>
  <c r="K9" i="66" s="1"/>
  <c r="H8" i="66"/>
  <c r="I8" i="66" s="1"/>
  <c r="K8" i="66" s="1"/>
  <c r="H14" i="66"/>
  <c r="I14" i="66" s="1"/>
  <c r="K14" i="66" s="1"/>
  <c r="H43" i="66"/>
  <c r="I43" i="66" s="1"/>
  <c r="K43" i="66" s="1"/>
  <c r="H27" i="66"/>
  <c r="I27" i="66" s="1"/>
  <c r="K27" i="66" s="1"/>
  <c r="H23" i="66"/>
  <c r="I23" i="66" s="1"/>
  <c r="K23" i="66" s="1"/>
  <c r="H19" i="66"/>
  <c r="I19" i="66" s="1"/>
  <c r="K19" i="66" s="1"/>
  <c r="H35" i="66"/>
  <c r="I35" i="66" s="1"/>
  <c r="K35" i="66" s="1"/>
  <c r="H30" i="66"/>
  <c r="I30" i="66" s="1"/>
  <c r="K30" i="66" s="1"/>
  <c r="H31" i="66"/>
  <c r="I31" i="66" s="1"/>
  <c r="K31" i="66" s="1"/>
  <c r="H33" i="66"/>
  <c r="I33" i="66" s="1"/>
  <c r="K33" i="66" s="1"/>
  <c r="H20" i="66"/>
  <c r="I20" i="66" s="1"/>
  <c r="K20" i="66" s="1"/>
  <c r="H10" i="66"/>
  <c r="I10" i="66" s="1"/>
  <c r="K10" i="66" s="1"/>
  <c r="H32" i="66"/>
  <c r="I32" i="66" s="1"/>
  <c r="K32" i="66" s="1"/>
  <c r="H34" i="66"/>
  <c r="I34" i="66" s="1"/>
  <c r="K34" i="66" s="1"/>
  <c r="H12" i="66"/>
  <c r="I12" i="66" s="1"/>
  <c r="K12" i="66" s="1"/>
  <c r="H36" i="66"/>
  <c r="I36" i="66" s="1"/>
  <c r="K36" i="66" s="1"/>
  <c r="H26" i="66"/>
  <c r="I26" i="66" s="1"/>
  <c r="K26" i="66" s="1"/>
  <c r="H22" i="66"/>
  <c r="I22" i="66" s="1"/>
  <c r="K22" i="66" s="1"/>
  <c r="Q5" i="64"/>
  <c r="O44" i="64"/>
  <c r="E44" i="63"/>
  <c r="G5" i="63"/>
  <c r="H44" i="66" l="1"/>
  <c r="I5" i="66"/>
  <c r="R5" i="64" a="1"/>
  <c r="Q44" i="64"/>
  <c r="H5" i="63" a="1"/>
  <c r="G44" i="63"/>
  <c r="I44" i="66" l="1"/>
  <c r="K5" i="66"/>
  <c r="K44" i="66" s="1"/>
  <c r="M44" i="66" s="1"/>
  <c r="R37" i="64"/>
  <c r="S37" i="64" s="1"/>
  <c r="L38" i="18" s="1"/>
  <c r="R24" i="64"/>
  <c r="S24" i="64" s="1"/>
  <c r="L25" i="18" s="1"/>
  <c r="R25" i="64"/>
  <c r="S25" i="64" s="1"/>
  <c r="L26" i="18" s="1"/>
  <c r="R23" i="64"/>
  <c r="S23" i="64" s="1"/>
  <c r="L24" i="18" s="1"/>
  <c r="R20" i="64"/>
  <c r="S20" i="64" s="1"/>
  <c r="L21" i="18" s="1"/>
  <c r="R36" i="64"/>
  <c r="S36" i="64" s="1"/>
  <c r="L37" i="18" s="1"/>
  <c r="R34" i="64"/>
  <c r="S34" i="64" s="1"/>
  <c r="L35" i="18" s="1"/>
  <c r="R29" i="64"/>
  <c r="S29" i="64" s="1"/>
  <c r="L30" i="18" s="1"/>
  <c r="R28" i="64"/>
  <c r="S28" i="64" s="1"/>
  <c r="L29" i="18" s="1"/>
  <c r="R27" i="64"/>
  <c r="S27" i="64" s="1"/>
  <c r="L28" i="18" s="1"/>
  <c r="R15" i="64"/>
  <c r="S15" i="64" s="1"/>
  <c r="L16" i="18" s="1"/>
  <c r="R21" i="64"/>
  <c r="S21" i="64" s="1"/>
  <c r="L22" i="18" s="1"/>
  <c r="R38" i="64"/>
  <c r="S38" i="64" s="1"/>
  <c r="L39" i="18" s="1"/>
  <c r="R10" i="64"/>
  <c r="S10" i="64" s="1"/>
  <c r="L11" i="18" s="1"/>
  <c r="R40" i="64"/>
  <c r="S40" i="64" s="1"/>
  <c r="L41" i="18" s="1"/>
  <c r="R33" i="64"/>
  <c r="S33" i="64" s="1"/>
  <c r="L34" i="18" s="1"/>
  <c r="R32" i="64"/>
  <c r="S32" i="64" s="1"/>
  <c r="L33" i="18" s="1"/>
  <c r="R31" i="64"/>
  <c r="S31" i="64" s="1"/>
  <c r="L32" i="18" s="1"/>
  <c r="R5" i="64"/>
  <c r="R42" i="64"/>
  <c r="S42" i="64" s="1"/>
  <c r="L43" i="18" s="1"/>
  <c r="R41" i="64"/>
  <c r="S41" i="64" s="1"/>
  <c r="L42" i="18" s="1"/>
  <c r="R18" i="64"/>
  <c r="S18" i="64" s="1"/>
  <c r="L19" i="18" s="1"/>
  <c r="R43" i="64"/>
  <c r="S43" i="64" s="1"/>
  <c r="L44" i="18" s="1"/>
  <c r="R6" i="64"/>
  <c r="S6" i="64" s="1"/>
  <c r="L7" i="18" s="1"/>
  <c r="R13" i="64"/>
  <c r="S13" i="64" s="1"/>
  <c r="L14" i="18" s="1"/>
  <c r="R16" i="64"/>
  <c r="S16" i="64" s="1"/>
  <c r="L17" i="18" s="1"/>
  <c r="R35" i="64"/>
  <c r="S35" i="64" s="1"/>
  <c r="L36" i="18" s="1"/>
  <c r="R26" i="64"/>
  <c r="S26" i="64" s="1"/>
  <c r="L27" i="18" s="1"/>
  <c r="R30" i="64"/>
  <c r="S30" i="64" s="1"/>
  <c r="L31" i="18" s="1"/>
  <c r="R22" i="64"/>
  <c r="S22" i="64" s="1"/>
  <c r="L23" i="18" s="1"/>
  <c r="R9" i="64"/>
  <c r="S9" i="64" s="1"/>
  <c r="L10" i="18" s="1"/>
  <c r="R12" i="64"/>
  <c r="S12" i="64" s="1"/>
  <c r="L13" i="18" s="1"/>
  <c r="R7" i="64"/>
  <c r="S7" i="64" s="1"/>
  <c r="L8" i="18" s="1"/>
  <c r="R17" i="64"/>
  <c r="S17" i="64" s="1"/>
  <c r="L18" i="18" s="1"/>
  <c r="R39" i="64"/>
  <c r="S39" i="64" s="1"/>
  <c r="L40" i="18" s="1"/>
  <c r="R11" i="64"/>
  <c r="S11" i="64" s="1"/>
  <c r="L12" i="18" s="1"/>
  <c r="R14" i="64"/>
  <c r="S14" i="64" s="1"/>
  <c r="L15" i="18" s="1"/>
  <c r="R8" i="64"/>
  <c r="S8" i="64" s="1"/>
  <c r="L9" i="18" s="1"/>
  <c r="R19" i="64"/>
  <c r="S19" i="64" s="1"/>
  <c r="L20" i="18" s="1"/>
  <c r="H11" i="63"/>
  <c r="I11" i="63" s="1"/>
  <c r="K11" i="63" s="1"/>
  <c r="H6" i="63"/>
  <c r="I6" i="63" s="1"/>
  <c r="K6" i="63" s="1"/>
  <c r="H26" i="63"/>
  <c r="I26" i="63" s="1"/>
  <c r="K26" i="63" s="1"/>
  <c r="H39" i="63"/>
  <c r="I39" i="63" s="1"/>
  <c r="K39" i="63" s="1"/>
  <c r="H7" i="63"/>
  <c r="I7" i="63" s="1"/>
  <c r="K7" i="63" s="1"/>
  <c r="H36" i="63"/>
  <c r="I36" i="63" s="1"/>
  <c r="K36" i="63" s="1"/>
  <c r="H41" i="63"/>
  <c r="I41" i="63" s="1"/>
  <c r="K41" i="63" s="1"/>
  <c r="H37" i="63"/>
  <c r="I37" i="63" s="1"/>
  <c r="K37" i="63" s="1"/>
  <c r="H35" i="63"/>
  <c r="I35" i="63" s="1"/>
  <c r="K35" i="63" s="1"/>
  <c r="H29" i="63"/>
  <c r="I29" i="63" s="1"/>
  <c r="K29" i="63" s="1"/>
  <c r="H25" i="63"/>
  <c r="I25" i="63" s="1"/>
  <c r="K25" i="63" s="1"/>
  <c r="H21" i="63"/>
  <c r="I21" i="63" s="1"/>
  <c r="K21" i="63" s="1"/>
  <c r="H23" i="63"/>
  <c r="I23" i="63" s="1"/>
  <c r="K23" i="63" s="1"/>
  <c r="H32" i="63"/>
  <c r="I32" i="63" s="1"/>
  <c r="K32" i="63" s="1"/>
  <c r="H42" i="63"/>
  <c r="I42" i="63" s="1"/>
  <c r="K42" i="63" s="1"/>
  <c r="H20" i="63"/>
  <c r="I20" i="63" s="1"/>
  <c r="K20" i="63" s="1"/>
  <c r="H16" i="63"/>
  <c r="I16" i="63" s="1"/>
  <c r="K16" i="63" s="1"/>
  <c r="H13" i="63"/>
  <c r="I13" i="63" s="1"/>
  <c r="K13" i="63" s="1"/>
  <c r="H10" i="63"/>
  <c r="I10" i="63" s="1"/>
  <c r="K10" i="63" s="1"/>
  <c r="H34" i="63"/>
  <c r="I34" i="63" s="1"/>
  <c r="K34" i="63" s="1"/>
  <c r="H8" i="63"/>
  <c r="I8" i="63" s="1"/>
  <c r="K8" i="63" s="1"/>
  <c r="H18" i="63"/>
  <c r="I18" i="63" s="1"/>
  <c r="K18" i="63" s="1"/>
  <c r="H9" i="63"/>
  <c r="I9" i="63" s="1"/>
  <c r="K9" i="63" s="1"/>
  <c r="H5" i="63"/>
  <c r="H30" i="63"/>
  <c r="I30" i="63" s="1"/>
  <c r="K30" i="63" s="1"/>
  <c r="H14" i="63"/>
  <c r="I14" i="63" s="1"/>
  <c r="K14" i="63" s="1"/>
  <c r="H12" i="63"/>
  <c r="I12" i="63" s="1"/>
  <c r="K12" i="63" s="1"/>
  <c r="H31" i="63"/>
  <c r="I31" i="63" s="1"/>
  <c r="K31" i="63" s="1"/>
  <c r="H40" i="63"/>
  <c r="I40" i="63" s="1"/>
  <c r="K40" i="63" s="1"/>
  <c r="H19" i="63"/>
  <c r="I19" i="63" s="1"/>
  <c r="K19" i="63" s="1"/>
  <c r="H33" i="63"/>
  <c r="I33" i="63" s="1"/>
  <c r="K33" i="63" s="1"/>
  <c r="H28" i="63"/>
  <c r="I28" i="63" s="1"/>
  <c r="K28" i="63" s="1"/>
  <c r="H15" i="63"/>
  <c r="I15" i="63" s="1"/>
  <c r="K15" i="63" s="1"/>
  <c r="H24" i="63"/>
  <c r="I24" i="63" s="1"/>
  <c r="K24" i="63" s="1"/>
  <c r="H17" i="63"/>
  <c r="I17" i="63" s="1"/>
  <c r="K17" i="63" s="1"/>
  <c r="H43" i="63"/>
  <c r="I43" i="63" s="1"/>
  <c r="K43" i="63" s="1"/>
  <c r="H38" i="63"/>
  <c r="I38" i="63" s="1"/>
  <c r="K38" i="63" s="1"/>
  <c r="H27" i="63"/>
  <c r="I27" i="63" s="1"/>
  <c r="K27" i="63" s="1"/>
  <c r="H22" i="63"/>
  <c r="I22" i="63" s="1"/>
  <c r="K22" i="63" s="1"/>
  <c r="O42" i="66" l="1"/>
  <c r="Q42" i="66" s="1"/>
  <c r="O30" i="66"/>
  <c r="Q30" i="66" s="1"/>
  <c r="O11" i="66"/>
  <c r="Q11" i="66" s="1"/>
  <c r="O13" i="66"/>
  <c r="Q13" i="66" s="1"/>
  <c r="O14" i="66"/>
  <c r="Q14" i="66" s="1"/>
  <c r="O24" i="66"/>
  <c r="Q24" i="66" s="1"/>
  <c r="O8" i="66"/>
  <c r="Q8" i="66" s="1"/>
  <c r="O25" i="66"/>
  <c r="Q25" i="66" s="1"/>
  <c r="O36" i="66"/>
  <c r="Q36" i="66" s="1"/>
  <c r="O34" i="66"/>
  <c r="Q34" i="66" s="1"/>
  <c r="O16" i="66"/>
  <c r="Q16" i="66" s="1"/>
  <c r="O20" i="66"/>
  <c r="Q20" i="66" s="1"/>
  <c r="O18" i="66"/>
  <c r="Q18" i="66" s="1"/>
  <c r="O12" i="66"/>
  <c r="Q12" i="66" s="1"/>
  <c r="O23" i="66"/>
  <c r="Q23" i="66" s="1"/>
  <c r="O15" i="66"/>
  <c r="Q15" i="66" s="1"/>
  <c r="O29" i="66"/>
  <c r="Q29" i="66" s="1"/>
  <c r="O27" i="66"/>
  <c r="Q27" i="66" s="1"/>
  <c r="O22" i="66"/>
  <c r="Q22" i="66" s="1"/>
  <c r="O6" i="66"/>
  <c r="Q6" i="66" s="1"/>
  <c r="O26" i="66"/>
  <c r="Q26" i="66" s="1"/>
  <c r="O40" i="66"/>
  <c r="Q40" i="66" s="1"/>
  <c r="O37" i="66"/>
  <c r="Q37" i="66" s="1"/>
  <c r="O32" i="66"/>
  <c r="Q32" i="66" s="1"/>
  <c r="O19" i="66"/>
  <c r="Q19" i="66" s="1"/>
  <c r="O10" i="66"/>
  <c r="Q10" i="66" s="1"/>
  <c r="O41" i="66"/>
  <c r="Q41" i="66" s="1"/>
  <c r="O28" i="66"/>
  <c r="Q28" i="66" s="1"/>
  <c r="O17" i="66"/>
  <c r="Q17" i="66" s="1"/>
  <c r="O38" i="66"/>
  <c r="Q38" i="66" s="1"/>
  <c r="O33" i="66"/>
  <c r="Q33" i="66" s="1"/>
  <c r="O39" i="66"/>
  <c r="Q39" i="66" s="1"/>
  <c r="O9" i="66"/>
  <c r="Q9" i="66" s="1"/>
  <c r="O7" i="66"/>
  <c r="Q7" i="66" s="1"/>
  <c r="O31" i="66"/>
  <c r="Q31" i="66" s="1"/>
  <c r="O21" i="66"/>
  <c r="Q21" i="66" s="1"/>
  <c r="O35" i="66"/>
  <c r="Q35" i="66" s="1"/>
  <c r="O5" i="66"/>
  <c r="O43" i="66"/>
  <c r="Q43" i="66" s="1"/>
  <c r="Y19" i="64"/>
  <c r="O20" i="18" s="1"/>
  <c r="W19" i="64"/>
  <c r="N20" i="18" s="1"/>
  <c r="U19" i="64"/>
  <c r="M20" i="18" s="1"/>
  <c r="Y13" i="64"/>
  <c r="O14" i="18" s="1"/>
  <c r="W13" i="64"/>
  <c r="N14" i="18" s="1"/>
  <c r="U13" i="64"/>
  <c r="M14" i="18" s="1"/>
  <c r="W28" i="64"/>
  <c r="N29" i="18" s="1"/>
  <c r="Y28" i="64"/>
  <c r="O29" i="18" s="1"/>
  <c r="U28" i="64"/>
  <c r="M29" i="18" s="1"/>
  <c r="U6" i="64"/>
  <c r="M7" i="18" s="1"/>
  <c r="Y6" i="64"/>
  <c r="O7" i="18" s="1"/>
  <c r="W6" i="64"/>
  <c r="N7" i="18" s="1"/>
  <c r="Y29" i="64"/>
  <c r="O30" i="18" s="1"/>
  <c r="W29" i="64"/>
  <c r="N30" i="18" s="1"/>
  <c r="U29" i="64"/>
  <c r="M30" i="18" s="1"/>
  <c r="R44" i="64"/>
  <c r="S5" i="64"/>
  <c r="L6" i="18" s="1"/>
  <c r="L45" i="18" s="1"/>
  <c r="W17" i="64"/>
  <c r="N18" i="18" s="1"/>
  <c r="Y17" i="64"/>
  <c r="O18" i="18" s="1"/>
  <c r="U17" i="64"/>
  <c r="M18" i="18" s="1"/>
  <c r="Y24" i="64"/>
  <c r="O25" i="18" s="1"/>
  <c r="U24" i="64"/>
  <c r="M25" i="18" s="1"/>
  <c r="W24" i="64"/>
  <c r="N25" i="18" s="1"/>
  <c r="Y33" i="64"/>
  <c r="O34" i="18" s="1"/>
  <c r="W33" i="64"/>
  <c r="N34" i="18" s="1"/>
  <c r="U33" i="64"/>
  <c r="M34" i="18" s="1"/>
  <c r="Y14" i="64"/>
  <c r="O15" i="18" s="1"/>
  <c r="W14" i="64"/>
  <c r="N15" i="18" s="1"/>
  <c r="U14" i="64"/>
  <c r="M15" i="18" s="1"/>
  <c r="Y41" i="64"/>
  <c r="O42" i="18" s="1"/>
  <c r="W41" i="64"/>
  <c r="N42" i="18" s="1"/>
  <c r="U41" i="64"/>
  <c r="M42" i="18" s="1"/>
  <c r="W20" i="64"/>
  <c r="N21" i="18" s="1"/>
  <c r="U20" i="64"/>
  <c r="M21" i="18" s="1"/>
  <c r="Y20" i="64"/>
  <c r="O21" i="18" s="1"/>
  <c r="W42" i="64"/>
  <c r="N43" i="18" s="1"/>
  <c r="Y42" i="64"/>
  <c r="O43" i="18" s="1"/>
  <c r="U42" i="64"/>
  <c r="M43" i="18" s="1"/>
  <c r="W31" i="64"/>
  <c r="N32" i="18" s="1"/>
  <c r="Y31" i="64"/>
  <c r="O32" i="18" s="1"/>
  <c r="U31" i="64"/>
  <c r="M32" i="18" s="1"/>
  <c r="Y11" i="64"/>
  <c r="O12" i="18" s="1"/>
  <c r="W11" i="64"/>
  <c r="N12" i="18" s="1"/>
  <c r="U11" i="64"/>
  <c r="M12" i="18" s="1"/>
  <c r="W39" i="64"/>
  <c r="N40" i="18" s="1"/>
  <c r="Y39" i="64"/>
  <c r="O40" i="18" s="1"/>
  <c r="U39" i="64"/>
  <c r="M40" i="18" s="1"/>
  <c r="W32" i="64"/>
  <c r="N33" i="18" s="1"/>
  <c r="Y32" i="64"/>
  <c r="O33" i="18" s="1"/>
  <c r="U32" i="64"/>
  <c r="M33" i="18" s="1"/>
  <c r="W34" i="64"/>
  <c r="N35" i="18" s="1"/>
  <c r="U34" i="64"/>
  <c r="M35" i="18" s="1"/>
  <c r="Y34" i="64"/>
  <c r="O35" i="18" s="1"/>
  <c r="W23" i="64"/>
  <c r="N24" i="18" s="1"/>
  <c r="U23" i="64"/>
  <c r="M24" i="18" s="1"/>
  <c r="Y23" i="64"/>
  <c r="O24" i="18" s="1"/>
  <c r="W25" i="64"/>
  <c r="N26" i="18" s="1"/>
  <c r="U25" i="64"/>
  <c r="M26" i="18" s="1"/>
  <c r="Y25" i="64"/>
  <c r="O26" i="18" s="1"/>
  <c r="W12" i="64"/>
  <c r="N13" i="18" s="1"/>
  <c r="U12" i="64"/>
  <c r="M13" i="18" s="1"/>
  <c r="Y12" i="64"/>
  <c r="O13" i="18" s="1"/>
  <c r="Y37" i="64"/>
  <c r="O38" i="18" s="1"/>
  <c r="W37" i="64"/>
  <c r="N38" i="18" s="1"/>
  <c r="U37" i="64"/>
  <c r="M38" i="18" s="1"/>
  <c r="W40" i="64"/>
  <c r="N41" i="18" s="1"/>
  <c r="U40" i="64"/>
  <c r="M41" i="18" s="1"/>
  <c r="Y40" i="64"/>
  <c r="O41" i="18" s="1"/>
  <c r="W21" i="64"/>
  <c r="N22" i="18" s="1"/>
  <c r="Y21" i="64"/>
  <c r="O22" i="18" s="1"/>
  <c r="U21" i="64"/>
  <c r="M22" i="18" s="1"/>
  <c r="Y9" i="64"/>
  <c r="O10" i="18" s="1"/>
  <c r="W9" i="64"/>
  <c r="N10" i="18" s="1"/>
  <c r="U9" i="64"/>
  <c r="M10" i="18" s="1"/>
  <c r="W22" i="64"/>
  <c r="N23" i="18" s="1"/>
  <c r="Y22" i="64"/>
  <c r="O23" i="18" s="1"/>
  <c r="U22" i="64"/>
  <c r="M23" i="18" s="1"/>
  <c r="Y38" i="64"/>
  <c r="O39" i="18" s="1"/>
  <c r="W38" i="64"/>
  <c r="N39" i="18" s="1"/>
  <c r="U38" i="64"/>
  <c r="M39" i="18" s="1"/>
  <c r="Y35" i="64"/>
  <c r="O36" i="18" s="1"/>
  <c r="U35" i="64"/>
  <c r="M36" i="18" s="1"/>
  <c r="W35" i="64"/>
  <c r="N36" i="18" s="1"/>
  <c r="Y15" i="64"/>
  <c r="O16" i="18" s="1"/>
  <c r="U15" i="64"/>
  <c r="M16" i="18" s="1"/>
  <c r="W15" i="64"/>
  <c r="N16" i="18" s="1"/>
  <c r="U43" i="64"/>
  <c r="M44" i="18" s="1"/>
  <c r="W43" i="64"/>
  <c r="N44" i="18" s="1"/>
  <c r="Y43" i="64"/>
  <c r="O44" i="18" s="1"/>
  <c r="Y8" i="64"/>
  <c r="O9" i="18" s="1"/>
  <c r="U8" i="64"/>
  <c r="M9" i="18" s="1"/>
  <c r="W8" i="64"/>
  <c r="N9" i="18" s="1"/>
  <c r="Y18" i="64"/>
  <c r="O19" i="18" s="1"/>
  <c r="W18" i="64"/>
  <c r="N19" i="18" s="1"/>
  <c r="U18" i="64"/>
  <c r="M19" i="18" s="1"/>
  <c r="W36" i="64"/>
  <c r="N37" i="18" s="1"/>
  <c r="Y36" i="64"/>
  <c r="O37" i="18" s="1"/>
  <c r="U36" i="64"/>
  <c r="M37" i="18" s="1"/>
  <c r="Y7" i="64"/>
  <c r="O8" i="18" s="1"/>
  <c r="U7" i="64"/>
  <c r="M8" i="18" s="1"/>
  <c r="W7" i="64"/>
  <c r="N8" i="18" s="1"/>
  <c r="W10" i="64"/>
  <c r="N11" i="18" s="1"/>
  <c r="U10" i="64"/>
  <c r="M11" i="18" s="1"/>
  <c r="Y10" i="64"/>
  <c r="O11" i="18" s="1"/>
  <c r="Y30" i="64"/>
  <c r="O31" i="18" s="1"/>
  <c r="W30" i="64"/>
  <c r="N31" i="18" s="1"/>
  <c r="U30" i="64"/>
  <c r="M31" i="18" s="1"/>
  <c r="U26" i="64"/>
  <c r="M27" i="18" s="1"/>
  <c r="W26" i="64"/>
  <c r="N27" i="18" s="1"/>
  <c r="Y26" i="64"/>
  <c r="O27" i="18" s="1"/>
  <c r="W16" i="64"/>
  <c r="N17" i="18" s="1"/>
  <c r="Y16" i="64"/>
  <c r="O17" i="18" s="1"/>
  <c r="U16" i="64"/>
  <c r="M17" i="18" s="1"/>
  <c r="W27" i="64"/>
  <c r="N28" i="18" s="1"/>
  <c r="U27" i="64"/>
  <c r="M28" i="18" s="1"/>
  <c r="Y27" i="64"/>
  <c r="O28" i="18" s="1"/>
  <c r="H44" i="63"/>
  <c r="I5" i="63"/>
  <c r="Q5" i="66" l="1"/>
  <c r="O44" i="66"/>
  <c r="Z13" i="18"/>
  <c r="Z13" i="68"/>
  <c r="Y5" i="64"/>
  <c r="W5" i="64"/>
  <c r="U5" i="64"/>
  <c r="S44" i="64"/>
  <c r="I44" i="63"/>
  <c r="K5" i="63"/>
  <c r="K44" i="63" s="1"/>
  <c r="M44" i="63" s="1"/>
  <c r="R5" i="66" l="1" a="1"/>
  <c r="Q44" i="66"/>
  <c r="W44" i="64"/>
  <c r="N6" i="18"/>
  <c r="N45" i="18" s="1"/>
  <c r="U44" i="64"/>
  <c r="M6" i="18"/>
  <c r="M45" i="18" s="1"/>
  <c r="Y44" i="64"/>
  <c r="O6" i="18"/>
  <c r="O45" i="18" s="1"/>
  <c r="O26" i="63"/>
  <c r="Q26" i="63" s="1"/>
  <c r="O15" i="63"/>
  <c r="Q15" i="63" s="1"/>
  <c r="O12" i="63"/>
  <c r="Q12" i="63" s="1"/>
  <c r="O25" i="63"/>
  <c r="Q25" i="63" s="1"/>
  <c r="O19" i="63"/>
  <c r="Q19" i="63" s="1"/>
  <c r="O17" i="63"/>
  <c r="Q17" i="63" s="1"/>
  <c r="O18" i="63"/>
  <c r="Q18" i="63" s="1"/>
  <c r="O14" i="63"/>
  <c r="Q14" i="63" s="1"/>
  <c r="O29" i="63"/>
  <c r="Q29" i="63" s="1"/>
  <c r="O16" i="63"/>
  <c r="Q16" i="63" s="1"/>
  <c r="O41" i="63"/>
  <c r="Q41" i="63" s="1"/>
  <c r="O7" i="63"/>
  <c r="Q7" i="63" s="1"/>
  <c r="O35" i="63"/>
  <c r="Q35" i="63" s="1"/>
  <c r="O27" i="63"/>
  <c r="Q27" i="63" s="1"/>
  <c r="O9" i="63"/>
  <c r="Q9" i="63" s="1"/>
  <c r="O37" i="63"/>
  <c r="Q37" i="63" s="1"/>
  <c r="O32" i="63"/>
  <c r="Q32" i="63" s="1"/>
  <c r="O10" i="63"/>
  <c r="Q10" i="63" s="1"/>
  <c r="O33" i="63"/>
  <c r="Q33" i="63" s="1"/>
  <c r="O38" i="63"/>
  <c r="Q38" i="63" s="1"/>
  <c r="O30" i="63"/>
  <c r="Q30" i="63" s="1"/>
  <c r="O22" i="63"/>
  <c r="Q22" i="63" s="1"/>
  <c r="O5" i="63"/>
  <c r="O6" i="63"/>
  <c r="Q6" i="63" s="1"/>
  <c r="O8" i="63"/>
  <c r="Q8" i="63" s="1"/>
  <c r="O40" i="63"/>
  <c r="Q40" i="63" s="1"/>
  <c r="O21" i="63"/>
  <c r="Q21" i="63" s="1"/>
  <c r="O43" i="63"/>
  <c r="Q43" i="63" s="1"/>
  <c r="O23" i="63"/>
  <c r="Q23" i="63" s="1"/>
  <c r="O13" i="63"/>
  <c r="Q13" i="63" s="1"/>
  <c r="O42" i="63"/>
  <c r="Q42" i="63" s="1"/>
  <c r="O28" i="63"/>
  <c r="Q28" i="63" s="1"/>
  <c r="O34" i="63"/>
  <c r="Q34" i="63" s="1"/>
  <c r="O20" i="63"/>
  <c r="Q20" i="63" s="1"/>
  <c r="O11" i="63"/>
  <c r="Q11" i="63" s="1"/>
  <c r="O39" i="63"/>
  <c r="Q39" i="63" s="1"/>
  <c r="O36" i="63"/>
  <c r="Q36" i="63" s="1"/>
  <c r="O24" i="63"/>
  <c r="Q24" i="63" s="1"/>
  <c r="O31" i="63"/>
  <c r="Q31" i="63" s="1"/>
  <c r="C45" i="18"/>
  <c r="R21" i="66" l="1"/>
  <c r="S21" i="66" s="1"/>
  <c r="R5" i="66"/>
  <c r="R22" i="66"/>
  <c r="S22" i="66" s="1"/>
  <c r="R31" i="66"/>
  <c r="S31" i="66" s="1"/>
  <c r="R25" i="66"/>
  <c r="S25" i="66" s="1"/>
  <c r="R23" i="66"/>
  <c r="S23" i="66" s="1"/>
  <c r="R11" i="66"/>
  <c r="S11" i="66" s="1"/>
  <c r="R7" i="66"/>
  <c r="S7" i="66" s="1"/>
  <c r="R20" i="66"/>
  <c r="S20" i="66" s="1"/>
  <c r="R24" i="66"/>
  <c r="S24" i="66" s="1"/>
  <c r="R30" i="66"/>
  <c r="S30" i="66" s="1"/>
  <c r="R32" i="66"/>
  <c r="S32" i="66" s="1"/>
  <c r="R18" i="66"/>
  <c r="S18" i="66" s="1"/>
  <c r="R37" i="66"/>
  <c r="S37" i="66" s="1"/>
  <c r="R33" i="66"/>
  <c r="S33" i="66" s="1"/>
  <c r="R42" i="66"/>
  <c r="S42" i="66" s="1"/>
  <c r="R40" i="66"/>
  <c r="S40" i="66" s="1"/>
  <c r="R38" i="66"/>
  <c r="S38" i="66" s="1"/>
  <c r="R12" i="66"/>
  <c r="S12" i="66" s="1"/>
  <c r="R8" i="66"/>
  <c r="S8" i="66" s="1"/>
  <c r="R34" i="66"/>
  <c r="S34" i="66" s="1"/>
  <c r="R10" i="66"/>
  <c r="S10" i="66" s="1"/>
  <c r="R14" i="66"/>
  <c r="S14" i="66" s="1"/>
  <c r="R6" i="66"/>
  <c r="S6" i="66" s="1"/>
  <c r="R19" i="66"/>
  <c r="S19" i="66" s="1"/>
  <c r="R43" i="66"/>
  <c r="S43" i="66" s="1"/>
  <c r="R15" i="66"/>
  <c r="S15" i="66" s="1"/>
  <c r="R36" i="66"/>
  <c r="S36" i="66" s="1"/>
  <c r="R28" i="66"/>
  <c r="S28" i="66" s="1"/>
  <c r="R16" i="66"/>
  <c r="S16" i="66" s="1"/>
  <c r="R17" i="66"/>
  <c r="S17" i="66" s="1"/>
  <c r="R26" i="66"/>
  <c r="S26" i="66" s="1"/>
  <c r="R29" i="66"/>
  <c r="S29" i="66" s="1"/>
  <c r="R9" i="66"/>
  <c r="S9" i="66" s="1"/>
  <c r="R39" i="66"/>
  <c r="S39" i="66" s="1"/>
  <c r="R27" i="66"/>
  <c r="S27" i="66" s="1"/>
  <c r="R13" i="66"/>
  <c r="S13" i="66" s="1"/>
  <c r="R35" i="66"/>
  <c r="S35" i="66" s="1"/>
  <c r="R41" i="66"/>
  <c r="S41" i="66" s="1"/>
  <c r="O44" i="63"/>
  <c r="Q5" i="63"/>
  <c r="L43" i="68" l="1"/>
  <c r="Y42" i="66"/>
  <c r="O43" i="68" s="1"/>
  <c r="U42" i="66"/>
  <c r="M43" i="68" s="1"/>
  <c r="W42" i="66"/>
  <c r="N43" i="68" s="1"/>
  <c r="L17" i="68"/>
  <c r="W16" i="66"/>
  <c r="N17" i="68" s="1"/>
  <c r="U16" i="66"/>
  <c r="M17" i="68" s="1"/>
  <c r="Y16" i="66"/>
  <c r="O17" i="68" s="1"/>
  <c r="L19" i="68"/>
  <c r="Y18" i="66"/>
  <c r="O19" i="68" s="1"/>
  <c r="W18" i="66"/>
  <c r="N19" i="68" s="1"/>
  <c r="U18" i="66"/>
  <c r="M19" i="68" s="1"/>
  <c r="L16" i="68"/>
  <c r="W15" i="66"/>
  <c r="N16" i="68" s="1"/>
  <c r="Y15" i="66"/>
  <c r="O16" i="68" s="1"/>
  <c r="U15" i="66"/>
  <c r="M16" i="68" s="1"/>
  <c r="L25" i="68"/>
  <c r="Y24" i="66"/>
  <c r="O25" i="68" s="1"/>
  <c r="U24" i="66"/>
  <c r="M25" i="68" s="1"/>
  <c r="W24" i="66"/>
  <c r="N25" i="68" s="1"/>
  <c r="L7" i="68"/>
  <c r="W6" i="66"/>
  <c r="N7" i="68" s="1"/>
  <c r="Y6" i="66"/>
  <c r="O7" i="68" s="1"/>
  <c r="U6" i="66"/>
  <c r="M7" i="68" s="1"/>
  <c r="L42" i="68"/>
  <c r="W41" i="66"/>
  <c r="N42" i="68" s="1"/>
  <c r="U41" i="66"/>
  <c r="M42" i="68" s="1"/>
  <c r="Y41" i="66"/>
  <c r="O42" i="68" s="1"/>
  <c r="L23" i="68"/>
  <c r="W22" i="66"/>
  <c r="N23" i="68" s="1"/>
  <c r="U22" i="66"/>
  <c r="M23" i="68" s="1"/>
  <c r="Y22" i="66"/>
  <c r="O23" i="68" s="1"/>
  <c r="L27" i="68"/>
  <c r="U26" i="66"/>
  <c r="M27" i="68" s="1"/>
  <c r="W26" i="66"/>
  <c r="N27" i="68" s="1"/>
  <c r="Y26" i="66"/>
  <c r="O27" i="68" s="1"/>
  <c r="L34" i="68"/>
  <c r="Y33" i="66"/>
  <c r="O34" i="68" s="1"/>
  <c r="U33" i="66"/>
  <c r="M34" i="68" s="1"/>
  <c r="W33" i="66"/>
  <c r="N34" i="68" s="1"/>
  <c r="L29" i="68"/>
  <c r="Y28" i="66"/>
  <c r="O29" i="68" s="1"/>
  <c r="U28" i="66"/>
  <c r="M29" i="68" s="1"/>
  <c r="W28" i="66"/>
  <c r="N29" i="68" s="1"/>
  <c r="L33" i="68"/>
  <c r="W32" i="66"/>
  <c r="N33" i="68" s="1"/>
  <c r="Y32" i="66"/>
  <c r="O33" i="68" s="1"/>
  <c r="U32" i="66"/>
  <c r="M33" i="68" s="1"/>
  <c r="L44" i="68"/>
  <c r="Y43" i="66"/>
  <c r="O44" i="68" s="1"/>
  <c r="U43" i="66"/>
  <c r="M44" i="68" s="1"/>
  <c r="W43" i="66"/>
  <c r="N44" i="68" s="1"/>
  <c r="L21" i="68"/>
  <c r="U20" i="66"/>
  <c r="M21" i="68" s="1"/>
  <c r="Y20" i="66"/>
  <c r="O21" i="68" s="1"/>
  <c r="W20" i="66"/>
  <c r="N21" i="68" s="1"/>
  <c r="L12" i="68"/>
  <c r="Y11" i="66"/>
  <c r="O12" i="68" s="1"/>
  <c r="W11" i="66"/>
  <c r="N12" i="68" s="1"/>
  <c r="U11" i="66"/>
  <c r="M12" i="68" s="1"/>
  <c r="L35" i="68"/>
  <c r="Y34" i="66"/>
  <c r="O35" i="68" s="1"/>
  <c r="W34" i="66"/>
  <c r="N35" i="68" s="1"/>
  <c r="U34" i="66"/>
  <c r="M35" i="68" s="1"/>
  <c r="R44" i="66"/>
  <c r="S5" i="66"/>
  <c r="L18" i="68"/>
  <c r="W17" i="66"/>
  <c r="N18" i="68" s="1"/>
  <c r="Y17" i="66"/>
  <c r="O18" i="68" s="1"/>
  <c r="U17" i="66"/>
  <c r="M18" i="68" s="1"/>
  <c r="L38" i="68"/>
  <c r="Y37" i="66"/>
  <c r="O38" i="68" s="1"/>
  <c r="U37" i="66"/>
  <c r="M38" i="68" s="1"/>
  <c r="W37" i="66"/>
  <c r="N38" i="68" s="1"/>
  <c r="L37" i="68"/>
  <c r="Y36" i="66"/>
  <c r="O37" i="68" s="1"/>
  <c r="W36" i="66"/>
  <c r="N37" i="68" s="1"/>
  <c r="U36" i="66"/>
  <c r="M37" i="68" s="1"/>
  <c r="L31" i="68"/>
  <c r="W30" i="66"/>
  <c r="N31" i="68" s="1"/>
  <c r="Y30" i="66"/>
  <c r="O31" i="68" s="1"/>
  <c r="U30" i="66"/>
  <c r="M31" i="68" s="1"/>
  <c r="L20" i="68"/>
  <c r="Y19" i="66"/>
  <c r="O20" i="68" s="1"/>
  <c r="W19" i="66"/>
  <c r="N20" i="68" s="1"/>
  <c r="U19" i="66"/>
  <c r="M20" i="68" s="1"/>
  <c r="L8" i="68"/>
  <c r="U7" i="66"/>
  <c r="M8" i="68" s="1"/>
  <c r="Y7" i="66"/>
  <c r="O8" i="68" s="1"/>
  <c r="W7" i="66"/>
  <c r="N8" i="68" s="1"/>
  <c r="L15" i="68"/>
  <c r="W14" i="66"/>
  <c r="N15" i="68" s="1"/>
  <c r="Y14" i="66"/>
  <c r="O15" i="68" s="1"/>
  <c r="U14" i="66"/>
  <c r="M15" i="68" s="1"/>
  <c r="L36" i="68"/>
  <c r="Y35" i="66"/>
  <c r="O36" i="68" s="1"/>
  <c r="W35" i="66"/>
  <c r="N36" i="68" s="1"/>
  <c r="U35" i="66"/>
  <c r="M36" i="68" s="1"/>
  <c r="L11" i="68"/>
  <c r="W10" i="66"/>
  <c r="N11" i="68" s="1"/>
  <c r="Y10" i="66"/>
  <c r="O11" i="68" s="1"/>
  <c r="U10" i="66"/>
  <c r="M11" i="68" s="1"/>
  <c r="L24" i="68"/>
  <c r="W23" i="66"/>
  <c r="N24" i="68" s="1"/>
  <c r="U23" i="66"/>
  <c r="M24" i="68" s="1"/>
  <c r="Y23" i="66"/>
  <c r="O24" i="68" s="1"/>
  <c r="L14" i="68"/>
  <c r="W13" i="66"/>
  <c r="N14" i="68" s="1"/>
  <c r="U13" i="66"/>
  <c r="M14" i="68" s="1"/>
  <c r="Y13" i="66"/>
  <c r="O14" i="68" s="1"/>
  <c r="L26" i="68"/>
  <c r="W25" i="66"/>
  <c r="N26" i="68" s="1"/>
  <c r="U25" i="66"/>
  <c r="M26" i="68" s="1"/>
  <c r="Y25" i="66"/>
  <c r="O26" i="68" s="1"/>
  <c r="L28" i="68"/>
  <c r="Y27" i="66"/>
  <c r="O28" i="68" s="1"/>
  <c r="W27" i="66"/>
  <c r="N28" i="68" s="1"/>
  <c r="U27" i="66"/>
  <c r="M28" i="68" s="1"/>
  <c r="L9" i="68"/>
  <c r="U8" i="66"/>
  <c r="M9" i="68" s="1"/>
  <c r="Y8" i="66"/>
  <c r="O9" i="68" s="1"/>
  <c r="W8" i="66"/>
  <c r="N9" i="68" s="1"/>
  <c r="L32" i="68"/>
  <c r="W31" i="66"/>
  <c r="N32" i="68" s="1"/>
  <c r="U31" i="66"/>
  <c r="M32" i="68" s="1"/>
  <c r="Y31" i="66"/>
  <c r="O32" i="68" s="1"/>
  <c r="L40" i="68"/>
  <c r="Y39" i="66"/>
  <c r="O40" i="68" s="1"/>
  <c r="W39" i="66"/>
  <c r="N40" i="68" s="1"/>
  <c r="U39" i="66"/>
  <c r="M40" i="68" s="1"/>
  <c r="L13" i="68"/>
  <c r="U12" i="66"/>
  <c r="M13" i="68" s="1"/>
  <c r="W12" i="66"/>
  <c r="N13" i="68" s="1"/>
  <c r="Y12" i="66"/>
  <c r="O13" i="68" s="1"/>
  <c r="L10" i="68"/>
  <c r="Y9" i="66"/>
  <c r="O10" i="68" s="1"/>
  <c r="W9" i="66"/>
  <c r="N10" i="68" s="1"/>
  <c r="U9" i="66"/>
  <c r="M10" i="68" s="1"/>
  <c r="L39" i="68"/>
  <c r="Y38" i="66"/>
  <c r="O39" i="68" s="1"/>
  <c r="W38" i="66"/>
  <c r="N39" i="68" s="1"/>
  <c r="U38" i="66"/>
  <c r="M39" i="68" s="1"/>
  <c r="L30" i="68"/>
  <c r="Y29" i="66"/>
  <c r="O30" i="68" s="1"/>
  <c r="U29" i="66"/>
  <c r="M30" i="68" s="1"/>
  <c r="W29" i="66"/>
  <c r="N30" i="68" s="1"/>
  <c r="L41" i="68"/>
  <c r="Y40" i="66"/>
  <c r="O41" i="68" s="1"/>
  <c r="W40" i="66"/>
  <c r="N41" i="68" s="1"/>
  <c r="U40" i="66"/>
  <c r="M41" i="68" s="1"/>
  <c r="L22" i="68"/>
  <c r="W21" i="66"/>
  <c r="N22" i="68" s="1"/>
  <c r="Y21" i="66"/>
  <c r="O22" i="68" s="1"/>
  <c r="U21" i="66"/>
  <c r="M22" i="68" s="1"/>
  <c r="R5" i="63" a="1"/>
  <c r="Q44" i="63"/>
  <c r="L6" i="68" l="1"/>
  <c r="L45" i="68" s="1"/>
  <c r="S44" i="66"/>
  <c r="U5" i="66"/>
  <c r="Y5" i="66"/>
  <c r="W5" i="66"/>
  <c r="R13" i="63"/>
  <c r="S13" i="63" s="1"/>
  <c r="R8" i="63"/>
  <c r="S8" i="63" s="1"/>
  <c r="R20" i="63"/>
  <c r="S20" i="63" s="1"/>
  <c r="R23" i="63"/>
  <c r="S23" i="63" s="1"/>
  <c r="R7" i="63"/>
  <c r="S7" i="63" s="1"/>
  <c r="R38" i="63"/>
  <c r="S38" i="63" s="1"/>
  <c r="R27" i="63"/>
  <c r="S27" i="63" s="1"/>
  <c r="R26" i="63"/>
  <c r="S26" i="63" s="1"/>
  <c r="R30" i="63"/>
  <c r="S30" i="63" s="1"/>
  <c r="R35" i="63"/>
  <c r="S35" i="63" s="1"/>
  <c r="R37" i="63"/>
  <c r="S37" i="63" s="1"/>
  <c r="R16" i="63"/>
  <c r="S16" i="63" s="1"/>
  <c r="R25" i="63"/>
  <c r="S25" i="63" s="1"/>
  <c r="R34" i="63"/>
  <c r="S34" i="63" s="1"/>
  <c r="R9" i="63"/>
  <c r="S9" i="63" s="1"/>
  <c r="R14" i="63"/>
  <c r="S14" i="63" s="1"/>
  <c r="R40" i="63"/>
  <c r="S40" i="63" s="1"/>
  <c r="R29" i="63"/>
  <c r="S29" i="63" s="1"/>
  <c r="R28" i="63"/>
  <c r="S28" i="63" s="1"/>
  <c r="R36" i="63"/>
  <c r="S36" i="63" s="1"/>
  <c r="R39" i="63"/>
  <c r="S39" i="63" s="1"/>
  <c r="R17" i="63"/>
  <c r="S17" i="63" s="1"/>
  <c r="R19" i="63"/>
  <c r="S19" i="63" s="1"/>
  <c r="R6" i="63"/>
  <c r="S6" i="63" s="1"/>
  <c r="R32" i="63"/>
  <c r="S32" i="63" s="1"/>
  <c r="R24" i="63"/>
  <c r="S24" i="63" s="1"/>
  <c r="R12" i="63"/>
  <c r="S12" i="63" s="1"/>
  <c r="R42" i="63"/>
  <c r="S42" i="63" s="1"/>
  <c r="R10" i="63"/>
  <c r="S10" i="63" s="1"/>
  <c r="R21" i="63"/>
  <c r="S21" i="63" s="1"/>
  <c r="R43" i="63"/>
  <c r="S43" i="63" s="1"/>
  <c r="R22" i="63"/>
  <c r="S22" i="63" s="1"/>
  <c r="R11" i="63"/>
  <c r="S11" i="63" s="1"/>
  <c r="R5" i="63"/>
  <c r="R31" i="63"/>
  <c r="S31" i="63" s="1"/>
  <c r="R41" i="63"/>
  <c r="S41" i="63" s="1"/>
  <c r="R15" i="63"/>
  <c r="S15" i="63" s="1"/>
  <c r="R18" i="63"/>
  <c r="S18" i="63" s="1"/>
  <c r="R33" i="63"/>
  <c r="S33" i="63" s="1"/>
  <c r="AT46" i="17"/>
  <c r="AS46" i="17"/>
  <c r="AT45" i="17"/>
  <c r="AS45" i="17"/>
  <c r="AT44" i="17"/>
  <c r="AV44" i="17" s="1"/>
  <c r="AW44" i="17" s="1"/>
  <c r="AS44" i="17"/>
  <c r="AT43" i="17"/>
  <c r="AS43" i="17"/>
  <c r="AT42" i="17"/>
  <c r="AS42" i="17"/>
  <c r="AT41" i="17"/>
  <c r="AS41" i="17"/>
  <c r="AT40" i="17"/>
  <c r="AS40" i="17"/>
  <c r="AT39" i="17"/>
  <c r="AS39" i="17"/>
  <c r="AT38" i="17"/>
  <c r="AS38" i="17"/>
  <c r="AT37" i="17"/>
  <c r="AS37" i="17"/>
  <c r="AT36" i="17"/>
  <c r="AS36" i="17"/>
  <c r="AT35" i="17"/>
  <c r="AS35" i="17"/>
  <c r="AT34" i="17"/>
  <c r="AS34" i="17"/>
  <c r="AT33" i="17"/>
  <c r="AS33" i="17"/>
  <c r="AT32" i="17"/>
  <c r="AS32" i="17"/>
  <c r="AT31" i="17"/>
  <c r="AV31" i="17" s="1"/>
  <c r="AW31" i="17" s="1"/>
  <c r="AS31" i="17"/>
  <c r="AT30" i="17"/>
  <c r="AS30" i="17"/>
  <c r="AT29" i="17"/>
  <c r="AS29" i="17"/>
  <c r="AT28" i="17"/>
  <c r="AV28" i="17" s="1"/>
  <c r="AW28" i="17" s="1"/>
  <c r="AS28" i="17"/>
  <c r="AT27" i="17"/>
  <c r="AS27" i="17"/>
  <c r="AT26" i="17"/>
  <c r="AS26" i="17"/>
  <c r="AT25" i="17"/>
  <c r="AS25" i="17"/>
  <c r="AT24" i="17"/>
  <c r="AS24" i="17"/>
  <c r="AT23" i="17"/>
  <c r="AS23" i="17"/>
  <c r="AT22" i="17"/>
  <c r="AS22" i="17"/>
  <c r="AT21" i="17"/>
  <c r="AS21" i="17"/>
  <c r="AT20" i="17"/>
  <c r="AS20" i="17"/>
  <c r="AT19" i="17"/>
  <c r="AS19" i="17"/>
  <c r="AT18" i="17"/>
  <c r="AS18" i="17"/>
  <c r="AT17" i="17"/>
  <c r="AS17" i="17"/>
  <c r="AT16" i="17"/>
  <c r="AS16" i="17"/>
  <c r="AT15" i="17"/>
  <c r="AV15" i="17" s="1"/>
  <c r="AS15" i="17"/>
  <c r="AT14" i="17"/>
  <c r="AS14" i="17"/>
  <c r="AT13" i="17"/>
  <c r="AS13" i="17"/>
  <c r="AT12" i="17"/>
  <c r="AV12" i="17" s="1"/>
  <c r="AS12" i="17"/>
  <c r="AT11" i="17"/>
  <c r="AS11" i="17"/>
  <c r="AT10" i="17"/>
  <c r="AS10" i="17"/>
  <c r="AT9" i="17"/>
  <c r="AS9" i="17"/>
  <c r="AT8" i="17"/>
  <c r="AS8"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2" i="17"/>
  <c r="AR21" i="17"/>
  <c r="AR20" i="17"/>
  <c r="AR19" i="17"/>
  <c r="AR18" i="17"/>
  <c r="AR17" i="17"/>
  <c r="AR16" i="17"/>
  <c r="AR15" i="17"/>
  <c r="AR14" i="17"/>
  <c r="AR13" i="17"/>
  <c r="AR12" i="17"/>
  <c r="AR11" i="17"/>
  <c r="AR10" i="17"/>
  <c r="AR9" i="17"/>
  <c r="AR8" i="17"/>
  <c r="AM47" i="17"/>
  <c r="AM46" i="17"/>
  <c r="AM45" i="17"/>
  <c r="AM44" i="17"/>
  <c r="AM43" i="17"/>
  <c r="AM42" i="17"/>
  <c r="AM41" i="17"/>
  <c r="AM40" i="17"/>
  <c r="AM39" i="17"/>
  <c r="AM38" i="17"/>
  <c r="AM37" i="17"/>
  <c r="AM36" i="17"/>
  <c r="AM35"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1" i="17"/>
  <c r="AM10" i="17"/>
  <c r="AM9" i="17"/>
  <c r="AM8" i="17"/>
  <c r="AG46" i="17"/>
  <c r="AG45" i="17"/>
  <c r="AG44" i="17"/>
  <c r="AG43" i="17"/>
  <c r="AG42" i="17"/>
  <c r="AG41" i="17"/>
  <c r="AG40" i="17"/>
  <c r="AG39" i="17"/>
  <c r="AG38" i="17"/>
  <c r="AG37" i="17"/>
  <c r="AG36" i="17"/>
  <c r="AG35" i="17"/>
  <c r="AG34" i="17"/>
  <c r="AG33" i="17"/>
  <c r="AG32" i="17"/>
  <c r="AG31" i="17"/>
  <c r="AG30" i="17"/>
  <c r="AG29" i="17"/>
  <c r="AG28" i="17"/>
  <c r="AG27" i="17"/>
  <c r="AG26" i="17"/>
  <c r="AG25" i="17"/>
  <c r="AG24" i="17"/>
  <c r="AG23" i="17"/>
  <c r="AG22" i="17"/>
  <c r="AG21" i="17"/>
  <c r="AG20" i="17"/>
  <c r="AG19" i="17"/>
  <c r="AG18" i="17"/>
  <c r="AG17" i="17"/>
  <c r="AG16" i="17"/>
  <c r="AG15" i="17"/>
  <c r="AG14" i="17"/>
  <c r="AG13" i="17"/>
  <c r="AG12" i="17"/>
  <c r="AG11" i="17"/>
  <c r="AG10" i="17"/>
  <c r="AG9" i="17"/>
  <c r="AG8" i="17"/>
  <c r="AB8" i="17" a="1"/>
  <c r="AB8" i="17" s="1"/>
  <c r="AI8" i="17" s="1"/>
  <c r="W22" i="17"/>
  <c r="X16" i="17"/>
  <c r="V46" i="17"/>
  <c r="U46" i="17"/>
  <c r="T46" i="17"/>
  <c r="V45" i="17"/>
  <c r="U45" i="17"/>
  <c r="T45" i="17"/>
  <c r="V44" i="17"/>
  <c r="U44" i="17"/>
  <c r="X44" i="17" s="1"/>
  <c r="T44" i="17"/>
  <c r="V43" i="17"/>
  <c r="U43" i="17"/>
  <c r="T43" i="17"/>
  <c r="V42" i="17"/>
  <c r="U42" i="17"/>
  <c r="T42" i="17"/>
  <c r="V41" i="17"/>
  <c r="U41" i="17"/>
  <c r="T41" i="17"/>
  <c r="V40" i="17"/>
  <c r="U40" i="17"/>
  <c r="T40" i="17"/>
  <c r="V39" i="17"/>
  <c r="U39" i="17"/>
  <c r="T39" i="17"/>
  <c r="V38" i="17"/>
  <c r="U38" i="17"/>
  <c r="X38" i="17" s="1"/>
  <c r="T38" i="17"/>
  <c r="W38" i="17" s="1"/>
  <c r="V37" i="17"/>
  <c r="U37" i="17"/>
  <c r="X37" i="17" s="1"/>
  <c r="T37" i="17"/>
  <c r="W37" i="17" s="1"/>
  <c r="V36" i="17"/>
  <c r="U36" i="17"/>
  <c r="T36" i="17"/>
  <c r="V35" i="17"/>
  <c r="U35" i="17"/>
  <c r="T35" i="17"/>
  <c r="V34" i="17"/>
  <c r="U34" i="17"/>
  <c r="T34" i="17"/>
  <c r="V33" i="17"/>
  <c r="U33" i="17"/>
  <c r="T33" i="17"/>
  <c r="W33" i="17" s="1"/>
  <c r="V32" i="17"/>
  <c r="U32" i="17"/>
  <c r="X32" i="17" s="1"/>
  <c r="T32" i="17"/>
  <c r="W32" i="17" s="1"/>
  <c r="V31" i="17"/>
  <c r="U31" i="17"/>
  <c r="T31" i="17"/>
  <c r="V30" i="17"/>
  <c r="U30" i="17"/>
  <c r="X30" i="17" s="1"/>
  <c r="T30" i="17"/>
  <c r="V29" i="17"/>
  <c r="U29" i="17"/>
  <c r="T29" i="17"/>
  <c r="V28" i="17"/>
  <c r="U28" i="17"/>
  <c r="T28" i="17"/>
  <c r="V27" i="17"/>
  <c r="U27" i="17"/>
  <c r="X27" i="17" s="1"/>
  <c r="T27" i="17"/>
  <c r="V26" i="17"/>
  <c r="U26" i="17"/>
  <c r="T26" i="17"/>
  <c r="V25" i="17"/>
  <c r="U25" i="17"/>
  <c r="T25" i="17"/>
  <c r="V24" i="17"/>
  <c r="U24" i="17"/>
  <c r="T24" i="17"/>
  <c r="V23" i="17"/>
  <c r="U23" i="17"/>
  <c r="X23" i="17" s="1"/>
  <c r="T23" i="17"/>
  <c r="W23" i="17" s="1"/>
  <c r="V22" i="17"/>
  <c r="U22" i="17"/>
  <c r="X22" i="17" s="1"/>
  <c r="T22" i="17"/>
  <c r="V21" i="17"/>
  <c r="U21" i="17"/>
  <c r="X21" i="17" s="1"/>
  <c r="T21" i="17"/>
  <c r="W21" i="17" s="1"/>
  <c r="V20" i="17"/>
  <c r="U20" i="17"/>
  <c r="X20" i="17" s="1"/>
  <c r="T20" i="17"/>
  <c r="V19" i="17"/>
  <c r="U19" i="17"/>
  <c r="T19" i="17"/>
  <c r="V18" i="17"/>
  <c r="U18" i="17"/>
  <c r="T18" i="17"/>
  <c r="V17" i="17"/>
  <c r="U17" i="17"/>
  <c r="T17" i="17"/>
  <c r="W17" i="17" s="1"/>
  <c r="V16" i="17"/>
  <c r="U16" i="17"/>
  <c r="T16" i="17"/>
  <c r="V15" i="17"/>
  <c r="U15" i="17"/>
  <c r="T15" i="17"/>
  <c r="V14" i="17"/>
  <c r="U14" i="17"/>
  <c r="T14" i="17"/>
  <c r="V13" i="17"/>
  <c r="U13" i="17"/>
  <c r="T13" i="17"/>
  <c r="V12" i="17"/>
  <c r="U12" i="17"/>
  <c r="X12" i="17" s="1"/>
  <c r="T12" i="17"/>
  <c r="V11" i="17"/>
  <c r="U11" i="17"/>
  <c r="T11" i="17"/>
  <c r="V10" i="17"/>
  <c r="U10" i="17"/>
  <c r="T10" i="17"/>
  <c r="V9" i="17"/>
  <c r="U9" i="17"/>
  <c r="T9" i="17"/>
  <c r="V8" i="17"/>
  <c r="U8" i="17"/>
  <c r="T8" i="17"/>
  <c r="N47" i="17"/>
  <c r="M47" i="17"/>
  <c r="N46" i="17"/>
  <c r="M46" i="17"/>
  <c r="N45" i="17"/>
  <c r="M45" i="17"/>
  <c r="N44" i="17"/>
  <c r="M44" i="17"/>
  <c r="N43" i="17"/>
  <c r="M43" i="17"/>
  <c r="N42" i="17"/>
  <c r="M42" i="17"/>
  <c r="N41" i="17"/>
  <c r="M41" i="17"/>
  <c r="N40" i="17"/>
  <c r="M40" i="17"/>
  <c r="N39" i="17"/>
  <c r="M39" i="17"/>
  <c r="N38" i="17"/>
  <c r="M38" i="17"/>
  <c r="N37" i="17"/>
  <c r="M37" i="17"/>
  <c r="N36" i="17"/>
  <c r="M36" i="17"/>
  <c r="N35" i="17"/>
  <c r="M35" i="17"/>
  <c r="N34" i="17"/>
  <c r="M34" i="17"/>
  <c r="N33" i="17"/>
  <c r="M33" i="17"/>
  <c r="N32" i="17"/>
  <c r="M32" i="17"/>
  <c r="N31" i="17"/>
  <c r="M31" i="17"/>
  <c r="N30" i="17"/>
  <c r="M30" i="17"/>
  <c r="N29" i="17"/>
  <c r="M29" i="17"/>
  <c r="N28" i="17"/>
  <c r="M28" i="17"/>
  <c r="N27" i="17"/>
  <c r="M27" i="17"/>
  <c r="N26" i="17"/>
  <c r="M26" i="17"/>
  <c r="N25" i="17"/>
  <c r="M25" i="17"/>
  <c r="N24" i="17"/>
  <c r="M24" i="17"/>
  <c r="N23" i="17"/>
  <c r="M23" i="17"/>
  <c r="N22" i="17"/>
  <c r="M22" i="17"/>
  <c r="N21" i="17"/>
  <c r="M21" i="17"/>
  <c r="N20" i="17"/>
  <c r="M20" i="17"/>
  <c r="N19" i="17"/>
  <c r="M19" i="17"/>
  <c r="N18" i="17"/>
  <c r="M18" i="17"/>
  <c r="N17" i="17"/>
  <c r="M17" i="17"/>
  <c r="N16" i="17"/>
  <c r="M16" i="17"/>
  <c r="N15" i="17"/>
  <c r="M15" i="17"/>
  <c r="N14" i="17"/>
  <c r="M14" i="17"/>
  <c r="N13" i="17"/>
  <c r="M13" i="17"/>
  <c r="N12" i="17"/>
  <c r="M12" i="17"/>
  <c r="N11" i="17"/>
  <c r="M11" i="17"/>
  <c r="N10" i="17"/>
  <c r="M10" i="17"/>
  <c r="N9" i="17"/>
  <c r="M9" i="17"/>
  <c r="N8" i="17"/>
  <c r="M8" i="17"/>
  <c r="W44" i="66" l="1"/>
  <c r="N6" i="68"/>
  <c r="N45" i="68" s="1"/>
  <c r="O6" i="68"/>
  <c r="O45" i="68" s="1"/>
  <c r="Y44" i="66"/>
  <c r="U44" i="66"/>
  <c r="M6" i="68"/>
  <c r="M45" i="68" s="1"/>
  <c r="D38" i="68"/>
  <c r="T38" i="68" s="1"/>
  <c r="D38" i="18"/>
  <c r="T38" i="18" s="1"/>
  <c r="D23" i="68"/>
  <c r="T23" i="68" s="1"/>
  <c r="D23" i="18"/>
  <c r="T23" i="18" s="1"/>
  <c r="D15" i="68"/>
  <c r="T15" i="68" s="1"/>
  <c r="D15" i="18"/>
  <c r="T15" i="18" s="1"/>
  <c r="D44" i="68"/>
  <c r="T44" i="68" s="1"/>
  <c r="D44" i="18"/>
  <c r="T44" i="18" s="1"/>
  <c r="D10" i="68"/>
  <c r="T10" i="68" s="1"/>
  <c r="D10" i="18"/>
  <c r="T10" i="18" s="1"/>
  <c r="D35" i="68"/>
  <c r="T35" i="68" s="1"/>
  <c r="D35" i="18"/>
  <c r="T35" i="18" s="1"/>
  <c r="D17" i="68"/>
  <c r="T17" i="68" s="1"/>
  <c r="D17" i="18"/>
  <c r="T17" i="18" s="1"/>
  <c r="D31" i="68"/>
  <c r="T31" i="68" s="1"/>
  <c r="D31" i="18"/>
  <c r="T31" i="18" s="1"/>
  <c r="D27" i="68"/>
  <c r="T27" i="68" s="1"/>
  <c r="D27" i="18"/>
  <c r="T27" i="18" s="1"/>
  <c r="D34" i="68"/>
  <c r="T34" i="68" s="1"/>
  <c r="D34" i="18"/>
  <c r="T34" i="18" s="1"/>
  <c r="D20" i="68"/>
  <c r="T20" i="68" s="1"/>
  <c r="D20" i="18"/>
  <c r="T20" i="18" s="1"/>
  <c r="D28" i="68"/>
  <c r="T28" i="68" s="1"/>
  <c r="D28" i="18"/>
  <c r="T28" i="18" s="1"/>
  <c r="D19" i="68"/>
  <c r="T19" i="68" s="1"/>
  <c r="D19" i="18"/>
  <c r="T19" i="18" s="1"/>
  <c r="D18" i="68"/>
  <c r="T18" i="68" s="1"/>
  <c r="D18" i="18"/>
  <c r="T18" i="18" s="1"/>
  <c r="D39" i="68"/>
  <c r="T39" i="68" s="1"/>
  <c r="D39" i="18"/>
  <c r="T39" i="18" s="1"/>
  <c r="D8" i="68"/>
  <c r="T8" i="68" s="1"/>
  <c r="D8" i="18"/>
  <c r="T8" i="18" s="1"/>
  <c r="D26" i="68"/>
  <c r="T26" i="68" s="1"/>
  <c r="D26" i="18"/>
  <c r="T26" i="18" s="1"/>
  <c r="D13" i="68"/>
  <c r="T13" i="68" s="1"/>
  <c r="D13" i="18"/>
  <c r="T13" i="18" s="1"/>
  <c r="D7" i="68"/>
  <c r="T7" i="68" s="1"/>
  <c r="D7" i="18"/>
  <c r="T7" i="18" s="1"/>
  <c r="D40" i="68"/>
  <c r="T40" i="68" s="1"/>
  <c r="D40" i="18"/>
  <c r="T40" i="18" s="1"/>
  <c r="D24" i="68"/>
  <c r="T24" i="68" s="1"/>
  <c r="D24" i="18"/>
  <c r="T24" i="18" s="1"/>
  <c r="D32" i="68"/>
  <c r="T32" i="68" s="1"/>
  <c r="D32" i="18"/>
  <c r="T32" i="18" s="1"/>
  <c r="D29" i="68"/>
  <c r="T29" i="68" s="1"/>
  <c r="D29" i="18"/>
  <c r="T29" i="18" s="1"/>
  <c r="D21" i="68"/>
  <c r="T21" i="68" s="1"/>
  <c r="D21" i="18"/>
  <c r="T21" i="18" s="1"/>
  <c r="D43" i="68"/>
  <c r="T43" i="68" s="1"/>
  <c r="D43" i="18"/>
  <c r="T43" i="18" s="1"/>
  <c r="D25" i="68"/>
  <c r="T25" i="68" s="1"/>
  <c r="D25" i="18"/>
  <c r="T25" i="18" s="1"/>
  <c r="D33" i="68"/>
  <c r="T33" i="68" s="1"/>
  <c r="D33" i="18"/>
  <c r="T33" i="18" s="1"/>
  <c r="D37" i="68"/>
  <c r="T37" i="68" s="1"/>
  <c r="D37" i="18"/>
  <c r="T37" i="18" s="1"/>
  <c r="D30" i="68"/>
  <c r="T30" i="68" s="1"/>
  <c r="D30" i="18"/>
  <c r="T30" i="18" s="1"/>
  <c r="D9" i="68"/>
  <c r="T9" i="68" s="1"/>
  <c r="D9" i="18"/>
  <c r="T9" i="18" s="1"/>
  <c r="D22" i="68"/>
  <c r="T22" i="68" s="1"/>
  <c r="D22" i="18"/>
  <c r="T22" i="18" s="1"/>
  <c r="D11" i="68"/>
  <c r="T11" i="68" s="1"/>
  <c r="D11" i="18"/>
  <c r="T11" i="18" s="1"/>
  <c r="D36" i="68"/>
  <c r="T36" i="68" s="1"/>
  <c r="D36" i="18"/>
  <c r="T36" i="18" s="1"/>
  <c r="D16" i="68"/>
  <c r="T16" i="68" s="1"/>
  <c r="D16" i="18"/>
  <c r="T16" i="18" s="1"/>
  <c r="D42" i="68"/>
  <c r="T42" i="68" s="1"/>
  <c r="D42" i="18"/>
  <c r="T42" i="18" s="1"/>
  <c r="D12" i="68"/>
  <c r="T12" i="68" s="1"/>
  <c r="D12" i="18"/>
  <c r="T12" i="18" s="1"/>
  <c r="D41" i="68"/>
  <c r="T41" i="68" s="1"/>
  <c r="D41" i="18"/>
  <c r="T41" i="18" s="1"/>
  <c r="D14" i="68"/>
  <c r="T14" i="68" s="1"/>
  <c r="D14" i="18"/>
  <c r="T14" i="18" s="1"/>
  <c r="Y22" i="63"/>
  <c r="U22" i="63"/>
  <c r="W22" i="63"/>
  <c r="U14" i="63"/>
  <c r="W14" i="63"/>
  <c r="Y14" i="63"/>
  <c r="W42" i="63"/>
  <c r="Y42" i="63"/>
  <c r="U42" i="63"/>
  <c r="Y43" i="63"/>
  <c r="W43" i="63"/>
  <c r="U43" i="63"/>
  <c r="Y9" i="63"/>
  <c r="U9" i="63"/>
  <c r="W9" i="63"/>
  <c r="W25" i="63"/>
  <c r="U25" i="63"/>
  <c r="Y25" i="63"/>
  <c r="Y12" i="63"/>
  <c r="W12" i="63"/>
  <c r="U12" i="63"/>
  <c r="U32" i="63"/>
  <c r="Y32" i="63"/>
  <c r="W32" i="63"/>
  <c r="U6" i="63"/>
  <c r="Y6" i="63"/>
  <c r="W6" i="63"/>
  <c r="Y26" i="63"/>
  <c r="W26" i="63"/>
  <c r="U26" i="63"/>
  <c r="W33" i="63"/>
  <c r="Y33" i="63"/>
  <c r="U33" i="63"/>
  <c r="W19" i="63"/>
  <c r="U19" i="63"/>
  <c r="Y19" i="63"/>
  <c r="Y27" i="63"/>
  <c r="W27" i="63"/>
  <c r="U27" i="63"/>
  <c r="Y18" i="63"/>
  <c r="U18" i="63"/>
  <c r="W18" i="63"/>
  <c r="U17" i="63"/>
  <c r="Y17" i="63"/>
  <c r="W17" i="63"/>
  <c r="Y38" i="63"/>
  <c r="W38" i="63"/>
  <c r="U38" i="63"/>
  <c r="W15" i="63"/>
  <c r="U15" i="63"/>
  <c r="Y15" i="63"/>
  <c r="Y39" i="63"/>
  <c r="W39" i="63"/>
  <c r="U39" i="63"/>
  <c r="U7" i="63"/>
  <c r="Y7" i="63"/>
  <c r="W7" i="63"/>
  <c r="W41" i="63"/>
  <c r="U41" i="63"/>
  <c r="Y41" i="63"/>
  <c r="U36" i="63"/>
  <c r="Y36" i="63"/>
  <c r="W36" i="63"/>
  <c r="Y23" i="63"/>
  <c r="U23" i="63"/>
  <c r="W23" i="63"/>
  <c r="U21" i="63"/>
  <c r="Y21" i="63"/>
  <c r="W21" i="63"/>
  <c r="U16" i="63"/>
  <c r="W16" i="63"/>
  <c r="Y16" i="63"/>
  <c r="Y24" i="63"/>
  <c r="W24" i="63"/>
  <c r="U24" i="63"/>
  <c r="W31" i="63"/>
  <c r="U31" i="63"/>
  <c r="Y31" i="63"/>
  <c r="Y28" i="63"/>
  <c r="W28" i="63"/>
  <c r="U28" i="63"/>
  <c r="Y20" i="63"/>
  <c r="W20" i="63"/>
  <c r="U20" i="63"/>
  <c r="Y34" i="63"/>
  <c r="W34" i="63"/>
  <c r="U34" i="63"/>
  <c r="U10" i="63"/>
  <c r="Y10" i="63"/>
  <c r="W10" i="63"/>
  <c r="U30" i="63"/>
  <c r="W30" i="63"/>
  <c r="Y30" i="63"/>
  <c r="R44" i="63"/>
  <c r="S5" i="63"/>
  <c r="W29" i="63"/>
  <c r="U29" i="63"/>
  <c r="Y29" i="63"/>
  <c r="Y8" i="63"/>
  <c r="U8" i="63"/>
  <c r="W8" i="63"/>
  <c r="W37" i="63"/>
  <c r="U37" i="63"/>
  <c r="Y37" i="63"/>
  <c r="W35" i="63"/>
  <c r="U35" i="63"/>
  <c r="Y35" i="63"/>
  <c r="W11" i="63"/>
  <c r="U11" i="63"/>
  <c r="Y11" i="63"/>
  <c r="W40" i="63"/>
  <c r="U40" i="63"/>
  <c r="Y40" i="63"/>
  <c r="Y13" i="63"/>
  <c r="W13" i="63"/>
  <c r="U13" i="63"/>
  <c r="W41" i="17"/>
  <c r="W16" i="17"/>
  <c r="W29" i="17"/>
  <c r="X11" i="17"/>
  <c r="X43" i="17"/>
  <c r="AV8" i="17"/>
  <c r="AW8" i="17" s="1"/>
  <c r="AV24" i="17"/>
  <c r="AV34" i="17"/>
  <c r="AW34" i="17" s="1"/>
  <c r="W40" i="17"/>
  <c r="AV13" i="17"/>
  <c r="AW13" i="17" s="1"/>
  <c r="AV29" i="17"/>
  <c r="AW29" i="17" s="1"/>
  <c r="AV45" i="17"/>
  <c r="AW45" i="17" s="1"/>
  <c r="W30" i="17"/>
  <c r="AV14" i="17"/>
  <c r="AW14" i="17" s="1"/>
  <c r="AV22" i="17"/>
  <c r="AW22" i="17" s="1"/>
  <c r="AV30" i="17"/>
  <c r="AW30" i="17" s="1"/>
  <c r="AV35" i="17"/>
  <c r="AW35" i="17" s="1"/>
  <c r="AV23" i="17"/>
  <c r="AW23" i="17" s="1"/>
  <c r="W31" i="17"/>
  <c r="X31" i="17"/>
  <c r="AD10" i="17"/>
  <c r="AD16" i="17"/>
  <c r="AD32" i="17"/>
  <c r="AF9" i="17"/>
  <c r="AB46" i="17"/>
  <c r="AB30" i="17"/>
  <c r="AE23" i="17"/>
  <c r="AB16" i="17"/>
  <c r="AF15" i="17"/>
  <c r="AE15" i="17"/>
  <c r="AC44" i="17"/>
  <c r="AB23" i="17"/>
  <c r="AB44" i="17"/>
  <c r="AV41" i="17"/>
  <c r="AW41" i="17" s="1"/>
  <c r="AB29" i="17"/>
  <c r="AV37" i="17"/>
  <c r="AW37" i="17" s="1"/>
  <c r="AF42" i="17"/>
  <c r="AC20" i="17"/>
  <c r="AV43" i="17"/>
  <c r="AW43" i="17" s="1"/>
  <c r="W43" i="17"/>
  <c r="AE42" i="17"/>
  <c r="AB35" i="17"/>
  <c r="AE28" i="17"/>
  <c r="AE13" i="17"/>
  <c r="AV38" i="17"/>
  <c r="AW38" i="17" s="1"/>
  <c r="AV46" i="17"/>
  <c r="AW46" i="17" s="1"/>
  <c r="X17" i="17"/>
  <c r="X33" i="17"/>
  <c r="AD42" i="17"/>
  <c r="AF34" i="17"/>
  <c r="AD28" i="17"/>
  <c r="AF19" i="17"/>
  <c r="AC12" i="17"/>
  <c r="AR49" i="17"/>
  <c r="AD39" i="17"/>
  <c r="AC25" i="17"/>
  <c r="AB25" i="17"/>
  <c r="AV18" i="17"/>
  <c r="AW18" i="17" s="1"/>
  <c r="AD15" i="17"/>
  <c r="AV20" i="17"/>
  <c r="AW20" i="17" s="1"/>
  <c r="AE20" i="17"/>
  <c r="AV21" i="17"/>
  <c r="AW21" i="17" s="1"/>
  <c r="AF13" i="17"/>
  <c r="AR50" i="17"/>
  <c r="AV39" i="17"/>
  <c r="AW39" i="17" s="1"/>
  <c r="AB33" i="17"/>
  <c r="AB19" i="17"/>
  <c r="AC39" i="17"/>
  <c r="X40" i="17"/>
  <c r="AE32" i="17"/>
  <c r="AF38" i="17"/>
  <c r="AC16" i="17"/>
  <c r="AF29" i="17"/>
  <c r="AD9" i="17"/>
  <c r="AV19" i="17"/>
  <c r="AW19" i="17" s="1"/>
  <c r="AD44" i="17"/>
  <c r="AC23" i="17"/>
  <c r="AB38" i="17"/>
  <c r="AC29" i="17"/>
  <c r="AV25" i="17"/>
  <c r="AW25" i="17" s="1"/>
  <c r="AE36" i="17"/>
  <c r="AB14" i="17"/>
  <c r="AV26" i="17"/>
  <c r="AW26" i="17" s="1"/>
  <c r="AC35" i="17"/>
  <c r="AV27" i="17"/>
  <c r="AW27" i="17" s="1"/>
  <c r="W27" i="17"/>
  <c r="AE34" i="17"/>
  <c r="AB42" i="17"/>
  <c r="AD33" i="17"/>
  <c r="AF25" i="17"/>
  <c r="AD19" i="17"/>
  <c r="AF10" i="17"/>
  <c r="AD25" i="17"/>
  <c r="O8" i="17"/>
  <c r="P8" i="17" s="1"/>
  <c r="AF32" i="17"/>
  <c r="AF18" i="17"/>
  <c r="AC10" i="17"/>
  <c r="AB39" i="17"/>
  <c r="AB10" i="17"/>
  <c r="AC46" i="17"/>
  <c r="AF23" i="17"/>
  <c r="AE38" i="17"/>
  <c r="AE9" i="17"/>
  <c r="AF45" i="17"/>
  <c r="AD38" i="17"/>
  <c r="AD23" i="17"/>
  <c r="AC38" i="17"/>
  <c r="AE29" i="17"/>
  <c r="AD29" i="17"/>
  <c r="AV36" i="17"/>
  <c r="AW36" i="17" s="1"/>
  <c r="AF37" i="17"/>
  <c r="AC14" i="17"/>
  <c r="AV9" i="17"/>
  <c r="AW9" i="17" s="1"/>
  <c r="AB43" i="17"/>
  <c r="AD20" i="17"/>
  <c r="AV10" i="17"/>
  <c r="AW10" i="17" s="1"/>
  <c r="AV42" i="17"/>
  <c r="AW42" i="17" s="1"/>
  <c r="AF28" i="17"/>
  <c r="AV11" i="17"/>
  <c r="AW11" i="17" s="1"/>
  <c r="W11" i="17"/>
  <c r="AB20" i="17"/>
  <c r="AC42" i="17"/>
  <c r="AC28" i="17"/>
  <c r="AE19" i="17"/>
  <c r="AB11" i="17"/>
  <c r="AF41" i="17"/>
  <c r="AC33" i="17"/>
  <c r="AE25" i="17"/>
  <c r="AC19" i="17"/>
  <c r="AE10" i="17"/>
  <c r="AV32" i="17"/>
  <c r="AW32" i="17" s="1"/>
  <c r="AV40" i="17"/>
  <c r="AW40" i="17" s="1"/>
  <c r="X8" i="17"/>
  <c r="X24" i="17"/>
  <c r="X14" i="17"/>
  <c r="W46" i="17"/>
  <c r="X9" i="17"/>
  <c r="X25" i="17"/>
  <c r="X41" i="17"/>
  <c r="X15" i="17"/>
  <c r="X10" i="17"/>
  <c r="X26" i="17"/>
  <c r="X42" i="17"/>
  <c r="W36" i="17"/>
  <c r="X13" i="17"/>
  <c r="X45" i="17"/>
  <c r="W20" i="17"/>
  <c r="W12" i="17"/>
  <c r="W28" i="17"/>
  <c r="W44" i="17"/>
  <c r="X39" i="17"/>
  <c r="W8" i="17"/>
  <c r="W45" i="17"/>
  <c r="X46" i="17"/>
  <c r="X29" i="17"/>
  <c r="X19" i="17"/>
  <c r="W19" i="17"/>
  <c r="X35" i="17"/>
  <c r="W35" i="17"/>
  <c r="W9" i="17"/>
  <c r="X36" i="17"/>
  <c r="W24" i="17"/>
  <c r="W14" i="17"/>
  <c r="W25" i="17"/>
  <c r="AV17" i="17"/>
  <c r="AW17" i="17" s="1"/>
  <c r="AV33" i="17"/>
  <c r="AW33" i="17" s="1"/>
  <c r="X28" i="17"/>
  <c r="W13" i="17"/>
  <c r="AV16" i="17"/>
  <c r="AW16" i="17" s="1"/>
  <c r="W15" i="17"/>
  <c r="W39" i="17"/>
  <c r="X18" i="17"/>
  <c r="W18" i="17"/>
  <c r="X34" i="17"/>
  <c r="W34" i="17"/>
  <c r="AB45" i="17"/>
  <c r="AI45" i="17" s="1"/>
  <c r="AB41" i="17"/>
  <c r="AF35" i="17"/>
  <c r="AE31" i="17"/>
  <c r="AD26" i="17"/>
  <c r="AC22" i="17"/>
  <c r="AB17" i="17"/>
  <c r="AF12" i="17"/>
  <c r="AE45" i="17"/>
  <c r="AE41" i="17"/>
  <c r="AD36" i="17"/>
  <c r="AC32" i="17"/>
  <c r="AB27" i="17"/>
  <c r="AF22" i="17"/>
  <c r="AE18" i="17"/>
  <c r="AD13" i="17"/>
  <c r="AC9" i="17"/>
  <c r="W10" i="17"/>
  <c r="W26" i="17"/>
  <c r="W42" i="17"/>
  <c r="AD45" i="17"/>
  <c r="AD41" i="17"/>
  <c r="AC36" i="17"/>
  <c r="AB32" i="17"/>
  <c r="AF26" i="17"/>
  <c r="AE22" i="17"/>
  <c r="AD17" i="17"/>
  <c r="AC13" i="17"/>
  <c r="AB9" i="17"/>
  <c r="AC45" i="17"/>
  <c r="AC41" i="17"/>
  <c r="AB36" i="17"/>
  <c r="AF31" i="17"/>
  <c r="AE26" i="17"/>
  <c r="AD22" i="17"/>
  <c r="AC17" i="17"/>
  <c r="AB13" i="17"/>
  <c r="AF44" i="17"/>
  <c r="AF39" i="17"/>
  <c r="AE35" i="17"/>
  <c r="AD31" i="17"/>
  <c r="AC26" i="17"/>
  <c r="AB22" i="17"/>
  <c r="AF16" i="17"/>
  <c r="AE12" i="17"/>
  <c r="AE44" i="17"/>
  <c r="AE39" i="17"/>
  <c r="AD35" i="17"/>
  <c r="AC30" i="17"/>
  <c r="AB26" i="17"/>
  <c r="AF21" i="17"/>
  <c r="AE16" i="17"/>
  <c r="AD12" i="17"/>
  <c r="AW15" i="17"/>
  <c r="AW24" i="17"/>
  <c r="AW12" i="17"/>
  <c r="AB12" i="17"/>
  <c r="AE40" i="17"/>
  <c r="AC34" i="17"/>
  <c r="AB31" i="17"/>
  <c r="AF27" i="17"/>
  <c r="AE24" i="17"/>
  <c r="AD21" i="17"/>
  <c r="AC18" i="17"/>
  <c r="AF11" i="17"/>
  <c r="AF46" i="17"/>
  <c r="AE43" i="17"/>
  <c r="AD40" i="17"/>
  <c r="AC37" i="17"/>
  <c r="AB34" i="17"/>
  <c r="AF30" i="17"/>
  <c r="AE27" i="17"/>
  <c r="AD24" i="17"/>
  <c r="AC21" i="17"/>
  <c r="AB18" i="17"/>
  <c r="AF14" i="17"/>
  <c r="AE11" i="17"/>
  <c r="AD8" i="17"/>
  <c r="AF40" i="17"/>
  <c r="AE37" i="17"/>
  <c r="AD34" i="17"/>
  <c r="AC31" i="17"/>
  <c r="AB28" i="17"/>
  <c r="AF24" i="17"/>
  <c r="AE21" i="17"/>
  <c r="AD18" i="17"/>
  <c r="AF8" i="17"/>
  <c r="AD37" i="17"/>
  <c r="AE8" i="17"/>
  <c r="AE46" i="17"/>
  <c r="AD43" i="17"/>
  <c r="AC40" i="17"/>
  <c r="AB37" i="17"/>
  <c r="AF33" i="17"/>
  <c r="AE30" i="17"/>
  <c r="AD27" i="17"/>
  <c r="AC24" i="17"/>
  <c r="AB21" i="17"/>
  <c r="AF17" i="17"/>
  <c r="AE14" i="17"/>
  <c r="AD11" i="17"/>
  <c r="AC8" i="17"/>
  <c r="AC15" i="17"/>
  <c r="AF43" i="17"/>
  <c r="AB15" i="17"/>
  <c r="AD46" i="17"/>
  <c r="AC43" i="17"/>
  <c r="AB40" i="17"/>
  <c r="AF36" i="17"/>
  <c r="AE33" i="17"/>
  <c r="AD30" i="17"/>
  <c r="AC27" i="17"/>
  <c r="AB24" i="17"/>
  <c r="AF20" i="17"/>
  <c r="AE17" i="17"/>
  <c r="AD14" i="17"/>
  <c r="AC11" i="17"/>
  <c r="G26" i="68" l="1"/>
  <c r="W26" i="68" s="1"/>
  <c r="G26" i="18"/>
  <c r="W26" i="18" s="1"/>
  <c r="F30" i="68"/>
  <c r="V30" i="68" s="1"/>
  <c r="F30" i="18"/>
  <c r="V30" i="18" s="1"/>
  <c r="E39" i="68"/>
  <c r="U39" i="68" s="1"/>
  <c r="E39" i="18"/>
  <c r="U39" i="18" s="1"/>
  <c r="E14" i="68"/>
  <c r="U14" i="68" s="1"/>
  <c r="E14" i="18"/>
  <c r="U14" i="18" s="1"/>
  <c r="E9" i="68"/>
  <c r="U9" i="68" s="1"/>
  <c r="E9" i="18"/>
  <c r="U9" i="18" s="1"/>
  <c r="E21" i="68"/>
  <c r="U21" i="68" s="1"/>
  <c r="E21" i="18"/>
  <c r="U21" i="18" s="1"/>
  <c r="G22" i="68"/>
  <c r="W22" i="68" s="1"/>
  <c r="G22" i="18"/>
  <c r="W22" i="18" s="1"/>
  <c r="G40" i="68"/>
  <c r="W40" i="68" s="1"/>
  <c r="G40" i="18"/>
  <c r="W40" i="18" s="1"/>
  <c r="G20" i="68"/>
  <c r="W20" i="68" s="1"/>
  <c r="G20" i="18"/>
  <c r="W20" i="18" s="1"/>
  <c r="F13" i="68"/>
  <c r="V13" i="68" s="1"/>
  <c r="F13" i="18"/>
  <c r="V13" i="18" s="1"/>
  <c r="E15" i="68"/>
  <c r="U15" i="68" s="1"/>
  <c r="E15" i="18"/>
  <c r="U15" i="18" s="1"/>
  <c r="F14" i="68"/>
  <c r="V14" i="68" s="1"/>
  <c r="F14" i="18"/>
  <c r="V14" i="18" s="1"/>
  <c r="G9" i="68"/>
  <c r="W9" i="68" s="1"/>
  <c r="G9" i="18"/>
  <c r="W9" i="18" s="1"/>
  <c r="F21" i="68"/>
  <c r="V21" i="68" s="1"/>
  <c r="F21" i="18"/>
  <c r="V21" i="18" s="1"/>
  <c r="E22" i="68"/>
  <c r="U22" i="68" s="1"/>
  <c r="E22" i="18"/>
  <c r="U22" i="18" s="1"/>
  <c r="G16" i="68"/>
  <c r="W16" i="68" s="1"/>
  <c r="G16" i="18"/>
  <c r="W16" i="18" s="1"/>
  <c r="E20" i="68"/>
  <c r="U20" i="68" s="1"/>
  <c r="E20" i="18"/>
  <c r="U20" i="18" s="1"/>
  <c r="G13" i="68"/>
  <c r="W13" i="68" s="1"/>
  <c r="G13" i="18"/>
  <c r="W13" i="18" s="1"/>
  <c r="F23" i="68"/>
  <c r="V23" i="68" s="1"/>
  <c r="F23" i="18"/>
  <c r="V23" i="18" s="1"/>
  <c r="G14" i="68"/>
  <c r="W14" i="68" s="1"/>
  <c r="G14" i="18"/>
  <c r="W14" i="18" s="1"/>
  <c r="E34" i="68"/>
  <c r="U34" i="68" s="1"/>
  <c r="E34" i="18"/>
  <c r="U34" i="18" s="1"/>
  <c r="F37" i="68"/>
  <c r="V37" i="68" s="1"/>
  <c r="F37" i="18"/>
  <c r="V37" i="18" s="1"/>
  <c r="E32" i="68"/>
  <c r="U32" i="68" s="1"/>
  <c r="E32" i="18"/>
  <c r="U32" i="18" s="1"/>
  <c r="G36" i="68"/>
  <c r="W36" i="68" s="1"/>
  <c r="G36" i="18"/>
  <c r="W36" i="18" s="1"/>
  <c r="E31" i="68"/>
  <c r="U31" i="68" s="1"/>
  <c r="E31" i="18"/>
  <c r="U31" i="18" s="1"/>
  <c r="E25" i="68"/>
  <c r="U25" i="68" s="1"/>
  <c r="E25" i="18"/>
  <c r="U25" i="18" s="1"/>
  <c r="E42" i="68"/>
  <c r="U42" i="68" s="1"/>
  <c r="E42" i="18"/>
  <c r="U42" i="18" s="1"/>
  <c r="E18" i="68"/>
  <c r="U18" i="68" s="1"/>
  <c r="E18" i="18"/>
  <c r="U18" i="18" s="1"/>
  <c r="F7" i="68"/>
  <c r="V7" i="68" s="1"/>
  <c r="F7" i="18"/>
  <c r="V7" i="18" s="1"/>
  <c r="F44" i="68"/>
  <c r="V44" i="68" s="1"/>
  <c r="F44" i="18"/>
  <c r="V44" i="18" s="1"/>
  <c r="F20" i="68"/>
  <c r="V20" i="68" s="1"/>
  <c r="F20" i="18"/>
  <c r="V20" i="18" s="1"/>
  <c r="G24" i="68"/>
  <c r="W24" i="68" s="1"/>
  <c r="G24" i="18"/>
  <c r="W24" i="18" s="1"/>
  <c r="G34" i="68"/>
  <c r="W34" i="68" s="1"/>
  <c r="G34" i="18"/>
  <c r="W34" i="18" s="1"/>
  <c r="D6" i="68"/>
  <c r="D6" i="18"/>
  <c r="T6" i="18" s="1"/>
  <c r="F42" i="68"/>
  <c r="V42" i="68" s="1"/>
  <c r="F42" i="18"/>
  <c r="V42" i="18" s="1"/>
  <c r="G41" i="68"/>
  <c r="W41" i="68" s="1"/>
  <c r="G41" i="18"/>
  <c r="W41" i="18" s="1"/>
  <c r="E24" i="68"/>
  <c r="U24" i="68" s="1"/>
  <c r="E24" i="18"/>
  <c r="U24" i="18" s="1"/>
  <c r="F29" i="68"/>
  <c r="V29" i="68" s="1"/>
  <c r="F29" i="18"/>
  <c r="V29" i="18" s="1"/>
  <c r="F39" i="68"/>
  <c r="V39" i="68" s="1"/>
  <c r="F39" i="18"/>
  <c r="V39" i="18" s="1"/>
  <c r="G37" i="68"/>
  <c r="W37" i="68" s="1"/>
  <c r="G37" i="18"/>
  <c r="W37" i="18" s="1"/>
  <c r="E12" i="68"/>
  <c r="U12" i="68" s="1"/>
  <c r="E12" i="18"/>
  <c r="U12" i="18" s="1"/>
  <c r="G31" i="68"/>
  <c r="W31" i="68" s="1"/>
  <c r="G31" i="18"/>
  <c r="W31" i="18" s="1"/>
  <c r="G10" i="68"/>
  <c r="W10" i="68" s="1"/>
  <c r="G10" i="18"/>
  <c r="W10" i="18" s="1"/>
  <c r="F8" i="68"/>
  <c r="V8" i="68" s="1"/>
  <c r="F8" i="18"/>
  <c r="V8" i="18" s="1"/>
  <c r="E43" i="68"/>
  <c r="U43" i="68" s="1"/>
  <c r="E43" i="18"/>
  <c r="U43" i="18" s="1"/>
  <c r="E29" i="68"/>
  <c r="U29" i="68" s="1"/>
  <c r="E29" i="18"/>
  <c r="U29" i="18" s="1"/>
  <c r="G23" i="68"/>
  <c r="W23" i="68" s="1"/>
  <c r="G23" i="18"/>
  <c r="W23" i="18" s="1"/>
  <c r="E41" i="68"/>
  <c r="U41" i="68" s="1"/>
  <c r="E41" i="18"/>
  <c r="U41" i="18" s="1"/>
  <c r="F26" i="68"/>
  <c r="V26" i="68" s="1"/>
  <c r="F26" i="18"/>
  <c r="V26" i="18" s="1"/>
  <c r="F27" i="68"/>
  <c r="V27" i="68" s="1"/>
  <c r="F27" i="18"/>
  <c r="V27" i="18" s="1"/>
  <c r="G8" i="68"/>
  <c r="W8" i="68" s="1"/>
  <c r="G8" i="18"/>
  <c r="W8" i="18" s="1"/>
  <c r="E30" i="68"/>
  <c r="U30" i="68" s="1"/>
  <c r="E30" i="18"/>
  <c r="U30" i="18" s="1"/>
  <c r="E37" i="68"/>
  <c r="U37" i="68" s="1"/>
  <c r="E37" i="18"/>
  <c r="U37" i="18" s="1"/>
  <c r="F11" i="68"/>
  <c r="V11" i="68" s="1"/>
  <c r="F11" i="18"/>
  <c r="V11" i="18" s="1"/>
  <c r="F25" i="68"/>
  <c r="V25" i="68" s="1"/>
  <c r="F25" i="18"/>
  <c r="V25" i="18" s="1"/>
  <c r="F19" i="68"/>
  <c r="V19" i="68" s="1"/>
  <c r="F19" i="18"/>
  <c r="V19" i="18" s="1"/>
  <c r="G7" i="68"/>
  <c r="W7" i="68" s="1"/>
  <c r="G7" i="18"/>
  <c r="W7" i="18" s="1"/>
  <c r="G44" i="68"/>
  <c r="W44" i="68" s="1"/>
  <c r="G44" i="18"/>
  <c r="W44" i="18" s="1"/>
  <c r="G11" i="68"/>
  <c r="W11" i="68" s="1"/>
  <c r="G11" i="18"/>
  <c r="W11" i="18" s="1"/>
  <c r="E7" i="68"/>
  <c r="U7" i="68" s="1"/>
  <c r="E7" i="18"/>
  <c r="U7" i="18" s="1"/>
  <c r="G38" i="68"/>
  <c r="W38" i="68" s="1"/>
  <c r="G38" i="18"/>
  <c r="W38" i="18" s="1"/>
  <c r="E11" i="68"/>
  <c r="U11" i="68" s="1"/>
  <c r="E11" i="18"/>
  <c r="U11" i="18" s="1"/>
  <c r="G17" i="68"/>
  <c r="W17" i="68" s="1"/>
  <c r="G17" i="18"/>
  <c r="W17" i="18" s="1"/>
  <c r="G19" i="68"/>
  <c r="W19" i="68" s="1"/>
  <c r="G19" i="18"/>
  <c r="W19" i="18" s="1"/>
  <c r="E38" i="68"/>
  <c r="U38" i="68" s="1"/>
  <c r="E38" i="18"/>
  <c r="U38" i="18" s="1"/>
  <c r="E35" i="68"/>
  <c r="U35" i="68" s="1"/>
  <c r="E35" i="18"/>
  <c r="U35" i="18" s="1"/>
  <c r="F17" i="68"/>
  <c r="V17" i="68" s="1"/>
  <c r="F17" i="18"/>
  <c r="V17" i="18" s="1"/>
  <c r="E8" i="68"/>
  <c r="U8" i="68" s="1"/>
  <c r="E8" i="18"/>
  <c r="U8" i="18" s="1"/>
  <c r="E28" i="68"/>
  <c r="U28" i="68" s="1"/>
  <c r="E28" i="18"/>
  <c r="U28" i="18" s="1"/>
  <c r="G33" i="68"/>
  <c r="W33" i="68" s="1"/>
  <c r="G33" i="18"/>
  <c r="W33" i="18" s="1"/>
  <c r="F43" i="68"/>
  <c r="V43" i="68" s="1"/>
  <c r="F43" i="18"/>
  <c r="V43" i="18" s="1"/>
  <c r="F24" i="68"/>
  <c r="V24" i="68" s="1"/>
  <c r="F24" i="18"/>
  <c r="V24" i="18" s="1"/>
  <c r="E26" i="68"/>
  <c r="U26" i="68" s="1"/>
  <c r="E26" i="18"/>
  <c r="U26" i="18" s="1"/>
  <c r="F41" i="68"/>
  <c r="V41" i="68" s="1"/>
  <c r="F41" i="18"/>
  <c r="V41" i="18" s="1"/>
  <c r="F34" i="68"/>
  <c r="V34" i="68" s="1"/>
  <c r="F34" i="18"/>
  <c r="V34" i="18" s="1"/>
  <c r="Z14" i="18"/>
  <c r="Z14" i="68"/>
  <c r="Z15" i="68" s="1"/>
  <c r="F18" i="68"/>
  <c r="V18" i="68" s="1"/>
  <c r="F18" i="18"/>
  <c r="V18" i="18" s="1"/>
  <c r="F12" i="68"/>
  <c r="V12" i="68" s="1"/>
  <c r="F12" i="18"/>
  <c r="V12" i="18" s="1"/>
  <c r="F31" i="68"/>
  <c r="V31" i="68" s="1"/>
  <c r="F31" i="18"/>
  <c r="V31" i="18" s="1"/>
  <c r="F32" i="68"/>
  <c r="V32" i="68" s="1"/>
  <c r="F32" i="18"/>
  <c r="V32" i="18" s="1"/>
  <c r="G18" i="68"/>
  <c r="W18" i="68" s="1"/>
  <c r="G18" i="18"/>
  <c r="W18" i="18" s="1"/>
  <c r="G27" i="68"/>
  <c r="W27" i="68" s="1"/>
  <c r="G27" i="18"/>
  <c r="W27" i="18" s="1"/>
  <c r="E44" i="68"/>
  <c r="U44" i="68" s="1"/>
  <c r="E44" i="18"/>
  <c r="U44" i="18" s="1"/>
  <c r="E36" i="68"/>
  <c r="U36" i="68" s="1"/>
  <c r="E36" i="18"/>
  <c r="U36" i="18" s="1"/>
  <c r="G25" i="68"/>
  <c r="W25" i="68" s="1"/>
  <c r="G25" i="18"/>
  <c r="W25" i="18" s="1"/>
  <c r="G43" i="68"/>
  <c r="W43" i="68" s="1"/>
  <c r="G43" i="18"/>
  <c r="W43" i="18" s="1"/>
  <c r="F38" i="68"/>
  <c r="V38" i="68" s="1"/>
  <c r="F38" i="18"/>
  <c r="V38" i="18" s="1"/>
  <c r="F35" i="68"/>
  <c r="V35" i="68" s="1"/>
  <c r="F35" i="18"/>
  <c r="V35" i="18" s="1"/>
  <c r="E17" i="68"/>
  <c r="U17" i="68" s="1"/>
  <c r="E17" i="18"/>
  <c r="U17" i="18" s="1"/>
  <c r="E40" i="68"/>
  <c r="U40" i="68" s="1"/>
  <c r="E40" i="18"/>
  <c r="U40" i="18" s="1"/>
  <c r="F28" i="68"/>
  <c r="V28" i="68" s="1"/>
  <c r="F28" i="18"/>
  <c r="V28" i="18" s="1"/>
  <c r="E33" i="68"/>
  <c r="U33" i="68" s="1"/>
  <c r="E33" i="18"/>
  <c r="U33" i="18" s="1"/>
  <c r="G15" i="68"/>
  <c r="W15" i="68" s="1"/>
  <c r="G15" i="18"/>
  <c r="W15" i="18" s="1"/>
  <c r="G30" i="68"/>
  <c r="W30" i="68" s="1"/>
  <c r="G30" i="18"/>
  <c r="W30" i="18" s="1"/>
  <c r="G21" i="68"/>
  <c r="W21" i="68" s="1"/>
  <c r="G21" i="18"/>
  <c r="W21" i="18" s="1"/>
  <c r="E16" i="68"/>
  <c r="U16" i="68" s="1"/>
  <c r="E16" i="18"/>
  <c r="U16" i="18" s="1"/>
  <c r="E23" i="68"/>
  <c r="U23" i="68" s="1"/>
  <c r="E23" i="18"/>
  <c r="U23" i="18" s="1"/>
  <c r="F16" i="68"/>
  <c r="V16" i="68" s="1"/>
  <c r="F16" i="18"/>
  <c r="V16" i="18" s="1"/>
  <c r="G29" i="68"/>
  <c r="W29" i="68" s="1"/>
  <c r="G29" i="18"/>
  <c r="W29" i="18" s="1"/>
  <c r="F10" i="68"/>
  <c r="V10" i="68" s="1"/>
  <c r="F10" i="18"/>
  <c r="V10" i="18" s="1"/>
  <c r="G12" i="68"/>
  <c r="W12" i="68" s="1"/>
  <c r="G12" i="18"/>
  <c r="W12" i="18" s="1"/>
  <c r="G32" i="68"/>
  <c r="W32" i="68" s="1"/>
  <c r="G32" i="18"/>
  <c r="W32" i="18" s="1"/>
  <c r="G39" i="68"/>
  <c r="W39" i="68" s="1"/>
  <c r="G39" i="18"/>
  <c r="W39" i="18" s="1"/>
  <c r="E27" i="68"/>
  <c r="U27" i="68" s="1"/>
  <c r="E27" i="18"/>
  <c r="U27" i="18" s="1"/>
  <c r="E10" i="68"/>
  <c r="U10" i="68" s="1"/>
  <c r="E10" i="18"/>
  <c r="U10" i="18" s="1"/>
  <c r="G42" i="68"/>
  <c r="W42" i="68" s="1"/>
  <c r="G42" i="18"/>
  <c r="W42" i="18" s="1"/>
  <c r="T45" i="18"/>
  <c r="Z6" i="18" s="1"/>
  <c r="F36" i="68"/>
  <c r="V36" i="68" s="1"/>
  <c r="F36" i="18"/>
  <c r="V36" i="18" s="1"/>
  <c r="E19" i="68"/>
  <c r="U19" i="68" s="1"/>
  <c r="E19" i="18"/>
  <c r="U19" i="18" s="1"/>
  <c r="F33" i="68"/>
  <c r="V33" i="68" s="1"/>
  <c r="F33" i="18"/>
  <c r="V33" i="18" s="1"/>
  <c r="F9" i="68"/>
  <c r="V9" i="68" s="1"/>
  <c r="F9" i="18"/>
  <c r="V9" i="18" s="1"/>
  <c r="G35" i="68"/>
  <c r="W35" i="68" s="1"/>
  <c r="G35" i="18"/>
  <c r="W35" i="18" s="1"/>
  <c r="F22" i="68"/>
  <c r="V22" i="68" s="1"/>
  <c r="F22" i="18"/>
  <c r="V22" i="18" s="1"/>
  <c r="F40" i="68"/>
  <c r="V40" i="68" s="1"/>
  <c r="F40" i="18"/>
  <c r="V40" i="18" s="1"/>
  <c r="G28" i="68"/>
  <c r="W28" i="68" s="1"/>
  <c r="G28" i="18"/>
  <c r="W28" i="18" s="1"/>
  <c r="E13" i="68"/>
  <c r="U13" i="68" s="1"/>
  <c r="E13" i="18"/>
  <c r="U13" i="18" s="1"/>
  <c r="F15" i="68"/>
  <c r="V15" i="68" s="1"/>
  <c r="F15" i="18"/>
  <c r="V15" i="18" s="1"/>
  <c r="U5" i="63"/>
  <c r="S44" i="63"/>
  <c r="W5" i="63"/>
  <c r="Y5" i="63"/>
  <c r="AH45" i="17"/>
  <c r="AH8" i="17"/>
  <c r="AT50" i="17"/>
  <c r="AS50" i="17"/>
  <c r="AT49" i="17"/>
  <c r="AS49" i="17"/>
  <c r="AT47" i="17"/>
  <c r="AS47" i="17"/>
  <c r="AU47" i="17" s="1"/>
  <c r="AR47" i="17"/>
  <c r="AN47" i="17"/>
  <c r="H47" i="17" s="1"/>
  <c r="V47" i="17"/>
  <c r="U47" i="17"/>
  <c r="T47" i="17"/>
  <c r="O47" i="17"/>
  <c r="AU46" i="17"/>
  <c r="AN46" i="17"/>
  <c r="H46" i="17" s="1"/>
  <c r="E46" i="17"/>
  <c r="O46" i="17"/>
  <c r="D46" i="17"/>
  <c r="AU45" i="17"/>
  <c r="AN45" i="17"/>
  <c r="H45" i="17" s="1"/>
  <c r="E45" i="17"/>
  <c r="O45" i="17"/>
  <c r="G45" i="17"/>
  <c r="F45" i="17"/>
  <c r="D45" i="17"/>
  <c r="AU44" i="17"/>
  <c r="AN44" i="17"/>
  <c r="H44" i="17" s="1"/>
  <c r="D44" i="17"/>
  <c r="O44" i="17"/>
  <c r="E44" i="17"/>
  <c r="AU43" i="17"/>
  <c r="AN43" i="17"/>
  <c r="H43" i="17" s="1"/>
  <c r="E43" i="17"/>
  <c r="D43" i="17"/>
  <c r="O43" i="17"/>
  <c r="AU42" i="17"/>
  <c r="AN42" i="17"/>
  <c r="H42" i="17" s="1"/>
  <c r="D42" i="17"/>
  <c r="O42" i="17"/>
  <c r="E42" i="17"/>
  <c r="AU41" i="17"/>
  <c r="AN41" i="17"/>
  <c r="H41" i="17" s="1"/>
  <c r="AI41" i="17"/>
  <c r="G41" i="17" s="1"/>
  <c r="O41" i="17"/>
  <c r="E41" i="17"/>
  <c r="D41" i="17"/>
  <c r="AU40" i="17"/>
  <c r="AN40" i="17"/>
  <c r="H40" i="17" s="1"/>
  <c r="E40" i="17"/>
  <c r="D40" i="17"/>
  <c r="O40" i="17"/>
  <c r="AU39" i="17"/>
  <c r="AN39" i="17"/>
  <c r="H39" i="17" s="1"/>
  <c r="E39" i="17"/>
  <c r="D39" i="17"/>
  <c r="O39" i="17"/>
  <c r="AU38" i="17"/>
  <c r="AN38" i="17"/>
  <c r="H38" i="17" s="1"/>
  <c r="E38" i="17"/>
  <c r="D38" i="17"/>
  <c r="O38" i="17"/>
  <c r="AU37" i="17"/>
  <c r="AN37" i="17"/>
  <c r="H37" i="17" s="1"/>
  <c r="E37" i="17"/>
  <c r="D37" i="17"/>
  <c r="O37" i="17"/>
  <c r="AU36" i="17"/>
  <c r="AN36" i="17"/>
  <c r="H36" i="17" s="1"/>
  <c r="D36" i="17"/>
  <c r="O36" i="17"/>
  <c r="E36" i="17"/>
  <c r="AU35" i="17"/>
  <c r="AN35" i="17"/>
  <c r="H35" i="17" s="1"/>
  <c r="E35" i="17"/>
  <c r="D35" i="17"/>
  <c r="O35" i="17"/>
  <c r="AU34" i="17"/>
  <c r="AN34" i="17"/>
  <c r="H34" i="17" s="1"/>
  <c r="E34" i="17"/>
  <c r="D34" i="17"/>
  <c r="O34" i="17"/>
  <c r="AU33" i="17"/>
  <c r="AN33" i="17"/>
  <c r="H33" i="17" s="1"/>
  <c r="E33" i="17"/>
  <c r="D33" i="17"/>
  <c r="O33" i="17"/>
  <c r="AU32" i="17"/>
  <c r="AN32" i="17"/>
  <c r="H32" i="17" s="1"/>
  <c r="E32" i="17"/>
  <c r="D32" i="17"/>
  <c r="O32" i="17"/>
  <c r="AU31" i="17"/>
  <c r="AN31" i="17"/>
  <c r="H31" i="17" s="1"/>
  <c r="E31" i="17"/>
  <c r="D31" i="17"/>
  <c r="O31" i="17"/>
  <c r="AU30" i="17"/>
  <c r="AN30" i="17"/>
  <c r="H30" i="17" s="1"/>
  <c r="E30" i="17"/>
  <c r="D30" i="17"/>
  <c r="O30" i="17"/>
  <c r="AU29" i="17"/>
  <c r="AN29" i="17"/>
  <c r="H29" i="17" s="1"/>
  <c r="E29" i="17"/>
  <c r="D29" i="17"/>
  <c r="O29" i="17"/>
  <c r="AU28" i="17"/>
  <c r="AN28" i="17"/>
  <c r="H28" i="17" s="1"/>
  <c r="D28" i="17"/>
  <c r="O28" i="17"/>
  <c r="E28" i="17"/>
  <c r="AU27" i="17"/>
  <c r="AN27" i="17"/>
  <c r="H27" i="17" s="1"/>
  <c r="E27" i="17"/>
  <c r="D27" i="17"/>
  <c r="O27" i="17"/>
  <c r="AU26" i="17"/>
  <c r="AN26" i="17"/>
  <c r="H26" i="17" s="1"/>
  <c r="E26" i="17"/>
  <c r="D26" i="17"/>
  <c r="AU25" i="17"/>
  <c r="AN25" i="17"/>
  <c r="H25" i="17" s="1"/>
  <c r="O25" i="17"/>
  <c r="E25" i="17"/>
  <c r="D25" i="17"/>
  <c r="AU24" i="17"/>
  <c r="AN24" i="17"/>
  <c r="H24" i="17" s="1"/>
  <c r="E24" i="17"/>
  <c r="O24" i="17"/>
  <c r="D24" i="17"/>
  <c r="AU23" i="17"/>
  <c r="AN23" i="17"/>
  <c r="H23" i="17" s="1"/>
  <c r="E23" i="17"/>
  <c r="O23" i="17"/>
  <c r="D23" i="17"/>
  <c r="AU22" i="17"/>
  <c r="AN22" i="17"/>
  <c r="H22" i="17" s="1"/>
  <c r="E22" i="17"/>
  <c r="D22" i="17"/>
  <c r="O22" i="17"/>
  <c r="AU21" i="17"/>
  <c r="AN21" i="17"/>
  <c r="H21" i="17" s="1"/>
  <c r="E21" i="17"/>
  <c r="O21" i="17"/>
  <c r="D21" i="17"/>
  <c r="AU20" i="17"/>
  <c r="AN20" i="17"/>
  <c r="H20" i="17" s="1"/>
  <c r="D20" i="17"/>
  <c r="O20" i="17"/>
  <c r="E20" i="17"/>
  <c r="AU19" i="17"/>
  <c r="AN19" i="17"/>
  <c r="H19" i="17" s="1"/>
  <c r="E19" i="17"/>
  <c r="D19" i="17"/>
  <c r="O19" i="17"/>
  <c r="AU18" i="17"/>
  <c r="AN18" i="17"/>
  <c r="H18" i="17" s="1"/>
  <c r="E18" i="17"/>
  <c r="D18" i="17"/>
  <c r="AU17" i="17"/>
  <c r="AN17" i="17"/>
  <c r="H17" i="17" s="1"/>
  <c r="E17" i="17"/>
  <c r="O17" i="17"/>
  <c r="D17" i="17"/>
  <c r="AU16" i="17"/>
  <c r="AN16" i="17"/>
  <c r="H16" i="17" s="1"/>
  <c r="O16" i="17"/>
  <c r="P16" i="17" s="1"/>
  <c r="C16" i="17" s="1"/>
  <c r="E16" i="17"/>
  <c r="D16" i="17"/>
  <c r="AU15" i="17"/>
  <c r="AN15" i="17"/>
  <c r="H15" i="17" s="1"/>
  <c r="O15" i="17"/>
  <c r="E15" i="17"/>
  <c r="D15" i="17"/>
  <c r="AU14" i="17"/>
  <c r="AN14" i="17"/>
  <c r="H14" i="17" s="1"/>
  <c r="D14" i="17"/>
  <c r="O14" i="17"/>
  <c r="E14" i="17"/>
  <c r="AU13" i="17"/>
  <c r="AN13" i="17"/>
  <c r="H13" i="17" s="1"/>
  <c r="E13" i="17"/>
  <c r="O13" i="17"/>
  <c r="D13" i="17"/>
  <c r="AU12" i="17"/>
  <c r="AN12" i="17"/>
  <c r="H12" i="17" s="1"/>
  <c r="O12" i="17"/>
  <c r="E12" i="17"/>
  <c r="D12" i="17"/>
  <c r="AU11" i="17"/>
  <c r="AN11" i="17"/>
  <c r="H11" i="17" s="1"/>
  <c r="E11" i="17"/>
  <c r="O11" i="17"/>
  <c r="D11" i="17"/>
  <c r="AU10" i="17"/>
  <c r="AN10" i="17"/>
  <c r="H10" i="17" s="1"/>
  <c r="E10" i="17"/>
  <c r="D10" i="17"/>
  <c r="AU9" i="17"/>
  <c r="AN9" i="17"/>
  <c r="H9" i="17" s="1"/>
  <c r="O9" i="17"/>
  <c r="E9" i="17"/>
  <c r="D9" i="17"/>
  <c r="AU8" i="17"/>
  <c r="AN8" i="17"/>
  <c r="H8" i="17" s="1"/>
  <c r="AI40" i="17"/>
  <c r="G40" i="17" s="1"/>
  <c r="AI38" i="17"/>
  <c r="G38" i="17" s="1"/>
  <c r="AI33" i="17"/>
  <c r="G33" i="17" s="1"/>
  <c r="AI26" i="17"/>
  <c r="G26" i="17" s="1"/>
  <c r="AI19" i="17"/>
  <c r="G19" i="17" s="1"/>
  <c r="AI18" i="17"/>
  <c r="G18" i="17" s="1"/>
  <c r="AI16" i="17"/>
  <c r="G16" i="17" s="1"/>
  <c r="AI11" i="17"/>
  <c r="G11" i="17" s="1"/>
  <c r="E8" i="17"/>
  <c r="D8" i="17"/>
  <c r="C8" i="17"/>
  <c r="Y44" i="63" l="1"/>
  <c r="G6" i="68"/>
  <c r="G6" i="18"/>
  <c r="W6" i="18" s="1"/>
  <c r="W45" i="18" s="1"/>
  <c r="AC6" i="18" s="1"/>
  <c r="W44" i="63"/>
  <c r="F6" i="68"/>
  <c r="F6" i="18"/>
  <c r="V6" i="18" s="1"/>
  <c r="V45" i="18" s="1"/>
  <c r="AB6" i="18" s="1"/>
  <c r="U44" i="63"/>
  <c r="E6" i="68"/>
  <c r="E6" i="18"/>
  <c r="U6" i="18" s="1"/>
  <c r="U45" i="18" s="1"/>
  <c r="AA6" i="18" s="1"/>
  <c r="AA8" i="18" s="1"/>
  <c r="T6" i="68"/>
  <c r="T45" i="68" s="1"/>
  <c r="Z6" i="68" s="1"/>
  <c r="Z8" i="68" s="1"/>
  <c r="D45" i="68"/>
  <c r="P38" i="17"/>
  <c r="P44" i="17"/>
  <c r="P35" i="17"/>
  <c r="P41" i="17"/>
  <c r="P13" i="17"/>
  <c r="P29" i="17"/>
  <c r="P11" i="17"/>
  <c r="AV47" i="17"/>
  <c r="AW47" i="17" s="1"/>
  <c r="P27" i="17"/>
  <c r="P43" i="17"/>
  <c r="P19" i="17"/>
  <c r="P22" i="17"/>
  <c r="P28" i="17"/>
  <c r="P47" i="17"/>
  <c r="C47" i="17" s="1"/>
  <c r="P25" i="17"/>
  <c r="P20" i="17"/>
  <c r="P42" i="17"/>
  <c r="P36" i="17"/>
  <c r="P30" i="17"/>
  <c r="P40" i="17"/>
  <c r="P21" i="17"/>
  <c r="P37" i="17"/>
  <c r="P34" i="17"/>
  <c r="P12" i="17"/>
  <c r="P31" i="17"/>
  <c r="P32" i="17"/>
  <c r="X47" i="17"/>
  <c r="E47" i="17" s="1"/>
  <c r="W47" i="17"/>
  <c r="D47" i="17" s="1"/>
  <c r="P23" i="17"/>
  <c r="P39" i="17"/>
  <c r="P14" i="17"/>
  <c r="P33" i="17"/>
  <c r="P45" i="17"/>
  <c r="P17" i="17"/>
  <c r="P24" i="17"/>
  <c r="P46" i="17"/>
  <c r="P9" i="17"/>
  <c r="P15" i="17"/>
  <c r="AV49" i="17"/>
  <c r="AW49" i="17" s="1"/>
  <c r="AV50" i="17"/>
  <c r="AW50" i="17" s="1"/>
  <c r="AH10" i="17"/>
  <c r="F10" i="17" s="1"/>
  <c r="AH29" i="17"/>
  <c r="F29" i="17" s="1"/>
  <c r="AH25" i="17"/>
  <c r="F25" i="17" s="1"/>
  <c r="AH41" i="17"/>
  <c r="F41" i="17" s="1"/>
  <c r="AH33" i="17"/>
  <c r="F33" i="17" s="1"/>
  <c r="AH26" i="17"/>
  <c r="F26" i="17" s="1"/>
  <c r="AH19" i="17"/>
  <c r="F19" i="17" s="1"/>
  <c r="AH11" i="17"/>
  <c r="F11" i="17" s="1"/>
  <c r="AU50" i="17"/>
  <c r="AH14" i="17"/>
  <c r="F14" i="17" s="1"/>
  <c r="AI29" i="17"/>
  <c r="G29" i="17" s="1"/>
  <c r="AH40" i="17"/>
  <c r="F40" i="17" s="1"/>
  <c r="AI22" i="17"/>
  <c r="G22" i="17" s="1"/>
  <c r="AU49" i="17"/>
  <c r="AI44" i="17"/>
  <c r="G44" i="17" s="1"/>
  <c r="AI28" i="17"/>
  <c r="G28" i="17" s="1"/>
  <c r="AI12" i="17"/>
  <c r="G12" i="17" s="1"/>
  <c r="AI31" i="17"/>
  <c r="G31" i="17" s="1"/>
  <c r="AH18" i="17"/>
  <c r="F18" i="17" s="1"/>
  <c r="AI15" i="17"/>
  <c r="G15" i="17" s="1"/>
  <c r="AI14" i="17"/>
  <c r="G14" i="17" s="1"/>
  <c r="AI43" i="17"/>
  <c r="G43" i="17" s="1"/>
  <c r="AH32" i="17"/>
  <c r="F32" i="17" s="1"/>
  <c r="AI25" i="17"/>
  <c r="G25" i="17" s="1"/>
  <c r="AI21" i="17"/>
  <c r="G21" i="17" s="1"/>
  <c r="AH35" i="17"/>
  <c r="F35" i="17" s="1"/>
  <c r="AI32" i="17"/>
  <c r="G32" i="17" s="1"/>
  <c r="AI10" i="17"/>
  <c r="G10" i="17" s="1"/>
  <c r="AI39" i="17"/>
  <c r="G39" i="17" s="1"/>
  <c r="AH20" i="17"/>
  <c r="F20" i="17" s="1"/>
  <c r="AH13" i="17"/>
  <c r="F13" i="17" s="1"/>
  <c r="AI13" i="17"/>
  <c r="G13" i="17" s="1"/>
  <c r="AH28" i="17"/>
  <c r="F28" i="17" s="1"/>
  <c r="AI17" i="17"/>
  <c r="G17" i="17" s="1"/>
  <c r="AH9" i="17"/>
  <c r="F9" i="17" s="1"/>
  <c r="AI24" i="17"/>
  <c r="G24" i="17" s="1"/>
  <c r="AI46" i="17"/>
  <c r="G46" i="17" s="1"/>
  <c r="AI35" i="17"/>
  <c r="G35" i="17" s="1"/>
  <c r="AI42" i="17"/>
  <c r="G42" i="17" s="1"/>
  <c r="AI20" i="17"/>
  <c r="G20" i="17" s="1"/>
  <c r="AH16" i="17"/>
  <c r="F16" i="17" s="1"/>
  <c r="AH38" i="17"/>
  <c r="F38" i="17" s="1"/>
  <c r="AI27" i="17"/>
  <c r="G27" i="17" s="1"/>
  <c r="AD47" i="17"/>
  <c r="AI9" i="17"/>
  <c r="G9" i="17" s="1"/>
  <c r="AI37" i="17"/>
  <c r="G37" i="17" s="1"/>
  <c r="AI30" i="17"/>
  <c r="G30" i="17" s="1"/>
  <c r="AH46" i="17"/>
  <c r="F46" i="17" s="1"/>
  <c r="AI34" i="17"/>
  <c r="G34" i="17" s="1"/>
  <c r="AH24" i="17"/>
  <c r="F24" i="17" s="1"/>
  <c r="AG47" i="17"/>
  <c r="AI23" i="17"/>
  <c r="G23" i="17" s="1"/>
  <c r="O10" i="17"/>
  <c r="O18" i="17"/>
  <c r="F8" i="17"/>
  <c r="O26" i="17"/>
  <c r="V6" i="68" l="1"/>
  <c r="V45" i="68" s="1"/>
  <c r="AB6" i="68" s="1"/>
  <c r="F45" i="68"/>
  <c r="W6" i="68"/>
  <c r="W45" i="68" s="1"/>
  <c r="AC6" i="68" s="1"/>
  <c r="G45" i="68"/>
  <c r="E45" i="68"/>
  <c r="U6" i="68"/>
  <c r="U45" i="68" s="1"/>
  <c r="AA6" i="68" s="1"/>
  <c r="AA8" i="68" s="1"/>
  <c r="C31" i="17"/>
  <c r="C37" i="17"/>
  <c r="C17" i="17"/>
  <c r="C43" i="17"/>
  <c r="C27" i="17"/>
  <c r="C20" i="17"/>
  <c r="C11" i="17"/>
  <c r="C14" i="17"/>
  <c r="C25" i="17"/>
  <c r="C39" i="17"/>
  <c r="C40" i="17"/>
  <c r="C30" i="17"/>
  <c r="C35" i="17"/>
  <c r="C42" i="17"/>
  <c r="C21" i="17"/>
  <c r="C13" i="17"/>
  <c r="C23" i="17"/>
  <c r="C28" i="17"/>
  <c r="P26" i="17"/>
  <c r="C46" i="17"/>
  <c r="P18" i="17"/>
  <c r="P10" i="17"/>
  <c r="C24" i="17"/>
  <c r="C19" i="17"/>
  <c r="C38" i="17"/>
  <c r="C45" i="17"/>
  <c r="C12" i="17"/>
  <c r="C33" i="17"/>
  <c r="C34" i="17"/>
  <c r="C29" i="17"/>
  <c r="C15" i="17"/>
  <c r="C9" i="17"/>
  <c r="C41" i="17"/>
  <c r="C22" i="17"/>
  <c r="C32" i="17"/>
  <c r="C36" i="17"/>
  <c r="C44" i="17"/>
  <c r="AH27" i="17"/>
  <c r="F27" i="17" s="1"/>
  <c r="AH37" i="17"/>
  <c r="F37" i="17" s="1"/>
  <c r="AH21" i="17"/>
  <c r="F21" i="17" s="1"/>
  <c r="AB47" i="17"/>
  <c r="AI47" i="17" s="1"/>
  <c r="G47" i="17" s="1"/>
  <c r="G8" i="17"/>
  <c r="AH30" i="17"/>
  <c r="F30" i="17" s="1"/>
  <c r="AC47" i="17"/>
  <c r="AH43" i="17"/>
  <c r="F43" i="17" s="1"/>
  <c r="AH39" i="17"/>
  <c r="F39" i="17" s="1"/>
  <c r="AH15" i="17"/>
  <c r="F15" i="17" s="1"/>
  <c r="AH31" i="17"/>
  <c r="F31" i="17" s="1"/>
  <c r="AH17" i="17"/>
  <c r="F17" i="17" s="1"/>
  <c r="AH23" i="17"/>
  <c r="F23" i="17" s="1"/>
  <c r="AI36" i="17"/>
  <c r="G36" i="17" s="1"/>
  <c r="AH36" i="17"/>
  <c r="F36" i="17" s="1"/>
  <c r="AE47" i="17"/>
  <c r="AH42" i="17"/>
  <c r="F42" i="17" s="1"/>
  <c r="AH12" i="17"/>
  <c r="F12" i="17" s="1"/>
  <c r="AH44" i="17"/>
  <c r="F44" i="17" s="1"/>
  <c r="AF47" i="17"/>
  <c r="AH22" i="17"/>
  <c r="F22" i="17" s="1"/>
  <c r="AH34" i="17"/>
  <c r="F34" i="17" s="1"/>
  <c r="C10" i="17" l="1"/>
  <c r="C18" i="17"/>
  <c r="C26" i="17"/>
  <c r="AH47" i="17"/>
  <c r="F47" i="17" s="1"/>
  <c r="Z15" i="18" l="1"/>
  <c r="F45" i="18" l="1"/>
  <c r="E45" i="18"/>
  <c r="D45" i="18"/>
  <c r="Z8" i="18" s="1"/>
  <c r="G45"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K38" authorId="0" shapeId="0" xr:uid="{F664B53E-06E8-4E09-811D-5971599DF156}">
      <text>
        <r>
          <rPr>
            <b/>
            <sz val="9"/>
            <color indexed="81"/>
            <rFont val="ＭＳ ゴシック"/>
            <family val="3"/>
            <charset val="128"/>
          </rPr>
          <t>医療･福祉部門の雇用者所得は個別データ(「データ入力」シートに入力したもののうち、雇用者所得に該当する額の計262百万円)があるが､このワークシートは汎用性を重視しており置き換えていない。
実務では個別データの置き換えが必要であり､今回の場合､このセルで積算されている｢雇用者所得誘発額｣(254.51百万円）を、
　｢個別データによる雇用者所得｣(262百万円)
＋｢1次間接波及効果×雇用者所得率｣(0.07×0.508963＝0.04百万円）
＝262.04百万円
に置き換えて計算を進める。</t>
        </r>
      </text>
    </comment>
  </commentList>
</comments>
</file>

<file path=xl/sharedStrings.xml><?xml version="1.0" encoding="utf-8"?>
<sst xmlns="http://schemas.openxmlformats.org/spreadsheetml/2006/main" count="1840" uniqueCount="488">
  <si>
    <t>令和２年兵庫県産業連関表</t>
    <rPh sb="0" eb="2">
      <t>レイワ</t>
    </rPh>
    <rPh sb="3" eb="4">
      <t>ネン</t>
    </rPh>
    <rPh sb="4" eb="7">
      <t>ヒョウゴケン</t>
    </rPh>
    <rPh sb="7" eb="9">
      <t>サンギョウ</t>
    </rPh>
    <rPh sb="9" eb="12">
      <t>レンカンヒョウ</t>
    </rPh>
    <phoneticPr fontId="3"/>
  </si>
  <si>
    <t>水道</t>
  </si>
  <si>
    <t>廃棄物処理</t>
  </si>
  <si>
    <t>他に分類されない会員制団体</t>
    <rPh sb="0" eb="1">
      <t>ホカ</t>
    </rPh>
    <rPh sb="2" eb="4">
      <t>ブンルイ</t>
    </rPh>
    <rPh sb="8" eb="11">
      <t>カイインセイ</t>
    </rPh>
    <rPh sb="11" eb="13">
      <t>ダンタイ</t>
    </rPh>
    <phoneticPr fontId="5"/>
  </si>
  <si>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</si>
  <si>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</si>
  <si>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</si>
  <si>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</si>
  <si>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</si>
  <si>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</si>
  <si>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</si>
  <si>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</si>
  <si>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</si>
  <si>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</si>
  <si>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</si>
  <si>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</si>
  <si>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</si>
  <si>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</si>
  <si>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</si>
  <si>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</si>
  <si>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</si>
  <si>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</si>
  <si>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</si>
  <si>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</si>
  <si>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</si>
  <si>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</si>
  <si>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</si>
  <si>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</si>
  <si>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</si>
  <si>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</si>
  <si>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</si>
  <si>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</si>
  <si>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</si>
  <si>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</si>
  <si>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</si>
  <si>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</si>
  <si>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</si>
  <si>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</si>
  <si>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</si>
  <si>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</si>
  <si>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</si>
  <si>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A</t>
  </si>
  <si>
    <t>B</t>
  </si>
  <si>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</si>
  <si>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</si>
  <si>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</si>
  <si>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</si>
  <si>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</si>
  <si>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</si>
  <si>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</si>
  <si>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</si>
  <si>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</si>
  <si>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</si>
  <si>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第９表　雇用表（付帯表）</t>
    <rPh sb="0" eb="1">
      <t>ダイ</t>
    </rPh>
    <rPh sb="2" eb="3">
      <t>ヒョウ</t>
    </rPh>
    <rPh sb="4" eb="6">
      <t>コヨウ</t>
    </rPh>
    <rPh sb="6" eb="7">
      <t>ヒョウ</t>
    </rPh>
    <rPh sb="8" eb="10">
      <t>フタイ</t>
    </rPh>
    <rPh sb="10" eb="11">
      <t>ヒョウ</t>
    </rPh>
    <phoneticPr fontId="3"/>
  </si>
  <si>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</si>
  <si>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</si>
  <si>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</si>
  <si>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</si>
  <si>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</si>
  <si>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</si>
  <si>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</si>
  <si>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</si>
  <si>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</si>
  <si>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</si>
  <si>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その他の製造工業製品</t>
  </si>
  <si>
    <t>商業</t>
  </si>
  <si>
    <t>金融・保険</t>
  </si>
  <si>
    <t>公務</t>
  </si>
  <si>
    <t>民間消費支出</t>
  </si>
  <si>
    <t>雇用者所得</t>
  </si>
  <si>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</si>
  <si>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</si>
  <si>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</si>
  <si>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農業</t>
  </si>
  <si>
    <t>林業</t>
    <rPh sb="0" eb="2">
      <t>リンギョウ</t>
    </rPh>
    <phoneticPr fontId="5"/>
  </si>
  <si>
    <t>漁業</t>
    <rPh sb="0" eb="2">
      <t>ギョギョウ</t>
    </rPh>
    <phoneticPr fontId="5"/>
  </si>
  <si>
    <t>鉱業</t>
    <rPh sb="0" eb="2">
      <t>コウギョウ</t>
    </rPh>
    <phoneticPr fontId="5"/>
  </si>
  <si>
    <t>飲食料品</t>
    <rPh sb="0" eb="2">
      <t>インショク</t>
    </rPh>
    <phoneticPr fontId="5"/>
  </si>
  <si>
    <t>繊維製品</t>
  </si>
  <si>
    <t>パルプ・紙・木製品</t>
  </si>
  <si>
    <t>化学製品</t>
  </si>
  <si>
    <t>石油・石炭製品</t>
  </si>
  <si>
    <t>プラスチック・ゴム製品</t>
    <rPh sb="9" eb="11">
      <t>セイヒン</t>
    </rPh>
    <phoneticPr fontId="5"/>
  </si>
  <si>
    <t>窯業・土石製品</t>
  </si>
  <si>
    <t>鉄鋼</t>
  </si>
  <si>
    <t>非鉄金属</t>
  </si>
  <si>
    <t>金属製品</t>
  </si>
  <si>
    <t>電子部品</t>
    <rPh sb="0" eb="2">
      <t>デンシ</t>
    </rPh>
    <rPh sb="2" eb="4">
      <t>ブヒン</t>
    </rPh>
    <phoneticPr fontId="5"/>
  </si>
  <si>
    <t>電気機械</t>
  </si>
  <si>
    <t>情報通信機器</t>
    <rPh sb="0" eb="2">
      <t>ジョウホウ</t>
    </rPh>
    <rPh sb="2" eb="4">
      <t>ツウシン</t>
    </rPh>
    <rPh sb="4" eb="6">
      <t>キキ</t>
    </rPh>
    <phoneticPr fontId="5"/>
  </si>
  <si>
    <t>輸送機械</t>
  </si>
  <si>
    <t>建設</t>
  </si>
  <si>
    <t>電気・ガス・熱供給</t>
    <rPh sb="0" eb="2">
      <t>デンキ</t>
    </rPh>
    <phoneticPr fontId="6"/>
  </si>
  <si>
    <t>不動産</t>
  </si>
  <si>
    <t>運輸・郵便</t>
    <rPh sb="3" eb="5">
      <t>ユウビン</t>
    </rPh>
    <phoneticPr fontId="6"/>
  </si>
  <si>
    <t>情報通信</t>
    <rPh sb="0" eb="2">
      <t>ジョウホウ</t>
    </rPh>
    <rPh sb="2" eb="4">
      <t>ツウシン</t>
    </rPh>
    <phoneticPr fontId="5"/>
  </si>
  <si>
    <t>教育・研究</t>
  </si>
  <si>
    <t>医療・福祉</t>
    <rPh sb="0" eb="2">
      <t>イリョウ</t>
    </rPh>
    <rPh sb="3" eb="5">
      <t>フクシ</t>
    </rPh>
    <phoneticPr fontId="5"/>
  </si>
  <si>
    <t>対事業所サービス</t>
  </si>
  <si>
    <t>対個人サービス</t>
    <rPh sb="0" eb="1">
      <t>タイ</t>
    </rPh>
    <rPh sb="1" eb="3">
      <t>コジン</t>
    </rPh>
    <phoneticPr fontId="6"/>
  </si>
  <si>
    <t>統合大分類（39部門）</t>
    <rPh sb="2" eb="3">
      <t>ダイ</t>
    </rPh>
    <phoneticPr fontId="3"/>
  </si>
  <si>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</si>
  <si>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</si>
  <si>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投入係数表</t>
  </si>
  <si>
    <t>投入係数表</t>
    <rPh sb="0" eb="2">
      <t>トウニュウ</t>
    </rPh>
    <rPh sb="2" eb="4">
      <t>ケイスウ</t>
    </rPh>
    <rPh sb="4" eb="5">
      <t>ヒョウ</t>
    </rPh>
    <phoneticPr fontId="3"/>
  </si>
  <si>
    <t>説明</t>
  </si>
  <si>
    <t>備考</t>
  </si>
  <si>
    <t>データ入力</t>
    <rPh sb="3" eb="5">
      <t>ニュウリョク</t>
    </rPh>
    <phoneticPr fontId="12"/>
  </si>
  <si>
    <t>逆行列係数表</t>
  </si>
  <si>
    <t>分析係数</t>
    <rPh sb="0" eb="2">
      <t>ブンセキ</t>
    </rPh>
    <rPh sb="2" eb="4">
      <t>ケイスウ</t>
    </rPh>
    <phoneticPr fontId="12"/>
  </si>
  <si>
    <t xml:space="preserve"> </t>
    <phoneticPr fontId="12"/>
  </si>
  <si>
    <t xml:space="preserve">  波及効果（誘発効果）は、直接効果と間接波及効果（第１次、第２次……）に分けられる。</t>
    <phoneticPr fontId="12"/>
  </si>
  <si>
    <t>このうち「生産誘発効果」には、原材料消費による誘発効果と雇用者所得（賃金・給与等）など家計を通じて消費支出される最終需要の増加による誘発効果などがある。</t>
    <phoneticPr fontId="12"/>
  </si>
  <si>
    <t>　生産波及効果には、「生産誘発効果」と「粗付加価値誘発効果」とがある。</t>
    <phoneticPr fontId="12"/>
  </si>
  <si>
    <t>測定の道具として、「投入係数」と「逆行列係数」を使用する。</t>
    <phoneticPr fontId="12"/>
  </si>
  <si>
    <t>生産波及効果分析では、産業間の因果連鎖に起因する生産波及効果のメカニズムを基に、最終的に各産業部門において誘発される生産額を測定する。</t>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</si>
  <si>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</si>
  <si>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</si>
  <si>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産業連関分析上の留意点</t>
    <rPh sb="0" eb="2">
      <t>サンギョウ</t>
    </rPh>
    <rPh sb="2" eb="4">
      <t>レンカン</t>
    </rPh>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</si>
  <si>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</si>
  <si>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</si>
  <si>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</si>
  <si>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</si>
  <si>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</si>
  <si>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</si>
  <si>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</si>
  <si>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</si>
  <si>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</si>
  <si>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</si>
  <si>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</si>
  <si>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</si>
  <si>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</si>
  <si>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</si>
  <si>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</si>
  <si>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</si>
  <si>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</si>
  <si>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</si>
  <si>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</si>
  <si>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</si>
  <si>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</si>
  <si>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</si>
  <si>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</si>
  <si>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</si>
  <si>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</si>
  <si>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</si>
  <si>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</si>
  <si>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</si>
  <si>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</si>
  <si>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</si>
  <si>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</si>
  <si>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</si>
  <si>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波及効果の測定には、39部門表（令和２年表）を用い、最終需要増加に伴う原材料による波及効果、付加価値による波及効果の２段階に分けて行う。</t>
    <rPh sb="16" eb="18">
      <t>レイワ</t>
    </rPh>
    <rPh sb="26" eb="28">
      <t>サイシュウ</t>
    </rPh>
    <rPh sb="28" eb="30">
      <t>ジュヨウ</t>
    </rPh>
    <rPh sb="30" eb="32">
      <t>ゾウカ</t>
    </rPh>
    <rPh sb="33" eb="34">
      <t>トモナ</t>
    </rPh>
    <phoneticPr fontId="12"/>
  </si>
  <si>
    <t>各種係数表</t>
  </si>
  <si>
    <t>※取引基本表より</t>
  </si>
  <si>
    <t>(単位：百万円）</t>
    <rPh sb="1" eb="3">
      <t>タンイ</t>
    </rPh>
    <rPh sb="4" eb="5">
      <t>ヒャク</t>
    </rPh>
    <rPh sb="5" eb="7">
      <t>マンエン</t>
    </rPh>
    <phoneticPr fontId="12"/>
  </si>
  <si>
    <t>（百万円）</t>
  </si>
  <si>
    <t>　</t>
    <phoneticPr fontId="12"/>
  </si>
  <si>
    <t>　</t>
  </si>
  <si>
    <t>統合大分類（39部門）</t>
    <rPh sb="2" eb="3">
      <t>ダイ</t>
    </rPh>
    <phoneticPr fontId="12"/>
  </si>
  <si>
    <t>県内自給率</t>
    <rPh sb="0" eb="1">
      <t>ケン</t>
    </rPh>
    <phoneticPr fontId="12"/>
  </si>
  <si>
    <t>就業係数</t>
    <phoneticPr fontId="12"/>
  </si>
  <si>
    <t>雇用係数</t>
    <phoneticPr fontId="12"/>
  </si>
  <si>
    <t>粗付加価値率</t>
  </si>
  <si>
    <t>雇用者所得率</t>
  </si>
  <si>
    <t>民間消費支出構成比</t>
  </si>
  <si>
    <t>県内需要合計</t>
    <rPh sb="0" eb="1">
      <t>ケン</t>
    </rPh>
    <phoneticPr fontId="12"/>
  </si>
  <si>
    <t>移輸入計</t>
  </si>
  <si>
    <t>移輸入率</t>
  </si>
  <si>
    <t>県内生産額</t>
    <rPh sb="0" eb="1">
      <t>ケン</t>
    </rPh>
    <phoneticPr fontId="12"/>
  </si>
  <si>
    <t>間接税(除関税)</t>
  </si>
  <si>
    <t>粗付加価値率</t>
    <rPh sb="0" eb="3">
      <t>ソフカ</t>
    </rPh>
    <rPh sb="3" eb="5">
      <t>カチ</t>
    </rPh>
    <rPh sb="5" eb="6">
      <t>リツ</t>
    </rPh>
    <phoneticPr fontId="12"/>
  </si>
  <si>
    <t>雇用者所得率</t>
    <rPh sb="0" eb="3">
      <t>コヨウシャ</t>
    </rPh>
    <rPh sb="3" eb="6">
      <t>ショトクリツ</t>
    </rPh>
    <phoneticPr fontId="12"/>
  </si>
  <si>
    <t>民間消費支出構成比</t>
    <rPh sb="0" eb="2">
      <t>ミンカン</t>
    </rPh>
    <rPh sb="2" eb="4">
      <t>ショウヒ</t>
    </rPh>
    <rPh sb="4" eb="6">
      <t>シシュツ</t>
    </rPh>
    <rPh sb="6" eb="9">
      <t>コウセイヒ</t>
    </rPh>
    <phoneticPr fontId="12"/>
  </si>
  <si>
    <t>移輸出計</t>
    <rPh sb="0" eb="1">
      <t>イ</t>
    </rPh>
    <rPh sb="1" eb="3">
      <t>ユシュツ</t>
    </rPh>
    <rPh sb="3" eb="4">
      <t>ケイ</t>
    </rPh>
    <phoneticPr fontId="12"/>
  </si>
  <si>
    <t>県際収支</t>
    <rPh sb="0" eb="1">
      <t>ケン</t>
    </rPh>
    <rPh sb="1" eb="2">
      <t>サイ</t>
    </rPh>
    <rPh sb="2" eb="4">
      <t>シュウシ</t>
    </rPh>
    <phoneticPr fontId="12"/>
  </si>
  <si>
    <t>A</t>
    <phoneticPr fontId="12"/>
  </si>
  <si>
    <t>B</t>
    <phoneticPr fontId="12"/>
  </si>
  <si>
    <t>C</t>
    <phoneticPr fontId="12"/>
  </si>
  <si>
    <t>D</t>
    <phoneticPr fontId="12"/>
  </si>
  <si>
    <t>E</t>
    <phoneticPr fontId="12"/>
  </si>
  <si>
    <t>F</t>
    <phoneticPr fontId="12"/>
  </si>
  <si>
    <t>G=Σ(A:E)/Ｆ</t>
    <phoneticPr fontId="12"/>
  </si>
  <si>
    <t>H=A/F</t>
    <phoneticPr fontId="12"/>
  </si>
  <si>
    <t>B=A/ΣA</t>
    <phoneticPr fontId="12"/>
  </si>
  <si>
    <t>D=B-C</t>
    <phoneticPr fontId="12"/>
  </si>
  <si>
    <t>E=C/A</t>
    <phoneticPr fontId="12"/>
  </si>
  <si>
    <t>F=1-E</t>
    <phoneticPr fontId="12"/>
  </si>
  <si>
    <t>製造業</t>
    <rPh sb="0" eb="3">
      <t>セイゾウギョウ</t>
    </rPh>
    <phoneticPr fontId="12"/>
  </si>
  <si>
    <t>非製造業</t>
    <rPh sb="0" eb="1">
      <t>ヒ</t>
    </rPh>
    <rPh sb="1" eb="4">
      <t>セイゾウギョウ</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</si>
  <si>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</si>
  <si>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令和２年兵庫県産業連関表</t>
    <rPh sb="0" eb="2">
      <t>レイワ</t>
    </rPh>
    <rPh sb="3" eb="4">
      <t>ネン</t>
    </rPh>
    <rPh sb="4" eb="7">
      <t>ヒョウゴケン</t>
    </rPh>
    <rPh sb="7" eb="9">
      <t>サンギョウ</t>
    </rPh>
    <rPh sb="9" eb="12">
      <t>レンカンヒョウ</t>
    </rPh>
    <phoneticPr fontId="12"/>
  </si>
  <si>
    <t>分析係数表</t>
    <rPh sb="0" eb="2">
      <t>ブンセキ</t>
    </rPh>
    <rPh sb="2" eb="4">
      <t>ケイスウ</t>
    </rPh>
    <rPh sb="4" eb="5">
      <t>ヒョウ</t>
    </rPh>
    <phoneticPr fontId="13"/>
  </si>
  <si>
    <t>県内自給率・移輸入率表</t>
    <rPh sb="0" eb="2">
      <t>ケンナイ</t>
    </rPh>
    <rPh sb="2" eb="5">
      <t>ジキュウリツ</t>
    </rPh>
    <rPh sb="6" eb="9">
      <t>イユニュウ</t>
    </rPh>
    <rPh sb="9" eb="10">
      <t>リツ</t>
    </rPh>
    <rPh sb="10" eb="11">
      <t>ヒョウ</t>
    </rPh>
    <phoneticPr fontId="3"/>
  </si>
  <si>
    <t>※取引基本表より</t>
    <rPh sb="1" eb="3">
      <t>トリヒキ</t>
    </rPh>
    <rPh sb="3" eb="6">
      <t>キホンヒョウ</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</si>
  <si>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</si>
  <si>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</si>
  <si>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</si>
  <si>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</si>
  <si>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民間消費支出構成比</t>
    <rPh sb="0" eb="2">
      <t>ミンカン</t>
    </rPh>
    <rPh sb="2" eb="4">
      <t>ショウヒ</t>
    </rPh>
    <rPh sb="4" eb="6">
      <t>シシュツ</t>
    </rPh>
    <rPh sb="6" eb="9">
      <t>コウセイヒ</t>
    </rPh>
    <phoneticPr fontId="3"/>
  </si>
  <si>
    <t>C=B/A</t>
  </si>
  <si>
    <t>D=1-C</t>
  </si>
  <si>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12"/>
  </si>
  <si>
    <t>雇用者報酬への転換比率</t>
    <rPh sb="0" eb="3">
      <t>コヨウシャ</t>
    </rPh>
    <rPh sb="3" eb="5">
      <t>ホウシュウ</t>
    </rPh>
    <rPh sb="7" eb="9">
      <t>テンカン</t>
    </rPh>
    <rPh sb="9" eb="11">
      <t>ヒリツ</t>
    </rPh>
    <phoneticPr fontId="12"/>
  </si>
  <si>
    <t>最終需要額</t>
    <rPh sb="0" eb="2">
      <t>サイシュウ</t>
    </rPh>
    <rPh sb="2" eb="5">
      <t>ジュヨウガク</t>
    </rPh>
    <phoneticPr fontId="12"/>
  </si>
  <si>
    <t>（百万円、人）</t>
    <rPh sb="1" eb="2">
      <t>ヒャク</t>
    </rPh>
    <rPh sb="2" eb="4">
      <t>マンエン</t>
    </rPh>
    <rPh sb="5" eb="6">
      <t>ニン</t>
    </rPh>
    <phoneticPr fontId="12"/>
  </si>
  <si>
    <t>備考</t>
    <rPh sb="0" eb="2">
      <t>ビコウ</t>
    </rPh>
    <phoneticPr fontId="12"/>
  </si>
  <si>
    <t>平均消費性向（勤労者世帯）</t>
    <rPh sb="0" eb="2">
      <t>ヘイキン</t>
    </rPh>
    <rPh sb="7" eb="10">
      <t>キンロウシャ</t>
    </rPh>
    <rPh sb="10" eb="12">
      <t>セタイ</t>
    </rPh>
    <phoneticPr fontId="12"/>
  </si>
  <si>
    <t>（百万円）</t>
    <rPh sb="1" eb="2">
      <t>ヒャク</t>
    </rPh>
    <rPh sb="2" eb="4">
      <t>マンエン</t>
    </rPh>
    <phoneticPr fontId="12"/>
  </si>
  <si>
    <t>生産誘発額</t>
    <rPh sb="0" eb="2">
      <t>セイサン</t>
    </rPh>
    <rPh sb="2" eb="5">
      <t>ユウハツガク</t>
    </rPh>
    <phoneticPr fontId="12"/>
  </si>
  <si>
    <t>付加価値誘発額</t>
    <rPh sb="0" eb="2">
      <t>フカ</t>
    </rPh>
    <rPh sb="2" eb="4">
      <t>カチ</t>
    </rPh>
    <rPh sb="4" eb="7">
      <t>ユウハツガク</t>
    </rPh>
    <phoneticPr fontId="12"/>
  </si>
  <si>
    <t>就業者誘発数</t>
    <rPh sb="0" eb="3">
      <t>シュウギョウシャ</t>
    </rPh>
    <rPh sb="3" eb="5">
      <t>ユウハツ</t>
    </rPh>
    <rPh sb="5" eb="6">
      <t>スウ</t>
    </rPh>
    <phoneticPr fontId="12"/>
  </si>
  <si>
    <t>雇用者誘発数</t>
    <rPh sb="0" eb="3">
      <t>コヨウシャ</t>
    </rPh>
    <rPh sb="3" eb="5">
      <t>ユウハツ</t>
    </rPh>
    <rPh sb="5" eb="6">
      <t>スウ</t>
    </rPh>
    <phoneticPr fontId="12"/>
  </si>
  <si>
    <t>神戸市</t>
    <rPh sb="0" eb="3">
      <t>コウベシ</t>
    </rPh>
    <phoneticPr fontId="12"/>
  </si>
  <si>
    <t>近畿</t>
    <rPh sb="0" eb="2">
      <t>キンキ</t>
    </rPh>
    <phoneticPr fontId="12"/>
  </si>
  <si>
    <t>（資料）総務省「家計調査」</t>
    <rPh sb="1" eb="3">
      <t>シリョウ</t>
    </rPh>
    <rPh sb="4" eb="7">
      <t>ソウムショウ</t>
    </rPh>
    <rPh sb="8" eb="10">
      <t>カケイ</t>
    </rPh>
    <rPh sb="10" eb="12">
      <t>チョウサ</t>
    </rPh>
    <phoneticPr fontId="12"/>
  </si>
  <si>
    <t>雇用者報酬転換比率</t>
    <rPh sb="0" eb="3">
      <t>コヨウシャ</t>
    </rPh>
    <rPh sb="3" eb="5">
      <t>ホウシュウ</t>
    </rPh>
    <rPh sb="5" eb="7">
      <t>テンカン</t>
    </rPh>
    <rPh sb="7" eb="9">
      <t>ヒリツ</t>
    </rPh>
    <phoneticPr fontId="12"/>
  </si>
  <si>
    <t>合計</t>
    <rPh sb="0" eb="2">
      <t>ゴウケイ</t>
    </rPh>
    <phoneticPr fontId="12"/>
  </si>
  <si>
    <t>・2次波及試算にあたっては、域内産品自給率（純粋の域内への波及効果）を考慮</t>
    <rPh sb="14" eb="16">
      <t>イキナイ</t>
    </rPh>
    <rPh sb="25" eb="26">
      <t>イキ</t>
    </rPh>
    <phoneticPr fontId="12"/>
  </si>
  <si>
    <t>部門別最終需要額（39部門別）</t>
    <rPh sb="0" eb="3">
      <t>ブモンベツ</t>
    </rPh>
    <rPh sb="3" eb="5">
      <t>サイシュウ</t>
    </rPh>
    <rPh sb="5" eb="7">
      <t>ジュヨウ</t>
    </rPh>
    <rPh sb="7" eb="8">
      <t>ガク</t>
    </rPh>
    <rPh sb="11" eb="14">
      <t>ブモンベツ</t>
    </rPh>
    <phoneticPr fontId="12"/>
  </si>
  <si>
    <t>経済波及効果まとめ</t>
    <rPh sb="0" eb="2">
      <t>ケイザイ</t>
    </rPh>
    <rPh sb="2" eb="4">
      <t>ハキュウ</t>
    </rPh>
    <rPh sb="4" eb="6">
      <t>コウカ</t>
    </rPh>
    <phoneticPr fontId="12"/>
  </si>
  <si>
    <t>粗付加価値誘発額</t>
    <rPh sb="0" eb="1">
      <t>ソ</t>
    </rPh>
    <rPh sb="1" eb="3">
      <t>フカ</t>
    </rPh>
    <rPh sb="3" eb="5">
      <t>カチ</t>
    </rPh>
    <rPh sb="5" eb="8">
      <t>ユウハツガク</t>
    </rPh>
    <phoneticPr fontId="12"/>
  </si>
  <si>
    <t>うち雇用者誘発数</t>
    <rPh sb="2" eb="5">
      <t>コヨウシャ</t>
    </rPh>
    <rPh sb="5" eb="7">
      <t>ユウハツ</t>
    </rPh>
    <rPh sb="7" eb="8">
      <t>スウ</t>
    </rPh>
    <phoneticPr fontId="12"/>
  </si>
  <si>
    <t>（人）</t>
    <rPh sb="1" eb="2">
      <t>ニン</t>
    </rPh>
    <phoneticPr fontId="12"/>
  </si>
  <si>
    <t>経済波及効果(A)</t>
    <rPh sb="0" eb="2">
      <t>ケイザイ</t>
    </rPh>
    <rPh sb="2" eb="4">
      <t>ハキュウ</t>
    </rPh>
    <rPh sb="4" eb="6">
      <t>コウカ</t>
    </rPh>
    <phoneticPr fontId="12"/>
  </si>
  <si>
    <t>当初需要額・域内GDP(B)</t>
    <rPh sb="0" eb="2">
      <t>トウショ</t>
    </rPh>
    <rPh sb="2" eb="4">
      <t>ジュヨウ</t>
    </rPh>
    <rPh sb="4" eb="5">
      <t>ガク</t>
    </rPh>
    <rPh sb="6" eb="8">
      <t>イキナイ</t>
    </rPh>
    <phoneticPr fontId="12"/>
  </si>
  <si>
    <t>－</t>
    <phoneticPr fontId="12"/>
  </si>
  <si>
    <t>当初比（C=A/B）</t>
    <rPh sb="0" eb="2">
      <t>トウショ</t>
    </rPh>
    <rPh sb="2" eb="3">
      <t>ヒ</t>
    </rPh>
    <phoneticPr fontId="12"/>
  </si>
  <si>
    <t>直接効果</t>
    <rPh sb="0" eb="2">
      <t>チョクセツ</t>
    </rPh>
    <rPh sb="2" eb="4">
      <t>コウカ</t>
    </rPh>
    <phoneticPr fontId="12"/>
  </si>
  <si>
    <t>第一次間接効果</t>
    <rPh sb="0" eb="3">
      <t>ダイイチジ</t>
    </rPh>
    <rPh sb="3" eb="5">
      <t>カンセツ</t>
    </rPh>
    <rPh sb="5" eb="7">
      <t>コウカ</t>
    </rPh>
    <phoneticPr fontId="12"/>
  </si>
  <si>
    <t>第二次間接効果</t>
    <rPh sb="0" eb="3">
      <t>ダイニジ</t>
    </rPh>
    <rPh sb="3" eb="5">
      <t>カンセツ</t>
    </rPh>
    <rPh sb="5" eb="7">
      <t>コウカ</t>
    </rPh>
    <phoneticPr fontId="12"/>
  </si>
  <si>
    <t>計</t>
    <rPh sb="0" eb="1">
      <t>ケイ</t>
    </rPh>
    <phoneticPr fontId="12"/>
  </si>
  <si>
    <t>経済波及効果計算プロセス</t>
    <phoneticPr fontId="12"/>
  </si>
  <si>
    <t>生産誘発額</t>
    <rPh sb="0" eb="2">
      <t>セイサン</t>
    </rPh>
    <rPh sb="2" eb="4">
      <t>ユウハツ</t>
    </rPh>
    <rPh sb="4" eb="5">
      <t>ガク</t>
    </rPh>
    <phoneticPr fontId="12"/>
  </si>
  <si>
    <t>雇用誘発数</t>
    <rPh sb="0" eb="2">
      <t>コヨウ</t>
    </rPh>
    <rPh sb="2" eb="4">
      <t>ユウハツ</t>
    </rPh>
    <rPh sb="4" eb="5">
      <t>スウ</t>
    </rPh>
    <phoneticPr fontId="12"/>
  </si>
  <si>
    <t>域内最終需要増加額
（直接効果）</t>
    <rPh sb="0" eb="1">
      <t>イキ</t>
    </rPh>
    <phoneticPr fontId="12"/>
  </si>
  <si>
    <t>需要増加額</t>
  </si>
  <si>
    <t>県内自給率</t>
    <rPh sb="0" eb="1">
      <t>ケン</t>
    </rPh>
    <rPh sb="1" eb="2">
      <t>ナイ</t>
    </rPh>
    <rPh sb="2" eb="5">
      <t>ジキュウリツ</t>
    </rPh>
    <phoneticPr fontId="12"/>
  </si>
  <si>
    <t>県内需要
増加額</t>
    <rPh sb="0" eb="1">
      <t>ケン</t>
    </rPh>
    <phoneticPr fontId="12"/>
  </si>
  <si>
    <t>1次間接
波及効果</t>
  </si>
  <si>
    <t>直接+1次間接波及効果</t>
  </si>
  <si>
    <t>雇用者
所得率</t>
  </si>
  <si>
    <t>雇用者所得誘発額（直接+1次間接波及効果）</t>
  </si>
  <si>
    <t>民間消費による需要
増加額</t>
  </si>
  <si>
    <t>民間消費による県内需要増加額</t>
    <rPh sb="7" eb="8">
      <t>ケン</t>
    </rPh>
    <phoneticPr fontId="12"/>
  </si>
  <si>
    <t>2次間接
波及効果</t>
  </si>
  <si>
    <t>総合効果（直接+1次+2次間接波及効果）</t>
  </si>
  <si>
    <t>就業係数（百万円当り）</t>
    <rPh sb="0" eb="2">
      <t>シュウギョウ</t>
    </rPh>
    <rPh sb="2" eb="4">
      <t>ケイスウ</t>
    </rPh>
    <phoneticPr fontId="12"/>
  </si>
  <si>
    <t>就業者創出（人）</t>
    <rPh sb="0" eb="3">
      <t>シュウギョウシャ</t>
    </rPh>
    <phoneticPr fontId="12"/>
  </si>
  <si>
    <t>雇用係数（百万円当り）</t>
    <rPh sb="0" eb="2">
      <t>コヨウ</t>
    </rPh>
    <rPh sb="2" eb="4">
      <t>ケイスウ</t>
    </rPh>
    <phoneticPr fontId="12"/>
  </si>
  <si>
    <t>雇用者創出（人）</t>
    <rPh sb="0" eb="3">
      <t>コヨウシャ</t>
    </rPh>
    <rPh sb="3" eb="5">
      <t>ソウシュツ</t>
    </rPh>
    <phoneticPr fontId="12"/>
  </si>
  <si>
    <t>C=A×B</t>
    <phoneticPr fontId="12"/>
  </si>
  <si>
    <t>E=C×D</t>
    <phoneticPr fontId="12"/>
  </si>
  <si>
    <t>F=逆行列係数×E</t>
    <rPh sb="2" eb="5">
      <t>ギャクギョウレツ</t>
    </rPh>
    <rPh sb="5" eb="7">
      <t>ケイスウ</t>
    </rPh>
    <phoneticPr fontId="12"/>
  </si>
  <si>
    <t>G=A+F</t>
    <phoneticPr fontId="12"/>
  </si>
  <si>
    <t>H</t>
    <phoneticPr fontId="12"/>
  </si>
  <si>
    <t>I=G×H</t>
    <phoneticPr fontId="12"/>
  </si>
  <si>
    <t>J</t>
    <phoneticPr fontId="12"/>
  </si>
  <si>
    <t>Ｋ=I×J</t>
    <phoneticPr fontId="12"/>
  </si>
  <si>
    <t>L</t>
    <phoneticPr fontId="12"/>
  </si>
  <si>
    <t>M=K×L</t>
    <phoneticPr fontId="12"/>
  </si>
  <si>
    <t>N</t>
    <phoneticPr fontId="12"/>
  </si>
  <si>
    <t>O=M×N</t>
    <phoneticPr fontId="12"/>
  </si>
  <si>
    <t>P=逆行列係数×O</t>
    <rPh sb="2" eb="5">
      <t>ギャクギョウレツ</t>
    </rPh>
    <rPh sb="5" eb="7">
      <t>ケイスウ</t>
    </rPh>
    <phoneticPr fontId="12"/>
  </si>
  <si>
    <t>Q=G+P</t>
    <phoneticPr fontId="12"/>
  </si>
  <si>
    <t>R</t>
    <phoneticPr fontId="12"/>
  </si>
  <si>
    <t>S=Q×R</t>
    <phoneticPr fontId="12"/>
  </si>
  <si>
    <t>T</t>
    <phoneticPr fontId="12"/>
  </si>
  <si>
    <t>U=Q×T</t>
    <phoneticPr fontId="12"/>
  </si>
  <si>
    <t>V</t>
    <phoneticPr fontId="12"/>
  </si>
  <si>
    <t>W=Q×V</t>
    <phoneticPr fontId="12"/>
  </si>
  <si>
    <t>合計</t>
  </si>
  <si>
    <t>備考（参照WS)</t>
    <rPh sb="0" eb="2">
      <t>ビコウ</t>
    </rPh>
    <rPh sb="3" eb="5">
      <t>サンショウ</t>
    </rPh>
    <phoneticPr fontId="12"/>
  </si>
  <si>
    <t>最終需要推計</t>
    <rPh sb="0" eb="2">
      <t>サイシュウ</t>
    </rPh>
    <rPh sb="2" eb="4">
      <t>ジュヨウ</t>
    </rPh>
    <rPh sb="4" eb="6">
      <t>スイケイ</t>
    </rPh>
    <phoneticPr fontId="12"/>
  </si>
  <si>
    <t>投入係数表</t>
    <rPh sb="0" eb="2">
      <t>トウニュウ</t>
    </rPh>
    <rPh sb="2" eb="4">
      <t>ケイスウ</t>
    </rPh>
    <rPh sb="4" eb="5">
      <t>ヒョウ</t>
    </rPh>
    <phoneticPr fontId="12"/>
  </si>
  <si>
    <t>逆行列係数表</t>
    <rPh sb="0" eb="3">
      <t>ギャクギョウレツ</t>
    </rPh>
    <rPh sb="3" eb="5">
      <t>ケイスウ</t>
    </rPh>
    <rPh sb="5" eb="6">
      <t>ヒョウ</t>
    </rPh>
    <phoneticPr fontId="12"/>
  </si>
  <si>
    <t>※四捨五入の関係で合計と内訳が一致しない場合があります。</t>
  </si>
  <si>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</si>
  <si>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・平均消費性向は家計調査年報（令和６年）近畿の値（0.605）を使用し、波及効果の試算は2次波及まで</t>
    <rPh sb="15" eb="17">
      <t>レイワ</t>
    </rPh>
    <phoneticPr fontId="12"/>
  </si>
  <si>
    <t>平成12年平均</t>
    <rPh sb="0" eb="2">
      <t>ヘイセイ</t>
    </rPh>
    <rPh sb="4" eb="5">
      <t>ネン</t>
    </rPh>
    <rPh sb="5" eb="7">
      <t>ヘイキン</t>
    </rPh>
    <phoneticPr fontId="21"/>
  </si>
  <si>
    <t>平成13年平均</t>
    <rPh sb="0" eb="2">
      <t>ヘイセイ</t>
    </rPh>
    <rPh sb="4" eb="7">
      <t>ネンヘイキン</t>
    </rPh>
    <phoneticPr fontId="21"/>
  </si>
  <si>
    <t>平成14年平均</t>
    <rPh sb="0" eb="2">
      <t>ヘイセイ</t>
    </rPh>
    <rPh sb="4" eb="7">
      <t>ネンヘイキン</t>
    </rPh>
    <phoneticPr fontId="21"/>
  </si>
  <si>
    <t>平成15年平均</t>
    <rPh sb="0" eb="2">
      <t>ヘイセイ</t>
    </rPh>
    <rPh sb="4" eb="5">
      <t>ネン</t>
    </rPh>
    <rPh sb="5" eb="7">
      <t>ヘイキン</t>
    </rPh>
    <phoneticPr fontId="21"/>
  </si>
  <si>
    <t>平成16年平均</t>
    <rPh sb="0" eb="2">
      <t>ヘイセイ</t>
    </rPh>
    <rPh sb="4" eb="7">
      <t>ネンヘイキン</t>
    </rPh>
    <phoneticPr fontId="21"/>
  </si>
  <si>
    <t>平成17年平均</t>
    <rPh sb="0" eb="2">
      <t>ヘイセイ</t>
    </rPh>
    <rPh sb="4" eb="7">
      <t>ネンヘイキン</t>
    </rPh>
    <phoneticPr fontId="21"/>
  </si>
  <si>
    <t>平成18年平均</t>
    <rPh sb="0" eb="2">
      <t>ヘイセイ</t>
    </rPh>
    <rPh sb="4" eb="5">
      <t>ネン</t>
    </rPh>
    <rPh sb="5" eb="7">
      <t>ヘイキン</t>
    </rPh>
    <phoneticPr fontId="21"/>
  </si>
  <si>
    <t>平成19年平均</t>
    <rPh sb="0" eb="2">
      <t>ヘイセイ</t>
    </rPh>
    <rPh sb="4" eb="7">
      <t>ネンヘイキン</t>
    </rPh>
    <phoneticPr fontId="21"/>
  </si>
  <si>
    <t>平成20年平均</t>
    <rPh sb="0" eb="2">
      <t>ヘイセイ</t>
    </rPh>
    <rPh sb="4" eb="7">
      <t>ネンヘイキン</t>
    </rPh>
    <phoneticPr fontId="21"/>
  </si>
  <si>
    <t>平成21年平均</t>
    <rPh sb="0" eb="2">
      <t>ヘイセイ</t>
    </rPh>
    <rPh sb="4" eb="5">
      <t>ネン</t>
    </rPh>
    <rPh sb="5" eb="7">
      <t>ヘイキン</t>
    </rPh>
    <phoneticPr fontId="21"/>
  </si>
  <si>
    <t>平成22年平均</t>
    <rPh sb="0" eb="2">
      <t>ヘイセイ</t>
    </rPh>
    <rPh sb="4" eb="7">
      <t>ネンヘイキン</t>
    </rPh>
    <phoneticPr fontId="21"/>
  </si>
  <si>
    <t>平成23年平均</t>
    <rPh sb="0" eb="2">
      <t>ヘイセイ</t>
    </rPh>
    <rPh sb="4" eb="7">
      <t>ネンヘイキン</t>
    </rPh>
    <phoneticPr fontId="21"/>
  </si>
  <si>
    <t>平成24年平均</t>
    <rPh sb="0" eb="2">
      <t>ヘイセイ</t>
    </rPh>
    <rPh sb="4" eb="5">
      <t>ネン</t>
    </rPh>
    <rPh sb="5" eb="7">
      <t>ヘイキン</t>
    </rPh>
    <phoneticPr fontId="21"/>
  </si>
  <si>
    <t>平成25年平均</t>
    <rPh sb="0" eb="2">
      <t>ヘイセイ</t>
    </rPh>
    <rPh sb="4" eb="7">
      <t>ネンヘイキン</t>
    </rPh>
    <phoneticPr fontId="21"/>
  </si>
  <si>
    <t>平成26年平均</t>
    <rPh sb="0" eb="2">
      <t>ヘイセイ</t>
    </rPh>
    <rPh sb="4" eb="7">
      <t>ネンヘイキン</t>
    </rPh>
    <phoneticPr fontId="21"/>
  </si>
  <si>
    <t>平成27年平均</t>
    <rPh sb="0" eb="2">
      <t>ヘイセイ</t>
    </rPh>
    <rPh sb="4" eb="5">
      <t>ネン</t>
    </rPh>
    <rPh sb="5" eb="7">
      <t>ヘイキン</t>
    </rPh>
    <phoneticPr fontId="21"/>
  </si>
  <si>
    <t>平成28年平均</t>
    <rPh sb="0" eb="2">
      <t>ヘイセイ</t>
    </rPh>
    <rPh sb="4" eb="7">
      <t>ネンヘイキン</t>
    </rPh>
    <phoneticPr fontId="21"/>
  </si>
  <si>
    <t>平成29年平均</t>
    <rPh sb="0" eb="2">
      <t>ヘイセイ</t>
    </rPh>
    <rPh sb="4" eb="7">
      <t>ネンヘイキン</t>
    </rPh>
    <phoneticPr fontId="21"/>
  </si>
  <si>
    <t>平成30年平均</t>
    <rPh sb="0" eb="2">
      <t>ヘイセイ</t>
    </rPh>
    <rPh sb="4" eb="5">
      <t>ネン</t>
    </rPh>
    <rPh sb="5" eb="7">
      <t>ヘイキン</t>
    </rPh>
    <phoneticPr fontId="21"/>
  </si>
  <si>
    <t>令和元年平均</t>
    <rPh sb="0" eb="2">
      <t>レイワ</t>
    </rPh>
    <rPh sb="2" eb="4">
      <t>ガンネン</t>
    </rPh>
    <rPh sb="4" eb="6">
      <t>ヘイキン</t>
    </rPh>
    <phoneticPr fontId="21"/>
  </si>
  <si>
    <t>令和2年平均</t>
    <rPh sb="0" eb="2">
      <t>レイワ</t>
    </rPh>
    <rPh sb="3" eb="6">
      <t>ネンヘイキン</t>
    </rPh>
    <phoneticPr fontId="21"/>
  </si>
  <si>
    <t>令和3年平均</t>
    <rPh sb="0" eb="2">
      <t>レイワ</t>
    </rPh>
    <rPh sb="3" eb="6">
      <t>ネンヘイキン</t>
    </rPh>
    <phoneticPr fontId="21"/>
  </si>
  <si>
    <t>令和4年平均</t>
    <rPh sb="0" eb="2">
      <t>レイワ</t>
    </rPh>
    <rPh sb="3" eb="6">
      <t>ネンヘイキン</t>
    </rPh>
    <phoneticPr fontId="21"/>
  </si>
  <si>
    <t>令和5年平均</t>
    <rPh sb="0" eb="2">
      <t>レイワ</t>
    </rPh>
    <rPh sb="3" eb="6">
      <t>ネンヘイキン</t>
    </rPh>
    <phoneticPr fontId="21"/>
  </si>
  <si>
    <t>令和6年平均</t>
    <rPh sb="0" eb="2">
      <t>レイワ</t>
    </rPh>
    <rPh sb="3" eb="6">
      <t>ネンヘイキン</t>
    </rPh>
    <phoneticPr fontId="21"/>
  </si>
  <si>
    <t>経済波及効果（まとめ）</t>
    <phoneticPr fontId="3"/>
  </si>
  <si>
    <t>平均消費
性向
（R6/近畿）</t>
    <rPh sb="12" eb="14">
      <t>キンキ</t>
    </rPh>
    <phoneticPr fontId="12"/>
  </si>
  <si>
    <t>粗付加価値率</t>
    <rPh sb="0" eb="1">
      <t>ソ</t>
    </rPh>
    <rPh sb="1" eb="3">
      <t>フカ</t>
    </rPh>
    <rPh sb="3" eb="5">
      <t>カチ</t>
    </rPh>
    <rPh sb="5" eb="6">
      <t>リツ</t>
    </rPh>
    <phoneticPr fontId="12"/>
  </si>
  <si>
    <t>各部門の最終需要額が増加した場合の波及効果（全部門計）</t>
    <rPh sb="0" eb="3">
      <t>カクブモン</t>
    </rPh>
    <rPh sb="4" eb="6">
      <t>サイシュウ</t>
    </rPh>
    <rPh sb="6" eb="9">
      <t>ジュヨウガク</t>
    </rPh>
    <rPh sb="10" eb="12">
      <t>ゾウカ</t>
    </rPh>
    <rPh sb="14" eb="16">
      <t>バアイ</t>
    </rPh>
    <rPh sb="17" eb="18">
      <t>キュウ</t>
    </rPh>
    <rPh sb="18" eb="20">
      <t>コウカ</t>
    </rPh>
    <rPh sb="22" eb="23">
      <t>ゼン</t>
    </rPh>
    <rPh sb="23" eb="26">
      <t>ブモンケイ</t>
    </rPh>
    <phoneticPr fontId="3"/>
  </si>
  <si>
    <t>波及効果分析に必要なデータ入力シート</t>
    <rPh sb="0" eb="4">
      <t>ハキュウコウカ</t>
    </rPh>
    <rPh sb="4" eb="6">
      <t>ブンセキ</t>
    </rPh>
    <rPh sb="7" eb="9">
      <t>ヒツヨウ</t>
    </rPh>
    <rPh sb="13" eb="15">
      <t>ニュウリョク</t>
    </rPh>
    <phoneticPr fontId="12"/>
  </si>
  <si>
    <t>比較する県GDPデータ</t>
    <rPh sb="0" eb="2">
      <t>ヒカク</t>
    </rPh>
    <rPh sb="4" eb="5">
      <t>ケン</t>
    </rPh>
    <phoneticPr fontId="12"/>
  </si>
  <si>
    <t>県民経済計算</t>
    <rPh sb="0" eb="2">
      <t>ケンミン</t>
    </rPh>
    <rPh sb="2" eb="6">
      <t>ケイザイケイサン</t>
    </rPh>
    <phoneticPr fontId="3"/>
  </si>
  <si>
    <t>市町民経済計算</t>
    <rPh sb="0" eb="1">
      <t>シ</t>
    </rPh>
    <rPh sb="1" eb="3">
      <t>チョウミン</t>
    </rPh>
    <rPh sb="3" eb="7">
      <t>ケイザイケイサン</t>
    </rPh>
    <phoneticPr fontId="3"/>
  </si>
  <si>
    <t>四半期別GDP速報</t>
    <rPh sb="0" eb="3">
      <t>シハンキ</t>
    </rPh>
    <rPh sb="3" eb="4">
      <t>ベツ</t>
    </rPh>
    <rPh sb="7" eb="9">
      <t>ソクホウ</t>
    </rPh>
    <phoneticPr fontId="3"/>
  </si>
  <si>
    <t>使用するGDP</t>
    <rPh sb="0" eb="2">
      <t>シヨウ</t>
    </rPh>
    <phoneticPr fontId="3"/>
  </si>
  <si>
    <t>・雇用者誘発数の基礎となる雇用係数は、令和２年兵庫県産業連関表・雇用表（39部門分類）」を使用</t>
    <rPh sb="19" eb="21">
      <t>レイワ</t>
    </rPh>
    <rPh sb="22" eb="23">
      <t>ネン</t>
    </rPh>
    <rPh sb="23" eb="26">
      <t>ヒョウゴケン</t>
    </rPh>
    <rPh sb="26" eb="28">
      <t>サンギョウ</t>
    </rPh>
    <phoneticPr fontId="12"/>
  </si>
  <si>
    <t>※「波及効果」シートの表下の注意書き、出典等は、必要に応じて直接修正入力をお願いします。</t>
    <rPh sb="2" eb="6">
      <t>ハキュウコウカ</t>
    </rPh>
    <rPh sb="11" eb="12">
      <t>ヒョウ</t>
    </rPh>
    <rPh sb="12" eb="13">
      <t>シタ</t>
    </rPh>
    <rPh sb="14" eb="17">
      <t>チュウイガ</t>
    </rPh>
    <rPh sb="19" eb="21">
      <t>シュッテン</t>
    </rPh>
    <rPh sb="21" eb="22">
      <t>トウ</t>
    </rPh>
    <rPh sb="24" eb="26">
      <t>ヒツヨウ</t>
    </rPh>
    <rPh sb="27" eb="28">
      <t>オウ</t>
    </rPh>
    <rPh sb="30" eb="32">
      <t>チョクセツ</t>
    </rPh>
    <rPh sb="32" eb="34">
      <t>シュウセイ</t>
    </rPh>
    <rPh sb="34" eb="36">
      <t>ニュウリョク</t>
    </rPh>
    <rPh sb="38" eb="39">
      <t>ネガ</t>
    </rPh>
    <phoneticPr fontId="3"/>
  </si>
  <si>
    <t>取引基本表</t>
    <rPh sb="0" eb="2">
      <t>トリヒキ</t>
    </rPh>
    <rPh sb="2" eb="5">
      <t>キホンヒョウ</t>
    </rPh>
    <phoneticPr fontId="3"/>
  </si>
  <si>
    <t>雇用表</t>
    <rPh sb="0" eb="2">
      <t>コヨウ</t>
    </rPh>
    <rPh sb="2" eb="3">
      <t>ヒョウ</t>
    </rPh>
    <phoneticPr fontId="12"/>
  </si>
  <si>
    <t>R4年度県ＧＤＰ（名目値）</t>
    <rPh sb="4" eb="5">
      <t>ケン</t>
    </rPh>
    <rPh sb="9" eb="12">
      <t>メイモクチ</t>
    </rPh>
    <phoneticPr fontId="12"/>
  </si>
  <si>
    <t>投入係数（各需要部門）</t>
    <rPh sb="5" eb="6">
      <t>カク</t>
    </rPh>
    <rPh sb="6" eb="8">
      <t>ジュヨウ</t>
    </rPh>
    <rPh sb="8" eb="10">
      <t>ブモン</t>
    </rPh>
    <phoneticPr fontId="12"/>
  </si>
  <si>
    <t>39部門マージン率表</t>
  </si>
  <si>
    <t>※商業と運輸関係の部門のマージン額は、他部門からのマージン額が加算された金額</t>
    <rPh sb="1" eb="3">
      <t>ショウギョウ</t>
    </rPh>
    <rPh sb="4" eb="6">
      <t>ウンユ</t>
    </rPh>
    <rPh sb="6" eb="8">
      <t>カンケイ</t>
    </rPh>
    <rPh sb="9" eb="11">
      <t>ブモン</t>
    </rPh>
    <rPh sb="16" eb="17">
      <t>ガク</t>
    </rPh>
    <rPh sb="19" eb="22">
      <t>タブモン</t>
    </rPh>
    <rPh sb="29" eb="30">
      <t>ガク</t>
    </rPh>
    <rPh sb="31" eb="33">
      <t>カサン</t>
    </rPh>
    <rPh sb="36" eb="38">
      <t>キンガク</t>
    </rPh>
    <phoneticPr fontId="12"/>
  </si>
  <si>
    <t>部門名</t>
  </si>
  <si>
    <t>購入者価格（百万円）</t>
  </si>
  <si>
    <t>商業マージン</t>
  </si>
  <si>
    <t>運輸マージン</t>
  </si>
  <si>
    <t>商業マージン率</t>
  </si>
  <si>
    <t>運輸マージン率</t>
  </si>
  <si>
    <t>Ａ</t>
  </si>
  <si>
    <t>Ｂ</t>
  </si>
  <si>
    <t>Ｃ</t>
  </si>
  <si>
    <t>Ｄ＝Ｂ／Ａ</t>
  </si>
  <si>
    <t>Ｅ＝Ｃ／Ａ</t>
  </si>
  <si>
    <t>飲食料品　　　　　　　</t>
  </si>
  <si>
    <t>※ 総務省「令和２年産業連関表」の「産出表」から集計</t>
    <rPh sb="6" eb="8">
      <t>レイワ</t>
    </rPh>
    <rPh sb="18" eb="20">
      <t>サンシュツ</t>
    </rPh>
    <rPh sb="20" eb="21">
      <t>ヒョウ</t>
    </rPh>
    <rPh sb="24" eb="26">
      <t>シュウケイ</t>
    </rPh>
    <phoneticPr fontId="12"/>
  </si>
  <si>
    <t>（高齢者福祉施設建設分）</t>
    <phoneticPr fontId="3"/>
  </si>
  <si>
    <t>高齢者福祉施設を建設し、運営する場合の県の経済波及効果</t>
    <rPh sb="0" eb="3">
      <t>コウレイシャ</t>
    </rPh>
    <rPh sb="3" eb="5">
      <t>フクシ</t>
    </rPh>
    <rPh sb="5" eb="7">
      <t>シセツ</t>
    </rPh>
    <rPh sb="8" eb="10">
      <t>ケンセツ</t>
    </rPh>
    <rPh sb="12" eb="14">
      <t>ウンエイ</t>
    </rPh>
    <rPh sb="16" eb="18">
      <t>バアイ</t>
    </rPh>
    <rPh sb="19" eb="20">
      <t>ケン</t>
    </rPh>
    <rPh sb="21" eb="23">
      <t>ケイザイ</t>
    </rPh>
    <rPh sb="23" eb="25">
      <t>ハキュウ</t>
    </rPh>
    <rPh sb="25" eb="27">
      <t>コウカ</t>
    </rPh>
    <phoneticPr fontId="12"/>
  </si>
  <si>
    <t>①施設建設に係る効果</t>
    <rPh sb="1" eb="3">
      <t>シセツ</t>
    </rPh>
    <rPh sb="3" eb="5">
      <t>ケンセツ</t>
    </rPh>
    <rPh sb="6" eb="7">
      <t>カカ</t>
    </rPh>
    <rPh sb="8" eb="10">
      <t>コウカ</t>
    </rPh>
    <phoneticPr fontId="12"/>
  </si>
  <si>
    <t>②-1施設運営に係る効果（簡易分析・事業計画書・決算書等がなく総額のみわかる場合）</t>
    <rPh sb="3" eb="5">
      <t>シセツ</t>
    </rPh>
    <rPh sb="5" eb="7">
      <t>ウンエイ</t>
    </rPh>
    <rPh sb="8" eb="9">
      <t>カカ</t>
    </rPh>
    <rPh sb="10" eb="12">
      <t>コウカ</t>
    </rPh>
    <rPh sb="13" eb="15">
      <t>カンイ</t>
    </rPh>
    <rPh sb="15" eb="17">
      <t>ブンセキ</t>
    </rPh>
    <rPh sb="18" eb="20">
      <t>ジギョウ</t>
    </rPh>
    <rPh sb="20" eb="23">
      <t>ケイカクショ</t>
    </rPh>
    <rPh sb="24" eb="27">
      <t>ケッサンショ</t>
    </rPh>
    <rPh sb="27" eb="28">
      <t>トウ</t>
    </rPh>
    <rPh sb="31" eb="33">
      <t>ソウガク</t>
    </rPh>
    <rPh sb="38" eb="40">
      <t>バアイ</t>
    </rPh>
    <phoneticPr fontId="12"/>
  </si>
  <si>
    <t>②-2施設運営に係る効果（詳細分析：事業計画書・決算書等がある場合）</t>
  </si>
  <si>
    <t>（単位：百万円）</t>
  </si>
  <si>
    <t>データ入力欄</t>
  </si>
  <si>
    <t>建設費</t>
    <rPh sb="0" eb="3">
      <t>ケンセツヒ</t>
    </rPh>
    <phoneticPr fontId="12"/>
  </si>
  <si>
    <t>23建設</t>
    <rPh sb="2" eb="4">
      <t>ケンセツ</t>
    </rPh>
    <phoneticPr fontId="12"/>
  </si>
  <si>
    <t>推計WS</t>
    <rPh sb="0" eb="2">
      <t>スイケイ</t>
    </rPh>
    <phoneticPr fontId="12"/>
  </si>
  <si>
    <t>運営費</t>
    <rPh sb="0" eb="3">
      <t>ウンエイヒ</t>
    </rPh>
    <phoneticPr fontId="12"/>
  </si>
  <si>
    <t>34医療・福祉</t>
    <rPh sb="2" eb="4">
      <t>イリョウ</t>
    </rPh>
    <rPh sb="5" eb="7">
      <t>フクシ</t>
    </rPh>
    <phoneticPr fontId="12"/>
  </si>
  <si>
    <t>費目</t>
    <rPh sb="0" eb="2">
      <t>ヒモク</t>
    </rPh>
    <phoneticPr fontId="12"/>
  </si>
  <si>
    <t>細目</t>
    <rPh sb="0" eb="2">
      <t>サイモク</t>
    </rPh>
    <phoneticPr fontId="12"/>
  </si>
  <si>
    <t>内容</t>
    <rPh sb="0" eb="2">
      <t>ナイヨウ</t>
    </rPh>
    <phoneticPr fontId="12"/>
  </si>
  <si>
    <t>Ⅰ</t>
  </si>
  <si>
    <t>施設運営事業収益</t>
    <rPh sb="0" eb="2">
      <t>シセツ</t>
    </rPh>
    <rPh sb="2" eb="4">
      <t>ウンエイ</t>
    </rPh>
    <rPh sb="4" eb="6">
      <t>ジギョウ</t>
    </rPh>
    <rPh sb="6" eb="8">
      <t>シュウエキ</t>
    </rPh>
    <phoneticPr fontId="12"/>
  </si>
  <si>
    <t>介護保健施設介護料収益</t>
  </si>
  <si>
    <t>介護報酬収益</t>
  </si>
  <si>
    <t>利用者負担金収益</t>
  </si>
  <si>
    <t>基本食事サービス費</t>
  </si>
  <si>
    <t>居宅介護料収益</t>
  </si>
  <si>
    <t>居宅介護支援介護料収益</t>
  </si>
  <si>
    <t>利用者等利用料収益</t>
  </si>
  <si>
    <t>介護保健施設利用料収益</t>
  </si>
  <si>
    <t>居宅介護サービス利用料収益</t>
  </si>
  <si>
    <t>その他の利用料収益</t>
  </si>
  <si>
    <t>その他の事業収益</t>
  </si>
  <si>
    <t>Ⅱ</t>
  </si>
  <si>
    <t>施設運営事業費用</t>
    <rPh sb="6" eb="8">
      <t>ヒヨウ</t>
    </rPh>
    <phoneticPr fontId="12"/>
  </si>
  <si>
    <t>給与費</t>
  </si>
  <si>
    <t>医師給</t>
  </si>
  <si>
    <t>雇用者所得</t>
    <rPh sb="0" eb="3">
      <t>コヨウシャ</t>
    </rPh>
    <rPh sb="3" eb="5">
      <t>ショトク</t>
    </rPh>
    <phoneticPr fontId="12"/>
  </si>
  <si>
    <t>介護職員給</t>
  </si>
  <si>
    <t>支援相談員給</t>
  </si>
  <si>
    <t>理学療法士又は作業療法士給</t>
  </si>
  <si>
    <t>医療技術員給</t>
  </si>
  <si>
    <t>事務員給</t>
  </si>
  <si>
    <t>技能労務員給</t>
  </si>
  <si>
    <t>材料費</t>
  </si>
  <si>
    <t>医薬品費</t>
  </si>
  <si>
    <t>給食用材料費</t>
  </si>
  <si>
    <t>施設療養材料費</t>
  </si>
  <si>
    <t>その他の材料費</t>
  </si>
  <si>
    <t>施設療養消耗器具備品費</t>
  </si>
  <si>
    <t>経費</t>
  </si>
  <si>
    <t>福利厚生費</t>
  </si>
  <si>
    <t>家計外消費支出</t>
    <rPh sb="0" eb="3">
      <t>カケイガイ</t>
    </rPh>
    <rPh sb="3" eb="5">
      <t>ショウヒ</t>
    </rPh>
    <rPh sb="5" eb="7">
      <t>シシュツ</t>
    </rPh>
    <phoneticPr fontId="12"/>
  </si>
  <si>
    <t>旅費交通費</t>
  </si>
  <si>
    <t>運輸・郵便</t>
    <rPh sb="0" eb="2">
      <t>ウンユ</t>
    </rPh>
    <rPh sb="3" eb="5">
      <t>ユウビン</t>
    </rPh>
    <phoneticPr fontId="12"/>
  </si>
  <si>
    <t>職員被服費</t>
  </si>
  <si>
    <t>繊維製品</t>
    <rPh sb="0" eb="2">
      <t>センイ</t>
    </rPh>
    <rPh sb="2" eb="4">
      <t>セイヒン</t>
    </rPh>
    <phoneticPr fontId="12"/>
  </si>
  <si>
    <t>通信費</t>
  </si>
  <si>
    <t>情報通信</t>
    <rPh sb="0" eb="4">
      <t>ジョウホウツウシン</t>
    </rPh>
    <phoneticPr fontId="12"/>
  </si>
  <si>
    <t>消耗品費</t>
  </si>
  <si>
    <t>消耗器具備品費</t>
  </si>
  <si>
    <t>車両費</t>
    <phoneticPr fontId="12"/>
  </si>
  <si>
    <t>ガソリン代等車両運営、維持管理費用</t>
    <phoneticPr fontId="12"/>
  </si>
  <si>
    <t>会議費</t>
  </si>
  <si>
    <t>会議時、茶菓、弁当代等</t>
    <rPh sb="0" eb="2">
      <t>カイギ</t>
    </rPh>
    <rPh sb="2" eb="3">
      <t>トキ</t>
    </rPh>
    <rPh sb="4" eb="5">
      <t>チャ</t>
    </rPh>
    <rPh sb="5" eb="6">
      <t>カシ</t>
    </rPh>
    <rPh sb="7" eb="9">
      <t>ベントウ</t>
    </rPh>
    <rPh sb="9" eb="10">
      <t>ダイ</t>
    </rPh>
    <rPh sb="10" eb="11">
      <t>トウ</t>
    </rPh>
    <phoneticPr fontId="12"/>
  </si>
  <si>
    <t>水道費</t>
    <rPh sb="0" eb="2">
      <t>スイドウヒ</t>
    </rPh>
    <phoneticPr fontId="12"/>
  </si>
  <si>
    <t>水道</t>
    <phoneticPr fontId="12"/>
  </si>
  <si>
    <t>光熱費</t>
    <rPh sb="0" eb="3">
      <t>コウネツヒ</t>
    </rPh>
    <phoneticPr fontId="12"/>
  </si>
  <si>
    <t>修繕費</t>
  </si>
  <si>
    <t>対事業所サービス</t>
    <rPh sb="0" eb="1">
      <t>タイ</t>
    </rPh>
    <rPh sb="1" eb="4">
      <t>ジギョウショ</t>
    </rPh>
    <phoneticPr fontId="12"/>
  </si>
  <si>
    <t>賃借料</t>
  </si>
  <si>
    <t>不動産賃貸</t>
    <rPh sb="0" eb="3">
      <t>フドウサン</t>
    </rPh>
    <rPh sb="3" eb="5">
      <t>チンタイ</t>
    </rPh>
    <phoneticPr fontId="12"/>
  </si>
  <si>
    <t>不動産</t>
    <rPh sb="0" eb="3">
      <t>フドウサン</t>
    </rPh>
    <phoneticPr fontId="12"/>
  </si>
  <si>
    <t>機械、スポーツ娯楽用品・その他の物品賃貸</t>
    <phoneticPr fontId="12"/>
  </si>
  <si>
    <t>保険料</t>
  </si>
  <si>
    <t>生命、損害保険等保険契約による費用</t>
    <rPh sb="15" eb="17">
      <t>ヒヨウ</t>
    </rPh>
    <phoneticPr fontId="12"/>
  </si>
  <si>
    <t>金融・保険</t>
    <rPh sb="0" eb="2">
      <t>キンユウ</t>
    </rPh>
    <rPh sb="3" eb="5">
      <t>ホケン</t>
    </rPh>
    <phoneticPr fontId="12"/>
  </si>
  <si>
    <t>交際費</t>
  </si>
  <si>
    <t>家計外消費支出</t>
  </si>
  <si>
    <t>租税公課</t>
  </si>
  <si>
    <t>間接税</t>
    <phoneticPr fontId="12"/>
  </si>
  <si>
    <t>雑費</t>
  </si>
  <si>
    <t>内容により対応部門を検討</t>
    <rPh sb="0" eb="2">
      <t>ナイヨウ</t>
    </rPh>
    <rPh sb="5" eb="7">
      <t>タイオウ</t>
    </rPh>
    <rPh sb="7" eb="9">
      <t>ブモンメイ</t>
    </rPh>
    <rPh sb="10" eb="12">
      <t>ケントウ</t>
    </rPh>
    <phoneticPr fontId="12"/>
  </si>
  <si>
    <t>委託費</t>
  </si>
  <si>
    <t>委託費（寝具）</t>
  </si>
  <si>
    <t>リネンサプライ業へ委託</t>
    <rPh sb="7" eb="8">
      <t>ギョウ</t>
    </rPh>
    <rPh sb="9" eb="11">
      <t>イタク</t>
    </rPh>
    <phoneticPr fontId="12"/>
  </si>
  <si>
    <t>対個人サービス</t>
    <rPh sb="0" eb="1">
      <t>タイ</t>
    </rPh>
    <rPh sb="1" eb="3">
      <t>コジン</t>
    </rPh>
    <phoneticPr fontId="12"/>
  </si>
  <si>
    <t>委託費（給食）</t>
  </si>
  <si>
    <t>飲食料品</t>
    <rPh sb="0" eb="4">
      <t>インショクリョウヒン</t>
    </rPh>
    <phoneticPr fontId="12"/>
  </si>
  <si>
    <t>委託費（その他）</t>
  </si>
  <si>
    <t>研修費</t>
  </si>
  <si>
    <t>図書費</t>
  </si>
  <si>
    <t>その他の製造工業製品</t>
    <rPh sb="2" eb="3">
      <t>タ</t>
    </rPh>
    <rPh sb="4" eb="6">
      <t>セイゾウ</t>
    </rPh>
    <rPh sb="6" eb="8">
      <t>コウギョウ</t>
    </rPh>
    <rPh sb="8" eb="10">
      <t>セイヒン</t>
    </rPh>
    <phoneticPr fontId="12"/>
  </si>
  <si>
    <t>研修雑費</t>
  </si>
  <si>
    <t>減価償却費</t>
  </si>
  <si>
    <t>建物減価償却費</t>
  </si>
  <si>
    <t>資本減耗引当</t>
    <rPh sb="0" eb="2">
      <t>シホン</t>
    </rPh>
    <rPh sb="2" eb="4">
      <t>ゲンモウ</t>
    </rPh>
    <rPh sb="4" eb="6">
      <t>ヒキア</t>
    </rPh>
    <phoneticPr fontId="12"/>
  </si>
  <si>
    <t>建物付属設備減価償却費</t>
  </si>
  <si>
    <t>構築物減価償却費</t>
  </si>
  <si>
    <t>医療用機器備品減価償却費</t>
    <rPh sb="3" eb="5">
      <t>キキ</t>
    </rPh>
    <phoneticPr fontId="12"/>
  </si>
  <si>
    <t>車両船舶備品減価償却費</t>
  </si>
  <si>
    <t>その他の機械備品減価償却費</t>
  </si>
  <si>
    <t>その他の有形固定資産減価償却費</t>
  </si>
  <si>
    <t>無形固定資産減価償却費</t>
  </si>
  <si>
    <t>役員報酬</t>
  </si>
  <si>
    <t>雇用者所得</t>
    <rPh sb="0" eb="2">
      <t>コヨウ</t>
    </rPh>
    <rPh sb="2" eb="3">
      <t>シャ</t>
    </rPh>
    <rPh sb="3" eb="5">
      <t>ショトク</t>
    </rPh>
    <phoneticPr fontId="12"/>
  </si>
  <si>
    <t>費用合計</t>
    <rPh sb="0" eb="2">
      <t>ヒヨウ</t>
    </rPh>
    <rPh sb="2" eb="4">
      <t>ゴウケイ</t>
    </rPh>
    <phoneticPr fontId="12"/>
  </si>
  <si>
    <t>Ⅲ</t>
  </si>
  <si>
    <t>施設運営事業利益</t>
  </si>
  <si>
    <t>Ⅰ－Ⅱ</t>
  </si>
  <si>
    <t>②-2運営需要詳細分析例</t>
    <rPh sb="3" eb="5">
      <t>ウンエイ</t>
    </rPh>
    <rPh sb="5" eb="7">
      <t>ジュヨウ</t>
    </rPh>
    <rPh sb="7" eb="9">
      <t>ショウサイ</t>
    </rPh>
    <rPh sb="9" eb="11">
      <t>ブンセキ</t>
    </rPh>
    <rPh sb="11" eb="12">
      <t>レイ</t>
    </rPh>
    <phoneticPr fontId="12"/>
  </si>
  <si>
    <t>（介護サービス施設運営事業損益計算書）</t>
    <phoneticPr fontId="3"/>
  </si>
  <si>
    <t>39部門分類との対応（コード、部門名）</t>
    <rPh sb="2" eb="4">
      <t>ブモン</t>
    </rPh>
    <rPh sb="8" eb="10">
      <t>タイオウ</t>
    </rPh>
    <rPh sb="15" eb="17">
      <t>ブモン</t>
    </rPh>
    <rPh sb="17" eb="18">
      <t>メイ</t>
    </rPh>
    <phoneticPr fontId="12"/>
  </si>
  <si>
    <t>データ入力欄</t>
    <rPh sb="3" eb="5">
      <t>ニュウリョク</t>
    </rPh>
    <rPh sb="5" eb="6">
      <t>ラン</t>
    </rPh>
    <phoneticPr fontId="12"/>
  </si>
  <si>
    <r>
      <t>金額</t>
    </r>
    <r>
      <rPr>
        <sz val="8"/>
        <rFont val="ＭＳ Ｐゴシック"/>
        <family val="3"/>
        <charset val="128"/>
        <scheme val="minor"/>
      </rPr>
      <t xml:space="preserve"> (百万円）</t>
    </r>
    <rPh sb="4" eb="5">
      <t>ヒャク</t>
    </rPh>
    <rPh sb="5" eb="7">
      <t>マンエン</t>
    </rPh>
    <phoneticPr fontId="12"/>
  </si>
  <si>
    <t>①施設建設費</t>
    <rPh sb="1" eb="3">
      <t>シセツ</t>
    </rPh>
    <rPh sb="3" eb="6">
      <t>ケンセツヒ</t>
    </rPh>
    <phoneticPr fontId="12"/>
  </si>
  <si>
    <t>①施設建設</t>
    <rPh sb="1" eb="3">
      <t>シセツ</t>
    </rPh>
    <rPh sb="3" eb="5">
      <t>ケンセツ</t>
    </rPh>
    <phoneticPr fontId="3"/>
  </si>
  <si>
    <t>②-1施設運営費（簡易分析）</t>
    <rPh sb="3" eb="5">
      <t>シセツ</t>
    </rPh>
    <rPh sb="5" eb="8">
      <t>ウンエイヒ</t>
    </rPh>
    <rPh sb="9" eb="11">
      <t>カンイ</t>
    </rPh>
    <rPh sb="11" eb="13">
      <t>ブンセキ</t>
    </rPh>
    <phoneticPr fontId="12"/>
  </si>
  <si>
    <t>②-2施設運営費
（詳細分析）</t>
    <rPh sb="3" eb="5">
      <t>シセツ</t>
    </rPh>
    <rPh sb="5" eb="8">
      <t>ウンエイヒ</t>
    </rPh>
    <rPh sb="10" eb="12">
      <t>ショウサイ</t>
    </rPh>
    <rPh sb="12" eb="14">
      <t>ブンセキ</t>
    </rPh>
    <phoneticPr fontId="12"/>
  </si>
  <si>
    <t>需要増加額
(損益計算書より)</t>
    <rPh sb="7" eb="9">
      <t>ソンエキ</t>
    </rPh>
    <rPh sb="9" eb="12">
      <t>ケイサンショ</t>
    </rPh>
    <phoneticPr fontId="3"/>
  </si>
  <si>
    <t>（高齢者福祉施設運営分）【簡易分析】</t>
    <rPh sb="8" eb="10">
      <t>ウンエイ</t>
    </rPh>
    <rPh sb="13" eb="15">
      <t>カンイ</t>
    </rPh>
    <rPh sb="15" eb="17">
      <t>ブンセキ</t>
    </rPh>
    <phoneticPr fontId="3"/>
  </si>
  <si>
    <t>（高齢者福祉施設運営分）【詳細分析】</t>
    <rPh sb="8" eb="10">
      <t>ウンエイ</t>
    </rPh>
    <rPh sb="13" eb="15">
      <t>ショウサイ</t>
    </rPh>
    <rPh sb="15" eb="17">
      <t>ブンセキ</t>
    </rPh>
    <phoneticPr fontId="3"/>
  </si>
  <si>
    <t>部門別最終需要額・需要増加額（39部門別）</t>
    <rPh sb="0" eb="3">
      <t>ブモンベツ</t>
    </rPh>
    <rPh sb="3" eb="5">
      <t>サイシュウ</t>
    </rPh>
    <rPh sb="5" eb="7">
      <t>ジュヨウ</t>
    </rPh>
    <rPh sb="7" eb="8">
      <t>ガク</t>
    </rPh>
    <rPh sb="9" eb="11">
      <t>ジュヨウ</t>
    </rPh>
    <rPh sb="11" eb="14">
      <t>ゾウカガク</t>
    </rPh>
    <rPh sb="17" eb="20">
      <t>ブモンベツ</t>
    </rPh>
    <phoneticPr fontId="12"/>
  </si>
  <si>
    <t>②施設運営費</t>
    <rPh sb="1" eb="3">
      <t>シセツ</t>
    </rPh>
    <rPh sb="3" eb="6">
      <t>ウンエイヒ</t>
    </rPh>
    <phoneticPr fontId="12"/>
  </si>
  <si>
    <t>損益計算書の額</t>
    <rPh sb="0" eb="2">
      <t>ソンエキ</t>
    </rPh>
    <rPh sb="2" eb="5">
      <t>ケイサンショ</t>
    </rPh>
    <rPh sb="6" eb="7">
      <t>ガク</t>
    </rPh>
    <phoneticPr fontId="12"/>
  </si>
  <si>
    <t>商業</t>
    <rPh sb="0" eb="2">
      <t>ショウギョウ</t>
    </rPh>
    <phoneticPr fontId="3"/>
  </si>
  <si>
    <t>マージン率</t>
    <rPh sb="4" eb="5">
      <t>リツ</t>
    </rPh>
    <phoneticPr fontId="3"/>
  </si>
  <si>
    <t>運輸</t>
    <rPh sb="0" eb="2">
      <t>ウンユ</t>
    </rPh>
    <phoneticPr fontId="3"/>
  </si>
  <si>
    <t>マージン額</t>
    <rPh sb="4" eb="5">
      <t>ガク</t>
    </rPh>
    <phoneticPr fontId="3"/>
  </si>
  <si>
    <t>需要増加額</t>
    <rPh sb="0" eb="2">
      <t>ジュヨウ</t>
    </rPh>
    <rPh sb="2" eb="5">
      <t>ゾウカガク</t>
    </rPh>
    <phoneticPr fontId="3"/>
  </si>
  <si>
    <t>需要増加額</t>
    <phoneticPr fontId="3"/>
  </si>
  <si>
    <t>施設建設費</t>
    <rPh sb="0" eb="2">
      <t>シセツ</t>
    </rPh>
    <rPh sb="2" eb="5">
      <t>ケンセツヒ</t>
    </rPh>
    <phoneticPr fontId="3"/>
  </si>
  <si>
    <t>施設運営費（簡易分析）</t>
    <rPh sb="0" eb="2">
      <t>シセツ</t>
    </rPh>
    <rPh sb="2" eb="5">
      <t>ウンエイヒ</t>
    </rPh>
    <rPh sb="6" eb="8">
      <t>カンイ</t>
    </rPh>
    <rPh sb="8" eb="10">
      <t>ブンセキ</t>
    </rPh>
    <phoneticPr fontId="3"/>
  </si>
  <si>
    <t>（資料）兵庫県統計課「県民経済計算」</t>
    <rPh sb="1" eb="3">
      <t>シリョウ</t>
    </rPh>
    <rPh sb="4" eb="7">
      <t>ヒョウゴケン</t>
    </rPh>
    <rPh sb="7" eb="9">
      <t>トウケイ</t>
    </rPh>
    <rPh sb="9" eb="10">
      <t>カ</t>
    </rPh>
    <rPh sb="11" eb="12">
      <t>ケン</t>
    </rPh>
    <rPh sb="12" eb="13">
      <t>ミン</t>
    </rPh>
    <rPh sb="13" eb="15">
      <t>ケイザイ</t>
    </rPh>
    <rPh sb="15" eb="17">
      <t>ケイサン</t>
    </rPh>
    <phoneticPr fontId="12"/>
  </si>
  <si>
    <t>合計（簡易分析）</t>
    <rPh sb="0" eb="2">
      <t>ゴウケイ</t>
    </rPh>
    <rPh sb="3" eb="5">
      <t>カンイ</t>
    </rPh>
    <rPh sb="5" eb="7">
      <t>ブンセキ</t>
    </rPh>
    <phoneticPr fontId="3"/>
  </si>
  <si>
    <t>施設運営費（詳細分析）</t>
    <rPh sb="0" eb="2">
      <t>シセツ</t>
    </rPh>
    <rPh sb="2" eb="5">
      <t>ウンエイヒ</t>
    </rPh>
    <rPh sb="6" eb="8">
      <t>ショウサイ</t>
    </rPh>
    <rPh sb="8" eb="10">
      <t>ブンセキ</t>
    </rPh>
    <phoneticPr fontId="3"/>
  </si>
  <si>
    <t>合計（詳細分析）</t>
    <rPh sb="0" eb="2">
      <t>ゴウケイ</t>
    </rPh>
    <rPh sb="3" eb="5">
      <t>ショウサイ</t>
    </rPh>
    <rPh sb="5" eb="7">
      <t>ブンセキ</t>
    </rPh>
    <phoneticPr fontId="3"/>
  </si>
  <si>
    <t>最終需要額・需要増加額</t>
    <rPh sb="0" eb="2">
      <t>サイシュウ</t>
    </rPh>
    <rPh sb="2" eb="5">
      <t>ジュヨウガク</t>
    </rPh>
    <rPh sb="6" eb="8">
      <t>ジュヨウ</t>
    </rPh>
    <rPh sb="8" eb="11">
      <t>ゾウカガク</t>
    </rPh>
    <phoneticPr fontId="3"/>
  </si>
  <si>
    <t>波及効果まとめ
（簡易分析）</t>
    <rPh sb="0" eb="4">
      <t>ハキュウコウカ</t>
    </rPh>
    <rPh sb="9" eb="11">
      <t>カンイ</t>
    </rPh>
    <rPh sb="11" eb="13">
      <t>ブンセキ</t>
    </rPh>
    <phoneticPr fontId="3"/>
  </si>
  <si>
    <t>データ入力した「最終需要額」と、施設運営費部分の詳細分析に使用する「需要増加額」の部門別推計</t>
    <rPh sb="3" eb="5">
      <t>ニュウリョク</t>
    </rPh>
    <rPh sb="8" eb="10">
      <t>サイシュウ</t>
    </rPh>
    <rPh sb="10" eb="13">
      <t>ジュヨウガク</t>
    </rPh>
    <rPh sb="16" eb="18">
      <t>シセツ</t>
    </rPh>
    <rPh sb="18" eb="21">
      <t>ウンエイヒ</t>
    </rPh>
    <rPh sb="21" eb="23">
      <t>ブブン</t>
    </rPh>
    <rPh sb="24" eb="26">
      <t>ショウサイ</t>
    </rPh>
    <rPh sb="26" eb="28">
      <t>ブンセキ</t>
    </rPh>
    <rPh sb="29" eb="31">
      <t>シヨウ</t>
    </rPh>
    <rPh sb="34" eb="36">
      <t>ジュヨウ</t>
    </rPh>
    <rPh sb="36" eb="39">
      <t>ゾウカガク</t>
    </rPh>
    <rPh sb="41" eb="44">
      <t>ブモンベツ</t>
    </rPh>
    <rPh sb="44" eb="46">
      <t>スイケイ</t>
    </rPh>
    <phoneticPr fontId="3"/>
  </si>
  <si>
    <t>波及効果まとめ
（詳細分析）</t>
    <rPh sb="0" eb="4">
      <t>ハキュウコウカ</t>
    </rPh>
    <rPh sb="9" eb="11">
      <t>ショウサイ</t>
    </rPh>
    <rPh sb="11" eb="13">
      <t>ブンセキ</t>
    </rPh>
    <phoneticPr fontId="3"/>
  </si>
  <si>
    <t>当該部門の最終需要額の増加による全産業への経済波及効果を表示（施設運営費について、「医療・福祉」部門の投入係数を用いた需要増加額による簡易分析）</t>
    <rPh sb="0" eb="2">
      <t>トウガイ</t>
    </rPh>
    <rPh sb="2" eb="4">
      <t>ブモン</t>
    </rPh>
    <rPh sb="5" eb="7">
      <t>サイシュウ</t>
    </rPh>
    <rPh sb="7" eb="10">
      <t>ジュヨウガク</t>
    </rPh>
    <rPh sb="11" eb="13">
      <t>ゾウカ</t>
    </rPh>
    <rPh sb="16" eb="19">
      <t>ゼンサンギョウ</t>
    </rPh>
    <rPh sb="21" eb="23">
      <t>ケイザイ</t>
    </rPh>
    <rPh sb="23" eb="27">
      <t>ハキュウコウカ</t>
    </rPh>
    <rPh sb="28" eb="30">
      <t>ヒョウジ</t>
    </rPh>
    <rPh sb="31" eb="33">
      <t>シセツ</t>
    </rPh>
    <rPh sb="33" eb="36">
      <t>ウンエイヒ</t>
    </rPh>
    <rPh sb="42" eb="44">
      <t>イリョウ</t>
    </rPh>
    <rPh sb="45" eb="47">
      <t>フクシ</t>
    </rPh>
    <rPh sb="48" eb="50">
      <t>ブモン</t>
    </rPh>
    <rPh sb="51" eb="53">
      <t>トウニュウ</t>
    </rPh>
    <rPh sb="53" eb="55">
      <t>ケイスウ</t>
    </rPh>
    <rPh sb="56" eb="57">
      <t>モチ</t>
    </rPh>
    <rPh sb="59" eb="61">
      <t>ジュヨウ</t>
    </rPh>
    <rPh sb="61" eb="64">
      <t>ゾウカガク</t>
    </rPh>
    <rPh sb="67" eb="69">
      <t>カンイ</t>
    </rPh>
    <rPh sb="69" eb="71">
      <t>ブンセキ</t>
    </rPh>
    <phoneticPr fontId="3"/>
  </si>
  <si>
    <t>当該部門の最終需要額の増加による全産業への経済波及効果を表示（施設運営費について、仮想「損益計算書」から推計した需要増加額による詳細分析）</t>
    <rPh sb="0" eb="2">
      <t>トウガイ</t>
    </rPh>
    <rPh sb="2" eb="4">
      <t>ブモン</t>
    </rPh>
    <rPh sb="5" eb="7">
      <t>サイシュウ</t>
    </rPh>
    <rPh sb="7" eb="10">
      <t>ジュヨウガク</t>
    </rPh>
    <rPh sb="11" eb="13">
      <t>ゾウカ</t>
    </rPh>
    <rPh sb="16" eb="19">
      <t>ゼンサンギョウ</t>
    </rPh>
    <rPh sb="21" eb="23">
      <t>ケイザイ</t>
    </rPh>
    <rPh sb="23" eb="27">
      <t>ハキュウコウカ</t>
    </rPh>
    <rPh sb="28" eb="30">
      <t>ヒョウジ</t>
    </rPh>
    <rPh sb="31" eb="33">
      <t>シセツ</t>
    </rPh>
    <rPh sb="33" eb="36">
      <t>ウンエイヒ</t>
    </rPh>
    <rPh sb="41" eb="43">
      <t>カソウ</t>
    </rPh>
    <rPh sb="44" eb="46">
      <t>ソンエキ</t>
    </rPh>
    <rPh sb="46" eb="49">
      <t>ケイサンショ</t>
    </rPh>
    <rPh sb="52" eb="54">
      <t>スイケイ</t>
    </rPh>
    <rPh sb="56" eb="58">
      <t>ジュヨウ</t>
    </rPh>
    <rPh sb="58" eb="61">
      <t>ゾウカガク</t>
    </rPh>
    <rPh sb="64" eb="66">
      <t>ショウサイ</t>
    </rPh>
    <rPh sb="66" eb="68">
      <t>ブンセキ</t>
    </rPh>
    <phoneticPr fontId="3"/>
  </si>
  <si>
    <t>経済効果
（施設建設）</t>
    <rPh sb="0" eb="2">
      <t>ケイザイ</t>
    </rPh>
    <rPh sb="2" eb="4">
      <t>コウカ</t>
    </rPh>
    <rPh sb="6" eb="8">
      <t>シセツ</t>
    </rPh>
    <rPh sb="8" eb="10">
      <t>ケンセツ</t>
    </rPh>
    <phoneticPr fontId="4"/>
  </si>
  <si>
    <t>高齢者福祉施設の建設にかかる経済波及効果推計</t>
    <rPh sb="0" eb="3">
      <t>コウレイシャ</t>
    </rPh>
    <rPh sb="3" eb="5">
      <t>フクシ</t>
    </rPh>
    <rPh sb="5" eb="7">
      <t>シセツ</t>
    </rPh>
    <rPh sb="8" eb="10">
      <t>ケンセツ</t>
    </rPh>
    <phoneticPr fontId="3"/>
  </si>
  <si>
    <t>経済効果
（施設運営・簡易）</t>
    <rPh sb="0" eb="2">
      <t>ケイザイ</t>
    </rPh>
    <rPh sb="2" eb="4">
      <t>コウカ</t>
    </rPh>
    <rPh sb="6" eb="8">
      <t>シセツ</t>
    </rPh>
    <rPh sb="8" eb="10">
      <t>ウンエイ</t>
    </rPh>
    <rPh sb="11" eb="13">
      <t>カンイ</t>
    </rPh>
    <phoneticPr fontId="4"/>
  </si>
  <si>
    <t>高齢者福祉施設の運営にかかる経済波及効果推計（投入係数を用いた需要増加額によるもの）</t>
    <rPh sb="0" eb="3">
      <t>コウレイシャ</t>
    </rPh>
    <rPh sb="3" eb="5">
      <t>フクシ</t>
    </rPh>
    <rPh sb="5" eb="7">
      <t>シセツ</t>
    </rPh>
    <rPh sb="8" eb="10">
      <t>ウンエイ</t>
    </rPh>
    <rPh sb="23" eb="25">
      <t>トウニュウ</t>
    </rPh>
    <rPh sb="25" eb="27">
      <t>ケイスウ</t>
    </rPh>
    <rPh sb="28" eb="29">
      <t>モチ</t>
    </rPh>
    <rPh sb="31" eb="33">
      <t>ジュヨウ</t>
    </rPh>
    <rPh sb="33" eb="36">
      <t>ゾウカガク</t>
    </rPh>
    <phoneticPr fontId="3"/>
  </si>
  <si>
    <t>経済効果
（施設運営・詳細）</t>
    <rPh sb="0" eb="2">
      <t>ケイザイ</t>
    </rPh>
    <rPh sb="2" eb="4">
      <t>コウカ</t>
    </rPh>
    <rPh sb="6" eb="8">
      <t>シセツ</t>
    </rPh>
    <rPh sb="8" eb="10">
      <t>ウンエイ</t>
    </rPh>
    <rPh sb="11" eb="13">
      <t>ショウサイ</t>
    </rPh>
    <phoneticPr fontId="4"/>
  </si>
  <si>
    <t>高齢者福祉施設の運営にかかる経済波及効果推計（仮想の損益計算書を用いた需要増加額によるもの）</t>
    <rPh sb="0" eb="3">
      <t>コウレイシャ</t>
    </rPh>
    <rPh sb="3" eb="5">
      <t>フクシ</t>
    </rPh>
    <rPh sb="5" eb="7">
      <t>シセツ</t>
    </rPh>
    <rPh sb="8" eb="10">
      <t>ウンエイ</t>
    </rPh>
    <rPh sb="23" eb="25">
      <t>カソウ</t>
    </rPh>
    <rPh sb="26" eb="28">
      <t>ソンエキ</t>
    </rPh>
    <rPh sb="28" eb="31">
      <t>ケイサンショ</t>
    </rPh>
    <rPh sb="32" eb="33">
      <t>モチ</t>
    </rPh>
    <rPh sb="35" eb="37">
      <t>ジュヨウ</t>
    </rPh>
    <rPh sb="37" eb="40">
      <t>ゾウカガク</t>
    </rPh>
    <phoneticPr fontId="3"/>
  </si>
  <si>
    <t>マージン率表</t>
    <rPh sb="4" eb="5">
      <t>リツ</t>
    </rPh>
    <rPh sb="5" eb="6">
      <t>ヒョウ</t>
    </rPh>
    <phoneticPr fontId="4"/>
  </si>
  <si>
    <t>詳細分析において、仮想の損益計算書の額が「購入者価格」であることから、これを「生産者価格」にするための、「商業マージン率」「運輸マージン率」の表</t>
    <rPh sb="0" eb="2">
      <t>ショウサイ</t>
    </rPh>
    <rPh sb="2" eb="4">
      <t>ブンセキ</t>
    </rPh>
    <rPh sb="9" eb="11">
      <t>カソウ</t>
    </rPh>
    <rPh sb="12" eb="14">
      <t>ソンエキ</t>
    </rPh>
    <rPh sb="14" eb="17">
      <t>ケイサンショ</t>
    </rPh>
    <rPh sb="18" eb="19">
      <t>ガク</t>
    </rPh>
    <rPh sb="21" eb="24">
      <t>コウニュウシャ</t>
    </rPh>
    <rPh sb="24" eb="26">
      <t>カカク</t>
    </rPh>
    <rPh sb="39" eb="42">
      <t>セイサンシャ</t>
    </rPh>
    <rPh sb="42" eb="44">
      <t>カカク</t>
    </rPh>
    <rPh sb="53" eb="55">
      <t>ショウギョウ</t>
    </rPh>
    <rPh sb="59" eb="60">
      <t>リツ</t>
    </rPh>
    <rPh sb="62" eb="64">
      <t>ウンユ</t>
    </rPh>
    <rPh sb="68" eb="69">
      <t>リツ</t>
    </rPh>
    <rPh sb="71" eb="72">
      <t>ヒョウ</t>
    </rPh>
    <phoneticPr fontId="3"/>
  </si>
  <si>
    <t>R2兵庫県産業連関表データ</t>
    <rPh sb="2" eb="5">
      <t>ヒョウゴケン</t>
    </rPh>
    <rPh sb="5" eb="7">
      <t>サンギョウ</t>
    </rPh>
    <phoneticPr fontId="12"/>
  </si>
  <si>
    <t>ワークシート名</t>
    <phoneticPr fontId="3"/>
  </si>
  <si>
    <t>事例5　高齢者福祉施設の建設と運営</t>
    <rPh sb="0" eb="2">
      <t>ジレイ</t>
    </rPh>
    <rPh sb="4" eb="7">
      <t>コウレイシャ</t>
    </rPh>
    <rPh sb="7" eb="9">
      <t>フクシ</t>
    </rPh>
    <rPh sb="9" eb="11">
      <t>シセツ</t>
    </rPh>
    <rPh sb="12" eb="14">
      <t>ケンセツ</t>
    </rPh>
    <rPh sb="15" eb="16">
      <t>ウン</t>
    </rPh>
    <phoneticPr fontId="12"/>
  </si>
  <si>
    <t>事例5　高齢者福祉施設の建設と運営【詳細分析】</t>
    <rPh sb="0" eb="2">
      <t>ジレイ</t>
    </rPh>
    <rPh sb="4" eb="7">
      <t>コウレイシャ</t>
    </rPh>
    <rPh sb="7" eb="9">
      <t>フクシ</t>
    </rPh>
    <rPh sb="9" eb="11">
      <t>シセツ</t>
    </rPh>
    <rPh sb="12" eb="14">
      <t>ケンセツ</t>
    </rPh>
    <rPh sb="15" eb="17">
      <t>ウンエイ</t>
    </rPh>
    <rPh sb="18" eb="20">
      <t>ショウサイ</t>
    </rPh>
    <rPh sb="20" eb="22">
      <t>ブンセキ</t>
    </rPh>
    <phoneticPr fontId="12"/>
  </si>
  <si>
    <t>事例5　高齢者福祉施設の建設と運営【簡易分析】</t>
    <rPh sb="0" eb="2">
      <t>ジレイ</t>
    </rPh>
    <rPh sb="4" eb="7">
      <t>コウレイシャ</t>
    </rPh>
    <rPh sb="7" eb="9">
      <t>フクシ</t>
    </rPh>
    <rPh sb="9" eb="11">
      <t>シセツ</t>
    </rPh>
    <rPh sb="12" eb="14">
      <t>ケンセツ</t>
    </rPh>
    <rPh sb="15" eb="17">
      <t>ウンエイ</t>
    </rPh>
    <rPh sb="18" eb="20">
      <t>カンイ</t>
    </rPh>
    <rPh sb="20" eb="22">
      <t>ブンセキ</t>
    </rPh>
    <phoneticPr fontId="12"/>
  </si>
  <si>
    <t>最終需要額の増加額の合計による、それぞれの部門への波及効果を部門ごと（各行）に表示している。</t>
    <rPh sb="0" eb="2">
      <t>サイシュウ</t>
    </rPh>
    <rPh sb="2" eb="5">
      <t>ジュヨウガク</t>
    </rPh>
    <rPh sb="6" eb="8">
      <t>ゾウカ</t>
    </rPh>
    <rPh sb="8" eb="9">
      <t>ガク</t>
    </rPh>
    <rPh sb="10" eb="12">
      <t>ゴウケイ</t>
    </rPh>
    <rPh sb="21" eb="23">
      <t>ブモン</t>
    </rPh>
    <rPh sb="25" eb="29">
      <t>ハキュウコウカ</t>
    </rPh>
    <rPh sb="30" eb="32">
      <t>ブモン</t>
    </rPh>
    <rPh sb="35" eb="37">
      <t>カクギョウ</t>
    </rPh>
    <rPh sb="39" eb="41">
      <t>ヒョウジ</t>
    </rPh>
    <phoneticPr fontId="3"/>
  </si>
  <si>
    <t>看護師給</t>
    <rPh sb="0" eb="3">
      <t>カンゴシ</t>
    </rPh>
    <phoneticPr fontId="3"/>
  </si>
  <si>
    <t>事例5　高齢者福祉施設の建設と運営　目次</t>
    <rPh sb="0" eb="2">
      <t>ジレイ</t>
    </rPh>
    <rPh sb="4" eb="7">
      <t>コウレイシャ</t>
    </rPh>
    <rPh sb="7" eb="9">
      <t>フクシ</t>
    </rPh>
    <rPh sb="9" eb="11">
      <t>シセツ</t>
    </rPh>
    <rPh sb="12" eb="14">
      <t>ケンセツ</t>
    </rPh>
    <rPh sb="15" eb="17">
      <t>ウンエイ</t>
    </rPh>
    <rPh sb="18" eb="20">
      <t>モクジ</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</si>
</sst>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 #,##0"/>
    <numFmt numFmtId="177" formatCode="#,##0.000000;\▲\ #,##0.000000"/>
    <numFmt numFmtId="178" formatCode="#,##0.000000;[Red]\-#,##0.000000"/>
    <numFmt numFmtId="179" formatCode="#,##0_ ;[Red]\-#,##0\ "/>
    <numFmt numFmtId="180" formatCode="#,##0.00000;[Red]\-#,##0.00000"/>
    <numFmt numFmtId="181" formatCode="#,##0.0;[Red]\-#,##0.0"/>
    <numFmt numFmtId="182" formatCode="#,##0.000;[Red]\-#,##0.000"/>
    <numFmt numFmtId="183" formatCode="#,##0.000_ ;[Red]\-#,##0.000\ "/>
    <numFmt numFmtId="184" formatCode="0_ "/>
    <numFmt numFmtId="185" formatCode="0.000000_);[Red]\(0.000000\)"/>
    <numFmt numFmtId="186" formatCode="0.00_);[Red]\(0.00\)"/>
    <numFmt numFmtId="187" formatCode="0.000_);[Red]\(0.000\)"/>
    <numFmt numFmtId="188" formatCode="#,##0.0000;[Red]\-#,##0.0000"/>
    <numFmt numFmtId="189" formatCode="0.000%"/>
  </numFmts>
  <fonts count="37">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0.5"/>
      <color indexed="8"/>
      <name val="ＭＳ 明朝"/>
      <family val="1"/>
      <charset val="128"/>
    </font>
    <font>
      <b/>
      <sz val="10.5"/>
      <color indexed="8"/>
      <name val="ＭＳ 明朝"/>
      <family val="1"/>
      <charset val="128"/>
    </font>
    <font>
      <b/>
      <sz val="12"/>
      <color indexed="8"/>
      <name val="ＭＳ 明朝"/>
      <family val="1"/>
      <charset val="128"/>
    </font>
    <font>
      <sz val="11"/>
      <name val="ＭＳ 明朝"/>
      <family val="1"/>
      <charset val="128"/>
    </font>
    <font>
      <sz val="10.5"/>
      <name val="ＭＳ 明朝"/>
      <family val="1"/>
      <charset val="128"/>
    </font>
    <font>
      <b/>
      <sz val="10"/>
      <name val="ＭＳ Ｐゴシック"/>
      <family val="3"/>
      <charset val="128"/>
    </font>
    <font>
      <b/>
      <sz val="12"/>
      <color rgb="FFFA7D00"/>
      <name val="MS Gothic"/>
      <family val="2"/>
      <charset val="128"/>
    </font>
    <font>
      <sz val="8"/>
      <name val="ＭＳ Ｐゴシック"/>
      <family val="3"/>
      <charset val="128"/>
    </font>
    <font>
      <sz val="11"/>
      <name val="ＭＳ Ｐゴシック"/>
      <family val="3"/>
      <charset val="128"/>
      <scheme val="minor"/>
    </font>
    <font>
      <sz val="11"/>
      <color theme="1"/>
      <name val="ＭＳ Ｐゴシック"/>
      <family val="3"/>
      <charset val="128"/>
      <scheme val="minor"/>
    </font>
    <font>
      <b/>
      <sz val="9"/>
      <name val="ＭＳ Ｐゴシック"/>
      <family val="3"/>
      <charset val="128"/>
    </font>
    <font>
      <b/>
      <sz val="12"/>
      <name val="ＭＳ Ｐゴシック"/>
      <family val="3"/>
      <charset val="128"/>
      <scheme val="minor"/>
    </font>
    <font>
      <sz val="12"/>
      <color theme="1"/>
      <name val="ＭＳ Ｐゴシック"/>
      <family val="3"/>
      <charset val="128"/>
      <scheme val="minor"/>
    </font>
    <font>
      <b/>
      <sz val="11"/>
      <name val="ＭＳ Ｐゴシック"/>
      <family val="3"/>
      <charset val="128"/>
      <scheme val="minor"/>
    </font>
    <font>
      <sz val="10"/>
      <name val="ＭＳ Ｐゴシック"/>
      <family val="3"/>
      <charset val="128"/>
      <scheme val="minor"/>
    </font>
    <font>
      <b/>
      <sz val="10"/>
      <name val="ＭＳ Ｐゴシック"/>
      <family val="3"/>
      <charset val="128"/>
      <scheme val="minor"/>
    </font>
    <font>
      <b/>
      <sz val="9"/>
      <name val="ＭＳ Ｐゴシック"/>
      <family val="3"/>
      <charset val="128"/>
      <scheme val="minor"/>
    </font>
    <font>
      <sz val="9"/>
      <name val="ＭＳ Ｐゴシック"/>
      <family val="3"/>
      <charset val="128"/>
      <scheme val="minor"/>
    </font>
    <font>
      <b/>
      <sz val="11"/>
      <color theme="1"/>
      <name val="ＭＳ Ｐゴシック"/>
      <family val="3"/>
      <charset val="128"/>
      <scheme val="minor"/>
    </font>
    <font>
      <sz val="8"/>
      <name val="ＭＳ Ｐゴシック"/>
      <family val="3"/>
      <charset val="128"/>
      <scheme val="minor"/>
    </font>
    <font>
      <sz val="11"/>
      <color theme="1"/>
      <name val="ＭＳ Ｐゴシック"/>
      <family val="3"/>
      <charset val="128"/>
    </font>
    <font>
      <b/>
      <sz val="9"/>
      <color indexed="81"/>
      <name val="ＭＳ ゴシック"/>
      <family val="3"/>
      <charset val="128"/>
    </font>
  </fonts>
  <fills count="13">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rgb="FFCCFFCC"/>
        <bgColor indexed="64"/>
      </patternFill>
    </fill>
    <fill>
      <patternFill patternType="solid">
        <fgColor rgb="FFFFFF99"/>
        <bgColor indexed="64"/>
      </patternFill>
    </fill>
    <fill>
      <patternFill patternType="solid">
        <fgColor rgb="FFFFFFCC"/>
        <bgColor indexed="64"/>
      </patternFill>
    </fill>
    <fill>
      <patternFill patternType="solid">
        <fgColor theme="5" tint="0.79998168889431442"/>
        <bgColor indexed="64"/>
      </patternFill>
    </fill>
    <fill>
      <patternFill patternType="solid">
        <fgColor indexed="9"/>
        <bgColor indexed="64"/>
      </patternFill>
    </fill>
    <fill>
      <patternFill patternType="solid">
        <fgColor indexed="41"/>
        <bgColor indexed="64"/>
      </patternFill>
    </fill>
    <fill>
      <patternFill patternType="solid">
        <fgColor rgb="FFFFCC99"/>
        <bgColor indexed="64"/>
      </patternFill>
    </fill>
    <fill>
      <patternFill patternType="solid">
        <fgColor rgb="FFFFFF00"/>
        <bgColor indexed="64"/>
      </patternFill>
    </fill>
  </fills>
  <borders count="45">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style="medium">
        <color indexed="64"/>
      </right>
      <top style="thin">
        <color indexed="64"/>
      </top>
      <bottom style="dotted">
        <color indexed="64"/>
      </bottom>
      <diagonal/>
    </border>
    <border>
      <left/>
      <right style="thin">
        <color indexed="64"/>
      </right>
      <top style="thin">
        <color indexed="64"/>
      </top>
      <bottom style="dash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style="medium">
        <color indexed="64"/>
      </right>
      <top style="dotted">
        <color indexed="64"/>
      </top>
      <bottom style="dotted">
        <color indexed="64"/>
      </bottom>
      <diagonal/>
    </border>
    <border>
      <left/>
      <right style="thin">
        <color indexed="64"/>
      </right>
      <top style="dashed">
        <color indexed="64"/>
      </top>
      <bottom style="dash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style="medium">
        <color indexed="64"/>
      </left>
      <right style="medium">
        <color indexed="64"/>
      </right>
      <top/>
      <bottom style="dotted">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cellStyleXfs>
  <cellXfs count="557">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5" fillId="0" borderId="0" xfId="2" applyFont="1" applyAlignment="1">
      <alignment vertical="top"/>
    </xf>
    <xf numFmtId="0" fontId="15" fillId="0" borderId="0" xfId="2" applyFont="1" applyAlignment="1">
      <alignment horizontal="left"/>
    </xf>
    <xf numFmtId="0" fontId="15" fillId="0" borderId="3" xfId="2" applyFont="1" applyBorder="1" applyAlignment="1">
      <alignment horizontal="left"/>
    </xf>
    <xf numFmtId="0" fontId="17" fillId="0" borderId="0" xfId="2" applyFont="1" applyAlignment="1">
      <alignment horizontal="left"/>
    </xf>
    <xf numFmtId="0" fontId="18" fillId="0" borderId="0" xfId="2" applyFont="1"/>
    <xf numFmtId="0" fontId="18" fillId="0" borderId="1" xfId="2" applyFont="1" applyBorder="1"/>
    <xf numFmtId="0" fontId="18" fillId="0" borderId="3" xfId="2" applyFont="1" applyBorder="1"/>
    <xf numFmtId="0" fontId="18" fillId="0" borderId="2" xfId="2" applyFont="1" applyBorder="1"/>
    <xf numFmtId="0" fontId="18" fillId="0" borderId="9" xfId="2" applyFont="1" applyBorder="1"/>
    <xf numFmtId="0" fontId="18" fillId="0" borderId="10" xfId="2" applyFont="1" applyBorder="1"/>
    <xf numFmtId="0" fontId="16" fillId="0" borderId="0" xfId="2" applyFont="1" applyAlignment="1">
      <alignment horizontal="left"/>
    </xf>
    <xf numFmtId="0" fontId="19" fillId="0" borderId="0" xfId="2" applyFont="1"/>
    <xf numFmtId="0" fontId="19" fillId="0" borderId="0" xfId="2" applyFont="1" applyAlignment="1">
      <alignment horizontal="right"/>
    </xf>
    <xf numFmtId="0" fontId="16" fillId="0" borderId="0" xfId="2" applyFont="1"/>
    <xf numFmtId="0" fontId="18" fillId="0" borderId="5" xfId="2" applyFont="1" applyBorder="1"/>
    <xf numFmtId="0" fontId="18" fillId="0" borderId="7" xfId="2" applyFont="1" applyBorder="1"/>
    <xf numFmtId="0" fontId="19" fillId="0" borderId="7" xfId="2" applyFont="1" applyBorder="1"/>
    <xf numFmtId="0" fontId="18" fillId="0" borderId="6" xfId="2" applyFont="1" applyBorder="1"/>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0" xfId="2" applyFont="1" applyBorder="1" applyAlignment="1">
      <alignment horizontal="center" vertical="center" wrapText="1"/>
    </xf>
    <xf numFmtId="0" fontId="13" fillId="0" borderId="11" xfId="2" applyFont="1" applyBorder="1" applyAlignment="1">
      <alignment horizontal="center" vertical="center" wrapText="1"/>
    </xf>
    <xf numFmtId="0" fontId="4" fillId="0" borderId="0" xfId="0" applyFont="1" applyAlignment="1">
      <alignment horizontal="center" vertical="center"/>
    </xf>
    <xf numFmtId="0" fontId="13" fillId="0" borderId="10" xfId="2" applyFont="1" applyBorder="1" applyAlignment="1">
      <alignment vertical="center"/>
    </xf>
    <xf numFmtId="0" fontId="13" fillId="0" borderId="0" xfId="2" applyFont="1" applyBorder="1" applyAlignment="1">
      <alignment vertical="center"/>
    </xf>
    <xf numFmtId="0" fontId="14" fillId="0" borderId="12" xfId="2" applyFont="1" applyBorder="1" applyAlignment="1">
      <alignment horizontal="center" vertical="center"/>
    </xf>
    <xf numFmtId="0" fontId="14" fillId="0" borderId="14" xfId="2" applyFont="1" applyBorder="1" applyAlignment="1">
      <alignment horizontal="center" vertical="center" wrapText="1"/>
    </xf>
    <xf numFmtId="0" fontId="14" fillId="0" borderId="13" xfId="2" applyFont="1" applyBorder="1" applyAlignment="1">
      <alignment horizontal="center" vertical="center" wrapText="1"/>
    </xf>
    <xf numFmtId="0" fontId="14" fillId="3" borderId="14" xfId="2" applyFont="1" applyFill="1" applyBorder="1" applyAlignment="1">
      <alignment horizontal="center" vertical="center" wrapText="1"/>
    </xf>
    <xf numFmtId="0" fontId="14" fillId="3" borderId="13" xfId="2" applyFont="1" applyFill="1" applyBorder="1" applyAlignment="1">
      <alignment horizontal="center" vertical="center" wrapText="1"/>
    </xf>
    <xf numFmtId="0" fontId="14" fillId="0" borderId="12" xfId="2" applyFont="1" applyBorder="1" applyAlignment="1">
      <alignment horizontal="center" vertical="center" wrapText="1"/>
    </xf>
    <xf numFmtId="0" fontId="14" fillId="0" borderId="9" xfId="2" applyFont="1" applyBorder="1" applyAlignment="1">
      <alignment horizontal="center" vertical="center"/>
    </xf>
    <xf numFmtId="0" fontId="22" fillId="0" borderId="0" xfId="2" applyFont="1" applyAlignment="1">
      <alignment horizontal="center" vertical="center" wrapText="1"/>
    </xf>
    <xf numFmtId="0" fontId="22" fillId="0" borderId="10" xfId="2" applyFont="1" applyBorder="1" applyAlignment="1">
      <alignment horizontal="center" vertical="center" wrapText="1"/>
    </xf>
    <xf numFmtId="0" fontId="22" fillId="0" borderId="0" xfId="2" applyFont="1" applyAlignment="1">
      <alignment horizontal="center" vertical="center"/>
    </xf>
    <xf numFmtId="187" fontId="14" fillId="2" borderId="0" xfId="2" applyNumberFormat="1" applyFont="1" applyFill="1" applyAlignment="1">
      <alignment horizontal="right" vertical="center"/>
    </xf>
    <xf numFmtId="186" fontId="14" fillId="2" borderId="0" xfId="2" applyNumberFormat="1" applyFont="1" applyFill="1" applyAlignment="1">
      <alignment horizontal="right" vertical="center"/>
    </xf>
    <xf numFmtId="0" fontId="11" fillId="0" borderId="0" xfId="2" applyFont="1" applyAlignment="1">
      <alignment vertical="center"/>
    </xf>
    <xf numFmtId="0" fontId="10" fillId="0" borderId="0" xfId="2" applyAlignment="1">
      <alignment vertical="center"/>
    </xf>
    <xf numFmtId="0" fontId="10" fillId="0" borderId="0" xfId="2" applyFill="1" applyAlignment="1">
      <alignment vertical="center"/>
    </xf>
    <xf numFmtId="0" fontId="10" fillId="3" borderId="12" xfId="2" applyFill="1" applyBorder="1" applyAlignment="1">
      <alignment vertical="center"/>
    </xf>
    <xf numFmtId="0" fontId="10" fillId="3" borderId="14" xfId="2" applyFill="1" applyBorder="1" applyAlignment="1">
      <alignment vertical="center"/>
    </xf>
    <xf numFmtId="0" fontId="10" fillId="3" borderId="13" xfId="2" applyFill="1" applyBorder="1" applyAlignment="1">
      <alignment vertical="center"/>
    </xf>
    <xf numFmtId="0" fontId="13" fillId="0" borderId="0" xfId="2" applyFont="1" applyFill="1" applyAlignment="1">
      <alignment vertical="center"/>
    </xf>
    <xf numFmtId="0" fontId="11" fillId="0" borderId="0" xfId="2" applyFont="1" applyFill="1" applyAlignment="1">
      <alignment vertical="center"/>
    </xf>
    <xf numFmtId="0" fontId="20" fillId="0" borderId="1" xfId="2" applyFont="1" applyBorder="1" applyAlignment="1">
      <alignment vertical="center"/>
    </xf>
    <xf numFmtId="0" fontId="13" fillId="0" borderId="3" xfId="2" applyFont="1" applyBorder="1" applyAlignment="1">
      <alignment vertical="center"/>
    </xf>
    <xf numFmtId="0" fontId="13" fillId="2" borderId="3" xfId="2" applyFont="1" applyFill="1" applyBorder="1" applyAlignment="1">
      <alignment vertical="center"/>
    </xf>
    <xf numFmtId="0" fontId="13" fillId="2" borderId="3" xfId="2" applyFont="1" applyFill="1" applyBorder="1" applyAlignment="1">
      <alignment horizontal="right" vertical="center"/>
    </xf>
    <xf numFmtId="0" fontId="13" fillId="2" borderId="14" xfId="2" applyFont="1" applyFill="1" applyBorder="1" applyAlignment="1">
      <alignment vertical="center"/>
    </xf>
    <xf numFmtId="0" fontId="13" fillId="2" borderId="2" xfId="2" applyFont="1" applyFill="1" applyBorder="1" applyAlignment="1">
      <alignment vertical="center"/>
    </xf>
    <xf numFmtId="0" fontId="13" fillId="0" borderId="2" xfId="2" applyFont="1" applyBorder="1" applyAlignment="1">
      <alignment vertical="center"/>
    </xf>
    <xf numFmtId="0" fontId="13" fillId="0" borderId="0" xfId="2" applyFont="1" applyAlignment="1">
      <alignment vertical="center"/>
    </xf>
    <xf numFmtId="0" fontId="10" fillId="0" borderId="1" xfId="2" applyBorder="1" applyAlignment="1">
      <alignment vertical="center"/>
    </xf>
    <xf numFmtId="0" fontId="13" fillId="0" borderId="1" xfId="2" applyFont="1" applyBorder="1" applyAlignment="1">
      <alignment vertical="center"/>
    </xf>
    <xf numFmtId="0" fontId="13" fillId="0" borderId="9" xfId="2" applyFont="1" applyBorder="1" applyAlignment="1">
      <alignment vertical="center"/>
    </xf>
    <xf numFmtId="0" fontId="14" fillId="2" borderId="3" xfId="2" applyFont="1" applyFill="1" applyBorder="1" applyAlignment="1">
      <alignment horizontal="center" vertical="center"/>
    </xf>
    <xf numFmtId="0" fontId="14" fillId="2" borderId="4" xfId="2" applyFont="1" applyFill="1" applyBorder="1" applyAlignment="1">
      <alignment horizontal="center" vertical="center"/>
    </xf>
    <xf numFmtId="0" fontId="14" fillId="0" borderId="3" xfId="2" applyFont="1" applyBorder="1" applyAlignment="1">
      <alignment vertical="center"/>
    </xf>
    <xf numFmtId="181" fontId="10" fillId="2" borderId="3" xfId="3" applyNumberFormat="1" applyFont="1" applyFill="1" applyBorder="1" applyAlignment="1">
      <alignment vertical="center"/>
    </xf>
    <xf numFmtId="181" fontId="10" fillId="2" borderId="4" xfId="3" applyNumberFormat="1" applyFont="1" applyFill="1" applyBorder="1" applyAlignment="1">
      <alignment vertical="center"/>
    </xf>
    <xf numFmtId="38" fontId="10" fillId="2" borderId="3" xfId="3" applyFont="1" applyFill="1" applyBorder="1" applyAlignment="1">
      <alignment vertical="center"/>
    </xf>
    <xf numFmtId="38" fontId="10" fillId="2" borderId="4" xfId="3" applyFont="1" applyFill="1" applyBorder="1" applyAlignment="1">
      <alignment vertical="center"/>
    </xf>
    <xf numFmtId="179" fontId="10" fillId="0" borderId="0" xfId="2" applyNumberFormat="1" applyAlignment="1">
      <alignment vertical="center"/>
    </xf>
    <xf numFmtId="182" fontId="23" fillId="0" borderId="4" xfId="3" applyNumberFormat="1" applyFont="1" applyFill="1" applyBorder="1" applyAlignment="1">
      <alignment vertical="center"/>
    </xf>
    <xf numFmtId="182" fontId="24" fillId="0" borderId="2" xfId="3" applyNumberFormat="1" applyFont="1" applyFill="1" applyBorder="1" applyAlignment="1">
      <alignment vertical="center"/>
    </xf>
    <xf numFmtId="0" fontId="14" fillId="0" borderId="0" xfId="2" applyFont="1" applyAlignment="1">
      <alignment vertical="center"/>
    </xf>
    <xf numFmtId="181" fontId="10" fillId="2" borderId="0" xfId="3" applyNumberFormat="1" applyFont="1" applyFill="1" applyBorder="1" applyAlignment="1">
      <alignment vertical="center"/>
    </xf>
    <xf numFmtId="181" fontId="10" fillId="2" borderId="11" xfId="3" applyNumberFormat="1" applyFont="1" applyFill="1" applyBorder="1" applyAlignment="1">
      <alignment vertical="center"/>
    </xf>
    <xf numFmtId="38" fontId="10" fillId="2" borderId="0" xfId="3" applyFont="1" applyFill="1" applyBorder="1" applyAlignment="1">
      <alignment vertical="center"/>
    </xf>
    <xf numFmtId="38" fontId="10" fillId="2" borderId="11" xfId="3" applyFont="1" applyFill="1" applyBorder="1" applyAlignment="1">
      <alignment vertical="center"/>
    </xf>
    <xf numFmtId="182" fontId="23" fillId="0" borderId="11" xfId="3" applyNumberFormat="1" applyFont="1" applyFill="1" applyBorder="1" applyAlignment="1">
      <alignment vertical="center"/>
    </xf>
    <xf numFmtId="182" fontId="23" fillId="0" borderId="10" xfId="3" applyNumberFormat="1" applyFont="1" applyFill="1" applyBorder="1" applyAlignment="1">
      <alignment vertical="center"/>
    </xf>
    <xf numFmtId="182" fontId="24" fillId="0" borderId="11" xfId="3" applyNumberFormat="1" applyFont="1" applyFill="1" applyBorder="1" applyAlignment="1">
      <alignment vertical="center"/>
    </xf>
    <xf numFmtId="182" fontId="24" fillId="0" borderId="10" xfId="3" applyNumberFormat="1" applyFont="1" applyFill="1" applyBorder="1" applyAlignment="1">
      <alignment vertical="center"/>
    </xf>
    <xf numFmtId="182" fontId="23" fillId="0" borderId="11" xfId="2" applyNumberFormat="1" applyFont="1" applyBorder="1" applyAlignment="1">
      <alignment vertical="center"/>
    </xf>
    <xf numFmtId="182" fontId="23" fillId="0" borderId="10" xfId="2" applyNumberFormat="1" applyFont="1" applyBorder="1" applyAlignment="1">
      <alignment vertical="center"/>
    </xf>
    <xf numFmtId="0" fontId="14" fillId="0" borderId="7" xfId="2" applyFont="1" applyBorder="1" applyAlignment="1">
      <alignment vertical="center"/>
    </xf>
    <xf numFmtId="181" fontId="10" fillId="2" borderId="7" xfId="3" applyNumberFormat="1" applyFont="1" applyFill="1" applyBorder="1" applyAlignment="1">
      <alignment vertical="center"/>
    </xf>
    <xf numFmtId="181" fontId="10" fillId="2" borderId="8" xfId="3" applyNumberFormat="1" applyFont="1" applyFill="1" applyBorder="1" applyAlignment="1">
      <alignment vertical="center"/>
    </xf>
    <xf numFmtId="38" fontId="10" fillId="2" borderId="7" xfId="3" applyFont="1" applyFill="1" applyBorder="1" applyAlignment="1">
      <alignment vertical="center"/>
    </xf>
    <xf numFmtId="38" fontId="10" fillId="2" borderId="8" xfId="3" applyFont="1" applyFill="1" applyBorder="1" applyAlignment="1">
      <alignment vertical="center"/>
    </xf>
    <xf numFmtId="182" fontId="23" fillId="0" borderId="8" xfId="2" applyNumberFormat="1" applyFont="1" applyBorder="1" applyAlignment="1">
      <alignment vertical="center"/>
    </xf>
    <xf numFmtId="182" fontId="23" fillId="0" borderId="6" xfId="2" applyNumberFormat="1" applyFont="1" applyBorder="1" applyAlignment="1">
      <alignment vertical="center"/>
    </xf>
    <xf numFmtId="0" fontId="14" fillId="0" borderId="14" xfId="2" applyFont="1" applyBorder="1" applyAlignment="1">
      <alignment vertical="center"/>
    </xf>
    <xf numFmtId="181" fontId="0" fillId="5" borderId="14" xfId="3" applyNumberFormat="1" applyFont="1" applyFill="1" applyBorder="1" applyAlignment="1">
      <alignment vertical="center"/>
    </xf>
    <xf numFmtId="181" fontId="0" fillId="5" borderId="15" xfId="3" applyNumberFormat="1" applyFont="1" applyFill="1" applyBorder="1" applyAlignment="1">
      <alignment vertical="center"/>
    </xf>
    <xf numFmtId="38" fontId="0" fillId="5" borderId="14" xfId="3" applyFont="1" applyFill="1" applyBorder="1" applyAlignment="1">
      <alignment vertical="center"/>
    </xf>
    <xf numFmtId="38" fontId="0" fillId="5" borderId="15" xfId="3" applyFont="1" applyFill="1" applyBorder="1" applyAlignment="1">
      <alignment vertical="center"/>
    </xf>
    <xf numFmtId="0" fontId="10" fillId="0" borderId="13" xfId="2" applyBorder="1" applyAlignment="1">
      <alignment vertical="center"/>
    </xf>
    <xf numFmtId="0" fontId="14" fillId="0" borderId="0" xfId="2" applyFont="1" applyFill="1" applyAlignment="1">
      <alignment vertical="center"/>
    </xf>
    <xf numFmtId="0" fontId="13" fillId="0" borderId="0" xfId="2" applyFont="1" applyFill="1" applyAlignment="1">
      <alignment horizontal="left" vertical="center"/>
    </xf>
    <xf numFmtId="0" fontId="4" fillId="0" borderId="0" xfId="0" applyFont="1" applyAlignment="1">
      <alignment vertical="center"/>
    </xf>
    <xf numFmtId="49" fontId="13" fillId="0" borderId="0" xfId="2" applyNumberFormat="1" applyFont="1" applyAlignment="1">
      <alignment vertical="center"/>
    </xf>
    <xf numFmtId="49" fontId="20" fillId="0" borderId="0" xfId="2" applyNumberFormat="1" applyFont="1" applyAlignment="1">
      <alignment vertical="center"/>
    </xf>
    <xf numFmtId="49" fontId="13" fillId="0" borderId="1" xfId="2" applyNumberFormat="1" applyFont="1" applyBorder="1" applyAlignment="1">
      <alignment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horizontal="center" vertical="center"/>
    </xf>
    <xf numFmtId="49" fontId="13" fillId="0" borderId="9" xfId="2" applyNumberFormat="1" applyFont="1" applyBorder="1" applyAlignment="1">
      <alignment vertical="center"/>
    </xf>
    <xf numFmtId="49" fontId="13" fillId="0" borderId="5" xfId="2" applyNumberFormat="1" applyFont="1" applyBorder="1" applyAlignment="1">
      <alignment vertical="center"/>
    </xf>
    <xf numFmtId="0" fontId="13" fillId="0" borderId="7" xfId="2" applyFont="1" applyBorder="1" applyAlignment="1">
      <alignment vertical="center"/>
    </xf>
    <xf numFmtId="0" fontId="13" fillId="0" borderId="11" xfId="2" applyFont="1" applyBorder="1" applyAlignment="1">
      <alignment vertical="center"/>
    </xf>
    <xf numFmtId="0" fontId="13" fillId="0" borderId="8"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1" xfId="2" applyFont="1" applyBorder="1" applyAlignment="1">
      <alignment horizontal="center" vertical="center"/>
    </xf>
    <xf numFmtId="178" fontId="13" fillId="0" borderId="4" xfId="3" applyNumberFormat="1" applyFont="1" applyBorder="1" applyAlignment="1">
      <alignment vertical="center"/>
    </xf>
    <xf numFmtId="178" fontId="13" fillId="0" borderId="2" xfId="3" applyNumberFormat="1" applyFont="1" applyBorder="1" applyAlignment="1">
      <alignment vertical="center"/>
    </xf>
    <xf numFmtId="38" fontId="13" fillId="0" borderId="11" xfId="3" applyFont="1" applyBorder="1" applyAlignment="1">
      <alignment vertical="center"/>
    </xf>
    <xf numFmtId="38" fontId="13" fillId="0" borderId="0" xfId="3" applyFont="1" applyBorder="1" applyAlignment="1">
      <alignment vertical="center"/>
    </xf>
    <xf numFmtId="178" fontId="13" fillId="0" borderId="11" xfId="2" applyNumberFormat="1" applyFont="1" applyBorder="1" applyAlignment="1">
      <alignment vertical="center"/>
    </xf>
    <xf numFmtId="178" fontId="13" fillId="0" borderId="10" xfId="2" applyNumberFormat="1" applyFont="1" applyBorder="1" applyAlignment="1">
      <alignment vertical="center"/>
    </xf>
    <xf numFmtId="38" fontId="13" fillId="0" borderId="0" xfId="2" applyNumberFormat="1" applyFont="1" applyAlignment="1">
      <alignment vertical="center"/>
    </xf>
    <xf numFmtId="38" fontId="13" fillId="0" borderId="11" xfId="2" applyNumberFormat="1" applyFont="1" applyBorder="1" applyAlignment="1">
      <alignment vertical="center"/>
    </xf>
    <xf numFmtId="178" fontId="13" fillId="0" borderId="11" xfId="3" applyNumberFormat="1" applyFont="1" applyFill="1" applyBorder="1" applyAlignment="1">
      <alignment vertical="center"/>
    </xf>
    <xf numFmtId="38" fontId="13" fillId="0" borderId="1" xfId="3" applyFont="1" applyBorder="1" applyAlignment="1">
      <alignment vertical="center"/>
    </xf>
    <xf numFmtId="38" fontId="13" fillId="0" borderId="3" xfId="3" applyFont="1" applyBorder="1" applyAlignment="1">
      <alignment vertical="center"/>
    </xf>
    <xf numFmtId="38" fontId="13" fillId="0" borderId="4" xfId="3" applyFont="1" applyBorder="1" applyAlignment="1">
      <alignment vertical="center"/>
    </xf>
    <xf numFmtId="178" fontId="13" fillId="0" borderId="10" xfId="3" applyNumberFormat="1" applyFont="1" applyBorder="1" applyAlignment="1">
      <alignment vertical="center"/>
    </xf>
    <xf numFmtId="38" fontId="13" fillId="0" borderId="11" xfId="3" applyNumberFormat="1" applyFont="1" applyBorder="1" applyAlignment="1">
      <alignment vertical="center"/>
    </xf>
    <xf numFmtId="38" fontId="13" fillId="0" borderId="0" xfId="3" applyNumberFormat="1" applyFont="1" applyBorder="1" applyAlignment="1">
      <alignment vertical="center"/>
    </xf>
    <xf numFmtId="178" fontId="13" fillId="0" borderId="11" xfId="3" applyNumberFormat="1" applyFont="1" applyBorder="1" applyAlignment="1">
      <alignment vertical="center"/>
    </xf>
    <xf numFmtId="38" fontId="13" fillId="0" borderId="9" xfId="3" applyFont="1" applyBorder="1" applyAlignment="1">
      <alignment vertical="center"/>
    </xf>
    <xf numFmtId="0" fontId="13" fillId="0" borderId="13" xfId="2" applyFont="1" applyBorder="1" applyAlignment="1">
      <alignment vertical="center"/>
    </xf>
    <xf numFmtId="178" fontId="13" fillId="0" borderId="15" xfId="3" applyNumberFormat="1" applyFont="1" applyBorder="1" applyAlignment="1">
      <alignment vertical="center"/>
    </xf>
    <xf numFmtId="178" fontId="13" fillId="0" borderId="13" xfId="3" applyNumberFormat="1" applyFont="1" applyBorder="1" applyAlignment="1">
      <alignment vertical="center"/>
    </xf>
    <xf numFmtId="38" fontId="13" fillId="0" borderId="15" xfId="3" applyFont="1" applyBorder="1" applyAlignment="1">
      <alignment vertical="center"/>
    </xf>
    <xf numFmtId="38" fontId="13" fillId="0" borderId="14" xfId="3" applyFont="1" applyBorder="1" applyAlignment="1">
      <alignment vertical="center"/>
    </xf>
    <xf numFmtId="178" fontId="13" fillId="0" borderId="15" xfId="2" applyNumberFormat="1" applyFont="1" applyBorder="1" applyAlignment="1">
      <alignment vertical="center"/>
    </xf>
    <xf numFmtId="178" fontId="13" fillId="0" borderId="13" xfId="2" applyNumberFormat="1" applyFont="1" applyBorder="1" applyAlignment="1">
      <alignment vertical="center"/>
    </xf>
    <xf numFmtId="38" fontId="13" fillId="0" borderId="12" xfId="2" applyNumberFormat="1" applyFont="1" applyBorder="1" applyAlignment="1">
      <alignment vertical="center"/>
    </xf>
    <xf numFmtId="178" fontId="13" fillId="0" borderId="15" xfId="3" applyNumberFormat="1" applyFont="1" applyFill="1" applyBorder="1" applyAlignment="1">
      <alignment vertical="center"/>
    </xf>
    <xf numFmtId="38" fontId="13" fillId="0" borderId="12" xfId="3" applyFont="1" applyBorder="1" applyAlignment="1">
      <alignment vertical="center"/>
    </xf>
    <xf numFmtId="38" fontId="13" fillId="0" borderId="15" xfId="3" applyNumberFormat="1" applyFont="1" applyBorder="1" applyAlignment="1">
      <alignment vertical="center"/>
    </xf>
    <xf numFmtId="38" fontId="13" fillId="0" borderId="12" xfId="3" applyNumberFormat="1" applyFont="1" applyBorder="1" applyAlignment="1">
      <alignment vertical="center"/>
    </xf>
    <xf numFmtId="38" fontId="13" fillId="0" borderId="13" xfId="3" applyNumberFormat="1" applyFont="1" applyBorder="1" applyAlignment="1">
      <alignment vertical="center"/>
    </xf>
    <xf numFmtId="179" fontId="13" fillId="0" borderId="0" xfId="2" applyNumberFormat="1" applyFont="1" applyAlignment="1">
      <alignment vertical="center"/>
    </xf>
    <xf numFmtId="180" fontId="13" fillId="0" borderId="0" xfId="3" applyNumberFormat="1" applyFont="1" applyAlignment="1">
      <alignment vertical="center"/>
    </xf>
    <xf numFmtId="178" fontId="13" fillId="0" borderId="0" xfId="3" applyNumberFormat="1"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4" xfId="1" applyNumberFormat="1" applyFont="1" applyBorder="1" applyAlignment="1">
      <alignment vertical="center"/>
    </xf>
    <xf numFmtId="177" fontId="4" fillId="0" borderId="10" xfId="1" applyNumberFormat="1" applyFont="1" applyBorder="1" applyAlignment="1">
      <alignment vertical="center"/>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15"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7"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7" xfId="1" applyNumberFormat="1" applyFont="1" applyBorder="1" applyAlignment="1">
      <alignment vertical="center"/>
    </xf>
    <xf numFmtId="176" fontId="4" fillId="0" borderId="8" xfId="1" applyNumberFormat="1" applyFont="1" applyBorder="1" applyAlignment="1">
      <alignment vertical="center"/>
    </xf>
    <xf numFmtId="0" fontId="10" fillId="0" borderId="1" xfId="2" applyFill="1" applyBorder="1" applyAlignment="1">
      <alignment vertical="center"/>
    </xf>
    <xf numFmtId="0" fontId="14" fillId="0" borderId="1" xfId="2" applyFont="1" applyFill="1" applyBorder="1" applyAlignment="1">
      <alignment horizontal="center" vertical="center"/>
    </xf>
    <xf numFmtId="0" fontId="14" fillId="0" borderId="4" xfId="2" applyFont="1" applyFill="1" applyBorder="1" applyAlignment="1">
      <alignment horizontal="center" vertical="center"/>
    </xf>
    <xf numFmtId="0" fontId="14" fillId="0" borderId="3" xfId="2" applyFont="1" applyFill="1" applyBorder="1" applyAlignment="1">
      <alignment horizontal="center" vertical="center"/>
    </xf>
    <xf numFmtId="0" fontId="10" fillId="0" borderId="5" xfId="2" applyFill="1" applyBorder="1" applyAlignment="1">
      <alignment vertical="center"/>
    </xf>
    <xf numFmtId="0" fontId="14" fillId="0" borderId="5" xfId="2" applyFont="1" applyFill="1" applyBorder="1" applyAlignment="1">
      <alignment horizontal="center" vertical="center"/>
    </xf>
    <xf numFmtId="0" fontId="14" fillId="0" borderId="8" xfId="2" applyFont="1" applyFill="1" applyBorder="1" applyAlignment="1">
      <alignment horizontal="center" vertical="center"/>
    </xf>
    <xf numFmtId="0" fontId="14" fillId="0" borderId="7" xfId="2" applyFont="1" applyFill="1" applyBorder="1" applyAlignment="1">
      <alignment horizontal="center" vertical="center"/>
    </xf>
    <xf numFmtId="0" fontId="10" fillId="0" borderId="4" xfId="2" applyBorder="1" applyAlignment="1">
      <alignment vertical="center"/>
    </xf>
    <xf numFmtId="0" fontId="14" fillId="0" borderId="9" xfId="2" applyFont="1" applyFill="1" applyBorder="1" applyAlignment="1">
      <alignment vertical="center"/>
    </xf>
    <xf numFmtId="181" fontId="13" fillId="0" borderId="9" xfId="3" applyNumberFormat="1" applyFont="1" applyFill="1" applyBorder="1" applyAlignment="1">
      <alignment vertical="center"/>
    </xf>
    <xf numFmtId="38" fontId="13" fillId="0" borderId="9" xfId="3" applyFont="1" applyFill="1" applyBorder="1" applyAlignment="1">
      <alignment vertical="center"/>
    </xf>
    <xf numFmtId="38" fontId="13" fillId="0" borderId="11" xfId="3" applyFont="1" applyFill="1" applyBorder="1" applyAlignment="1">
      <alignment vertical="center"/>
    </xf>
    <xf numFmtId="38" fontId="13" fillId="0" borderId="0" xfId="3" applyFont="1" applyFill="1" applyBorder="1" applyAlignment="1">
      <alignment horizontal="center" vertical="center"/>
    </xf>
    <xf numFmtId="38" fontId="13" fillId="0" borderId="11" xfId="3" applyFont="1" applyFill="1" applyBorder="1" applyAlignment="1">
      <alignment horizontal="center" vertical="center"/>
    </xf>
    <xf numFmtId="40" fontId="13" fillId="0" borderId="9" xfId="3" applyNumberFormat="1" applyFont="1" applyFill="1" applyBorder="1" applyAlignment="1">
      <alignment vertical="center"/>
    </xf>
    <xf numFmtId="38" fontId="13" fillId="0" borderId="8" xfId="3" applyFont="1" applyFill="1" applyBorder="1" applyAlignment="1">
      <alignment horizontal="center" vertical="center"/>
    </xf>
    <xf numFmtId="0" fontId="14" fillId="0" borderId="12" xfId="2" applyFont="1" applyFill="1" applyBorder="1" applyAlignment="1">
      <alignment vertical="center"/>
    </xf>
    <xf numFmtId="38" fontId="10" fillId="0" borderId="14" xfId="3" applyFont="1" applyFill="1" applyBorder="1" applyAlignment="1">
      <alignment vertical="center"/>
    </xf>
    <xf numFmtId="38" fontId="10" fillId="0" borderId="13" xfId="3" applyFont="1" applyFill="1" applyBorder="1" applyAlignment="1">
      <alignment vertical="center"/>
    </xf>
    <xf numFmtId="181" fontId="0" fillId="0" borderId="0" xfId="3" applyNumberFormat="1" applyFont="1" applyFill="1" applyAlignment="1">
      <alignment vertical="center"/>
    </xf>
    <xf numFmtId="0" fontId="14" fillId="0" borderId="3" xfId="2" applyFont="1" applyFill="1" applyBorder="1" applyAlignment="1">
      <alignment vertical="center"/>
    </xf>
    <xf numFmtId="181" fontId="0" fillId="0" borderId="3" xfId="3" applyNumberFormat="1" applyFont="1" applyFill="1" applyBorder="1" applyAlignment="1">
      <alignment vertical="center"/>
    </xf>
    <xf numFmtId="0" fontId="14" fillId="0" borderId="7" xfId="2" applyFont="1" applyFill="1" applyBorder="1" applyAlignment="1">
      <alignment vertical="center"/>
    </xf>
    <xf numFmtId="181" fontId="0" fillId="0" borderId="7" xfId="3" applyNumberFormat="1" applyFont="1" applyFill="1" applyBorder="1" applyAlignment="1">
      <alignment vertical="center"/>
    </xf>
    <xf numFmtId="0" fontId="14" fillId="0" borderId="14" xfId="2" applyFont="1" applyFill="1" applyBorder="1" applyAlignment="1">
      <alignment vertical="center"/>
    </xf>
    <xf numFmtId="181" fontId="0" fillId="0" borderId="14" xfId="3" applyNumberFormat="1" applyFont="1" applyFill="1" applyBorder="1" applyAlignment="1">
      <alignment vertical="center"/>
    </xf>
    <xf numFmtId="181" fontId="10" fillId="0" borderId="0" xfId="2" applyNumberFormat="1" applyFill="1" applyAlignment="1">
      <alignment vertical="center"/>
    </xf>
    <xf numFmtId="0" fontId="13" fillId="7" borderId="4" xfId="2" applyFont="1" applyFill="1" applyBorder="1" applyAlignment="1">
      <alignment horizontal="center" vertical="center"/>
    </xf>
    <xf numFmtId="0" fontId="10" fillId="5" borderId="0" xfId="2" applyFill="1" applyAlignment="1">
      <alignment vertical="center"/>
    </xf>
    <xf numFmtId="0" fontId="20" fillId="5" borderId="0" xfId="2" applyFont="1" applyFill="1" applyAlignment="1">
      <alignment vertical="center"/>
    </xf>
    <xf numFmtId="177" fontId="4" fillId="0" borderId="8" xfId="1" applyNumberFormat="1" applyFont="1" applyBorder="1" applyAlignment="1">
      <alignment vertical="center"/>
    </xf>
    <xf numFmtId="0" fontId="10" fillId="0" borderId="0" xfId="2" applyFill="1" applyBorder="1" applyAlignment="1">
      <alignment vertical="center"/>
    </xf>
    <xf numFmtId="0" fontId="20" fillId="0" borderId="0" xfId="2" applyFont="1" applyFill="1" applyAlignment="1">
      <alignment vertical="center"/>
    </xf>
    <xf numFmtId="0" fontId="13" fillId="7" borderId="11" xfId="2" applyFont="1" applyFill="1" applyBorder="1" applyAlignment="1">
      <alignment horizontal="center" vertical="center"/>
    </xf>
    <xf numFmtId="181" fontId="0" fillId="7" borderId="15" xfId="3" applyNumberFormat="1" applyFont="1" applyFill="1" applyBorder="1" applyAlignment="1">
      <alignment vertical="center"/>
    </xf>
    <xf numFmtId="181" fontId="24" fillId="7" borderId="4" xfId="3" applyNumberFormat="1" applyFont="1" applyFill="1" applyBorder="1" applyAlignment="1">
      <alignment vertical="center"/>
    </xf>
    <xf numFmtId="181" fontId="24" fillId="7" borderId="11" xfId="3" applyNumberFormat="1" applyFont="1" applyFill="1" applyBorder="1" applyAlignment="1">
      <alignment vertical="center"/>
    </xf>
    <xf numFmtId="181" fontId="24" fillId="7" borderId="8" xfId="3" applyNumberFormat="1" applyFont="1" applyFill="1" applyBorder="1" applyAlignment="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xf>
    <xf numFmtId="0" fontId="10" fillId="0" borderId="3" xfId="2" applyBorder="1" applyAlignment="1">
      <alignment vertical="center"/>
    </xf>
    <xf numFmtId="0" fontId="14" fillId="0" borderId="10" xfId="2" applyFont="1" applyBorder="1" applyAlignment="1">
      <alignment vertical="center"/>
    </xf>
    <xf numFmtId="0" fontId="10" fillId="3" borderId="1" xfId="2" applyFill="1" applyBorder="1" applyAlignment="1">
      <alignment vertical="center"/>
    </xf>
    <xf numFmtId="0" fontId="10" fillId="3" borderId="3" xfId="2" applyFill="1" applyBorder="1" applyAlignment="1">
      <alignment vertical="center"/>
    </xf>
    <xf numFmtId="0" fontId="10" fillId="3" borderId="9" xfId="2" applyFill="1" applyBorder="1" applyAlignment="1">
      <alignment vertical="center"/>
    </xf>
    <xf numFmtId="0" fontId="10" fillId="3" borderId="5" xfId="2" applyFill="1" applyBorder="1" applyAlignment="1">
      <alignment vertical="center"/>
    </xf>
    <xf numFmtId="0" fontId="14" fillId="0" borderId="1" xfId="2" applyNumberFormat="1" applyFont="1" applyBorder="1" applyAlignment="1">
      <alignment vertical="center"/>
    </xf>
    <xf numFmtId="0" fontId="14" fillId="0" borderId="9" xfId="2" applyNumberFormat="1" applyFont="1" applyBorder="1" applyAlignment="1">
      <alignment vertical="center"/>
    </xf>
    <xf numFmtId="0" fontId="14" fillId="0" borderId="5" xfId="2" applyNumberFormat="1" applyFont="1" applyBorder="1" applyAlignment="1">
      <alignment vertical="center"/>
    </xf>
    <xf numFmtId="0" fontId="14" fillId="0" borderId="12" xfId="2" applyFont="1" applyBorder="1" applyAlignment="1">
      <alignment vertical="center"/>
    </xf>
    <xf numFmtId="0" fontId="14" fillId="0" borderId="4" xfId="2" applyNumberFormat="1" applyFont="1" applyBorder="1" applyAlignment="1">
      <alignment vertical="center"/>
    </xf>
    <xf numFmtId="0" fontId="14" fillId="0" borderId="11" xfId="2" applyNumberFormat="1" applyFont="1" applyBorder="1" applyAlignment="1">
      <alignment vertical="center"/>
    </xf>
    <xf numFmtId="0" fontId="14" fillId="0" borderId="0" xfId="2" applyFont="1" applyBorder="1" applyAlignment="1">
      <alignment vertical="center"/>
    </xf>
    <xf numFmtId="0" fontId="13" fillId="6" borderId="12" xfId="2" applyFont="1" applyFill="1" applyBorder="1" applyAlignment="1">
      <alignment vertical="center" wrapText="1"/>
    </xf>
    <xf numFmtId="0" fontId="10" fillId="6" borderId="14" xfId="2" applyFill="1" applyBorder="1" applyAlignment="1">
      <alignment vertical="center"/>
    </xf>
    <xf numFmtId="0" fontId="14" fillId="0" borderId="2" xfId="2" applyFont="1" applyFill="1" applyBorder="1" applyAlignment="1">
      <alignment vertical="center"/>
    </xf>
    <xf numFmtId="184" fontId="11" fillId="0" borderId="0" xfId="2" applyNumberFormat="1" applyFont="1" applyAlignment="1">
      <alignment vertical="center"/>
    </xf>
    <xf numFmtId="0" fontId="14" fillId="0" borderId="0" xfId="2" applyFont="1" applyAlignment="1">
      <alignment horizontal="centerContinuous" vertical="center"/>
    </xf>
    <xf numFmtId="0" fontId="22" fillId="0" borderId="0" xfId="2" applyFont="1" applyAlignment="1">
      <alignment vertical="center"/>
    </xf>
    <xf numFmtId="38" fontId="14" fillId="3" borderId="0" xfId="3" applyFont="1" applyFill="1" applyBorder="1" applyAlignment="1">
      <alignment vertical="center"/>
    </xf>
    <xf numFmtId="38" fontId="14" fillId="3" borderId="10" xfId="3" applyFont="1" applyFill="1" applyBorder="1" applyAlignment="1">
      <alignment vertical="center"/>
    </xf>
    <xf numFmtId="38" fontId="14" fillId="3" borderId="14" xfId="3" applyFont="1" applyFill="1" applyBorder="1" applyAlignment="1">
      <alignment vertical="center"/>
    </xf>
    <xf numFmtId="38" fontId="14" fillId="3" borderId="13" xfId="3" applyFont="1" applyFill="1" applyBorder="1" applyAlignment="1">
      <alignment vertical="center"/>
    </xf>
    <xf numFmtId="0" fontId="14" fillId="0" borderId="15" xfId="2" applyFont="1" applyBorder="1" applyAlignment="1">
      <alignment vertical="center"/>
    </xf>
    <xf numFmtId="0" fontId="14" fillId="0" borderId="13" xfId="2" applyFont="1" applyBorder="1" applyAlignment="1">
      <alignment vertical="center"/>
    </xf>
    <xf numFmtId="185" fontId="14" fillId="5" borderId="0" xfId="2" applyNumberFormat="1" applyFont="1" applyFill="1" applyAlignment="1">
      <alignment vertical="center"/>
    </xf>
    <xf numFmtId="0" fontId="13" fillId="0" borderId="9" xfId="2" applyFont="1" applyBorder="1"/>
    <xf numFmtId="0" fontId="13" fillId="0" borderId="10" xfId="2" applyFont="1" applyBorder="1"/>
    <xf numFmtId="185" fontId="14" fillId="5" borderId="14" xfId="2" applyNumberFormat="1" applyFont="1" applyFill="1" applyBorder="1" applyAlignment="1">
      <alignment vertical="center"/>
    </xf>
    <xf numFmtId="40" fontId="14" fillId="0" borderId="0" xfId="2" applyNumberFormat="1" applyFont="1" applyAlignment="1">
      <alignment vertical="center"/>
    </xf>
    <xf numFmtId="40" fontId="14" fillId="0" borderId="14" xfId="2" applyNumberFormat="1" applyFont="1" applyBorder="1" applyAlignment="1">
      <alignment vertical="center"/>
    </xf>
    <xf numFmtId="38" fontId="14" fillId="0" borderId="0" xfId="2" applyNumberFormat="1" applyFont="1" applyFill="1" applyAlignment="1">
      <alignment vertical="center"/>
    </xf>
    <xf numFmtId="38" fontId="14" fillId="0" borderId="0" xfId="2" applyNumberFormat="1" applyFont="1" applyAlignment="1">
      <alignment vertical="center"/>
    </xf>
    <xf numFmtId="38" fontId="14" fillId="0" borderId="14" xfId="3" applyNumberFormat="1" applyFont="1" applyBorder="1" applyAlignment="1">
      <alignment vertical="center"/>
    </xf>
    <xf numFmtId="0" fontId="13" fillId="0" borderId="9" xfId="2" applyFont="1" applyBorder="1" applyAlignment="1"/>
    <xf numFmtId="178" fontId="14" fillId="0" borderId="0" xfId="2" applyNumberFormat="1" applyFont="1" applyAlignment="1">
      <alignment vertical="center"/>
    </xf>
    <xf numFmtId="178" fontId="14" fillId="0" borderId="14" xfId="2" applyNumberFormat="1" applyFont="1" applyBorder="1" applyAlignment="1">
      <alignment vertical="center"/>
    </xf>
    <xf numFmtId="40" fontId="14" fillId="0" borderId="10" xfId="2" applyNumberFormat="1" applyFont="1" applyBorder="1" applyAlignment="1">
      <alignment vertical="center"/>
    </xf>
    <xf numFmtId="40" fontId="14" fillId="0" borderId="13" xfId="2" applyNumberFormat="1" applyFont="1" applyBorder="1" applyAlignment="1">
      <alignment vertical="center"/>
    </xf>
    <xf numFmtId="178" fontId="14" fillId="0" borderId="0" xfId="2" applyNumberFormat="1" applyFont="1" applyAlignment="1">
      <alignment horizontal="right" vertical="center"/>
    </xf>
    <xf numFmtId="178" fontId="14" fillId="0" borderId="14" xfId="2" applyNumberFormat="1" applyFont="1" applyBorder="1" applyAlignment="1">
      <alignment horizontal="right" vertical="center"/>
    </xf>
    <xf numFmtId="40" fontId="14" fillId="0" borderId="0" xfId="2" applyNumberFormat="1" applyFont="1" applyAlignment="1">
      <alignment horizontal="right" vertical="center"/>
    </xf>
    <xf numFmtId="40" fontId="14" fillId="3" borderId="0" xfId="2" applyNumberFormat="1" applyFont="1" applyFill="1" applyAlignment="1">
      <alignment vertical="center"/>
    </xf>
    <xf numFmtId="40" fontId="14" fillId="3" borderId="14" xfId="2" applyNumberFormat="1" applyFont="1" applyFill="1" applyBorder="1" applyAlignment="1">
      <alignment vertical="center"/>
    </xf>
    <xf numFmtId="178" fontId="14" fillId="0" borderId="9" xfId="2" applyNumberFormat="1" applyFont="1" applyBorder="1" applyAlignment="1">
      <alignment vertical="center"/>
    </xf>
    <xf numFmtId="178" fontId="14" fillId="0" borderId="12" xfId="2" applyNumberFormat="1" applyFont="1" applyBorder="1" applyAlignment="1">
      <alignment vertical="center"/>
    </xf>
    <xf numFmtId="40" fontId="14" fillId="3" borderId="10" xfId="2" applyNumberFormat="1" applyFont="1" applyFill="1" applyBorder="1" applyAlignment="1">
      <alignment vertical="center"/>
    </xf>
    <xf numFmtId="40" fontId="14" fillId="3" borderId="13" xfId="2" applyNumberFormat="1" applyFont="1" applyFill="1" applyBorder="1" applyAlignment="1">
      <alignment vertical="center"/>
    </xf>
    <xf numFmtId="0" fontId="11" fillId="0" borderId="0" xfId="2" applyFont="1"/>
    <xf numFmtId="0" fontId="10" fillId="0" borderId="0" xfId="2"/>
    <xf numFmtId="0" fontId="10" fillId="0" borderId="1" xfId="2" applyBorder="1" applyAlignment="1">
      <alignment vertical="top" textRotation="255" wrapText="1"/>
    </xf>
    <xf numFmtId="0" fontId="10" fillId="0" borderId="3" xfId="2" applyBorder="1"/>
    <xf numFmtId="38" fontId="10" fillId="0" borderId="3" xfId="3" applyFont="1" applyFill="1" applyBorder="1" applyAlignment="1">
      <alignment horizontal="center" vertical="center" wrapText="1"/>
    </xf>
    <xf numFmtId="0" fontId="10" fillId="0" borderId="3" xfId="2" applyBorder="1" applyAlignment="1">
      <alignment horizontal="center" vertical="center" wrapText="1"/>
    </xf>
    <xf numFmtId="0" fontId="10" fillId="0" borderId="2" xfId="2" applyBorder="1" applyAlignment="1">
      <alignment horizontal="center" vertical="center" wrapText="1"/>
    </xf>
    <xf numFmtId="0" fontId="10" fillId="0" borderId="5" xfId="2" applyBorder="1"/>
    <xf numFmtId="0" fontId="10" fillId="0" borderId="7" xfId="2" applyBorder="1"/>
    <xf numFmtId="38" fontId="10" fillId="0" borderId="7" xfId="3" applyFont="1" applyFill="1" applyBorder="1" applyAlignment="1">
      <alignment horizontal="center"/>
    </xf>
    <xf numFmtId="0" fontId="10" fillId="0" borderId="7" xfId="2" applyBorder="1" applyAlignment="1">
      <alignment horizontal="center"/>
    </xf>
    <xf numFmtId="0" fontId="10" fillId="0" borderId="6" xfId="2" applyBorder="1" applyAlignment="1">
      <alignment horizontal="center"/>
    </xf>
    <xf numFmtId="0" fontId="13" fillId="0" borderId="6" xfId="2" applyFont="1" applyBorder="1"/>
    <xf numFmtId="38" fontId="13" fillId="0" borderId="0" xfId="2" applyNumberFormat="1" applyFont="1"/>
    <xf numFmtId="38" fontId="13" fillId="0" borderId="7" xfId="2" applyNumberFormat="1" applyFont="1" applyBorder="1"/>
    <xf numFmtId="188" fontId="13" fillId="8" borderId="0" xfId="2" applyNumberFormat="1" applyFont="1" applyFill="1"/>
    <xf numFmtId="188" fontId="13" fillId="8" borderId="10" xfId="2" applyNumberFormat="1" applyFont="1" applyFill="1" applyBorder="1"/>
    <xf numFmtId="188" fontId="13" fillId="8" borderId="7" xfId="2" applyNumberFormat="1" applyFont="1" applyFill="1" applyBorder="1"/>
    <xf numFmtId="188" fontId="13" fillId="8" borderId="6" xfId="2" applyNumberFormat="1" applyFont="1" applyFill="1" applyBorder="1"/>
    <xf numFmtId="0" fontId="13" fillId="0" borderId="5" xfId="2" applyFont="1" applyBorder="1" applyAlignment="1"/>
    <xf numFmtId="0" fontId="25" fillId="0" borderId="0" xfId="2" applyFont="1" applyAlignment="1">
      <alignment vertical="center"/>
    </xf>
    <xf numFmtId="0" fontId="24" fillId="3" borderId="1" xfId="0" applyFont="1" applyFill="1" applyBorder="1" applyAlignment="1">
      <alignment vertical="center"/>
    </xf>
    <xf numFmtId="0" fontId="24" fillId="3" borderId="9" xfId="0" applyFont="1" applyFill="1" applyBorder="1" applyAlignment="1">
      <alignment vertical="center"/>
    </xf>
    <xf numFmtId="0" fontId="24" fillId="3" borderId="5" xfId="0" applyFont="1" applyFill="1" applyBorder="1" applyAlignment="1">
      <alignment vertical="center"/>
    </xf>
    <xf numFmtId="0" fontId="26" fillId="0" borderId="0" xfId="2" applyFont="1" applyAlignment="1">
      <alignment vertical="center"/>
    </xf>
    <xf numFmtId="0" fontId="23" fillId="0" borderId="0" xfId="2" applyFont="1" applyAlignment="1">
      <alignment vertical="center"/>
    </xf>
    <xf numFmtId="0" fontId="23" fillId="0" borderId="0" xfId="2" applyFont="1" applyFill="1" applyAlignment="1">
      <alignment vertical="center"/>
    </xf>
    <xf numFmtId="0" fontId="23" fillId="0" borderId="0" xfId="2" applyFont="1" applyFill="1" applyBorder="1" applyAlignment="1">
      <alignment vertical="center"/>
    </xf>
    <xf numFmtId="0" fontId="27" fillId="3" borderId="3" xfId="0" applyFont="1" applyFill="1" applyBorder="1" applyAlignment="1">
      <alignment vertical="center"/>
    </xf>
    <xf numFmtId="0" fontId="27" fillId="3" borderId="0" xfId="0" applyFont="1" applyFill="1" applyAlignment="1">
      <alignment vertical="center"/>
    </xf>
    <xf numFmtId="0" fontId="27" fillId="3" borderId="7" xfId="0" applyFont="1" applyFill="1" applyBorder="1" applyAlignment="1">
      <alignment vertical="center"/>
    </xf>
    <xf numFmtId="0" fontId="28" fillId="0" borderId="0" xfId="0" applyFont="1" applyAlignment="1">
      <alignment vertical="center"/>
    </xf>
    <xf numFmtId="0" fontId="27" fillId="0" borderId="0" xfId="0" applyFont="1" applyAlignment="1">
      <alignment vertical="center"/>
    </xf>
    <xf numFmtId="0" fontId="29" fillId="0" borderId="0" xfId="0" applyFont="1" applyAlignment="1">
      <alignment vertical="center"/>
    </xf>
    <xf numFmtId="0" fontId="29" fillId="0" borderId="3" xfId="0" applyFont="1" applyBorder="1" applyAlignment="1">
      <alignment vertical="center"/>
    </xf>
    <xf numFmtId="0" fontId="30" fillId="0" borderId="16" xfId="0" applyFont="1" applyBorder="1" applyAlignment="1">
      <alignment vertical="center"/>
    </xf>
    <xf numFmtId="0" fontId="29" fillId="0" borderId="14" xfId="0" applyFont="1" applyBorder="1" applyAlignment="1">
      <alignment vertical="center"/>
    </xf>
    <xf numFmtId="0" fontId="29" fillId="0" borderId="15" xfId="0" applyFont="1" applyBorder="1" applyAlignment="1">
      <alignment vertical="center"/>
    </xf>
    <xf numFmtId="0" fontId="27" fillId="0" borderId="14" xfId="0" applyFont="1" applyBorder="1" applyAlignment="1">
      <alignment vertical="center"/>
    </xf>
    <xf numFmtId="0" fontId="29" fillId="2" borderId="15" xfId="0" applyFont="1" applyFill="1" applyBorder="1" applyAlignment="1">
      <alignment vertical="center"/>
    </xf>
    <xf numFmtId="0" fontId="31" fillId="0" borderId="0" xfId="0" applyFont="1" applyAlignment="1">
      <alignment vertical="center"/>
    </xf>
    <xf numFmtId="0" fontId="31" fillId="0" borderId="0" xfId="0" applyFont="1" applyAlignment="1">
      <alignment horizontal="center" vertical="center"/>
    </xf>
    <xf numFmtId="0" fontId="32" fillId="0" borderId="0" xfId="0" applyFont="1" applyAlignment="1">
      <alignment horizontal="center" vertical="center" wrapText="1"/>
    </xf>
    <xf numFmtId="0" fontId="30" fillId="4" borderId="0" xfId="0" applyFont="1" applyFill="1" applyAlignment="1">
      <alignment vertical="center"/>
    </xf>
    <xf numFmtId="0" fontId="32" fillId="0" borderId="0" xfId="0" applyFont="1" applyAlignment="1">
      <alignment horizontal="left" vertical="center"/>
    </xf>
    <xf numFmtId="0" fontId="27" fillId="0" borderId="0" xfId="0" applyFont="1" applyAlignment="1">
      <alignment horizontal="left" vertical="center"/>
    </xf>
    <xf numFmtId="0" fontId="33" fillId="0" borderId="0" xfId="0" applyFont="1" applyFill="1" applyBorder="1" applyAlignment="1">
      <alignment vertical="center"/>
    </xf>
    <xf numFmtId="0" fontId="32" fillId="0" borderId="12" xfId="0" applyFont="1" applyBorder="1" applyAlignment="1">
      <alignment horizontal="left" vertical="center" wrapText="1"/>
    </xf>
    <xf numFmtId="0" fontId="32" fillId="0" borderId="14" xfId="0" applyFont="1" applyBorder="1" applyAlignment="1">
      <alignment vertical="center" wrapText="1"/>
    </xf>
    <xf numFmtId="0" fontId="32" fillId="0" borderId="13" xfId="0" applyFont="1" applyBorder="1" applyAlignment="1">
      <alignment vertical="center" wrapText="1"/>
    </xf>
    <xf numFmtId="0" fontId="32" fillId="0" borderId="12" xfId="0" applyFont="1" applyBorder="1" applyAlignment="1">
      <alignment horizontal="center" vertical="center" wrapText="1"/>
    </xf>
    <xf numFmtId="0" fontId="32" fillId="3" borderId="16" xfId="0" applyFont="1" applyFill="1" applyBorder="1" applyAlignment="1">
      <alignment horizontal="center" vertical="center" wrapText="1"/>
    </xf>
    <xf numFmtId="0" fontId="32" fillId="10" borderId="14" xfId="0" applyFont="1" applyFill="1" applyBorder="1" applyAlignment="1">
      <alignment vertical="center"/>
    </xf>
    <xf numFmtId="0" fontId="32" fillId="10" borderId="13" xfId="0" applyFont="1" applyFill="1" applyBorder="1" applyAlignment="1">
      <alignment vertical="center"/>
    </xf>
    <xf numFmtId="0" fontId="32" fillId="0" borderId="11" xfId="0" applyFont="1" applyBorder="1" applyAlignment="1">
      <alignment horizontal="center" vertical="center"/>
    </xf>
    <xf numFmtId="0" fontId="32" fillId="0" borderId="4" xfId="0" applyFont="1" applyBorder="1" applyAlignment="1">
      <alignment vertical="center" wrapText="1"/>
    </xf>
    <xf numFmtId="0" fontId="32" fillId="0" borderId="11" xfId="0" applyFont="1" applyBorder="1" applyAlignment="1">
      <alignment vertical="center" wrapText="1"/>
    </xf>
    <xf numFmtId="0" fontId="32" fillId="0" borderId="9" xfId="0" applyFont="1" applyBorder="1" applyAlignment="1">
      <alignment vertical="center" wrapText="1"/>
    </xf>
    <xf numFmtId="0" fontId="32" fillId="0" borderId="20" xfId="0" applyFont="1" applyBorder="1" applyAlignment="1">
      <alignment vertical="center"/>
    </xf>
    <xf numFmtId="0" fontId="32" fillId="0" borderId="2" xfId="0" applyFont="1" applyBorder="1" applyAlignment="1">
      <alignment horizontal="center" vertical="center"/>
    </xf>
    <xf numFmtId="0" fontId="32" fillId="0" borderId="4" xfId="0" applyFont="1" applyBorder="1" applyAlignment="1">
      <alignment vertical="center"/>
    </xf>
    <xf numFmtId="49" fontId="32" fillId="0" borderId="0" xfId="0" applyNumberFormat="1" applyFont="1" applyAlignment="1">
      <alignment vertical="center"/>
    </xf>
    <xf numFmtId="0" fontId="32" fillId="0" borderId="0" xfId="0" applyFont="1" applyAlignment="1">
      <alignment vertical="center"/>
    </xf>
    <xf numFmtId="0" fontId="32" fillId="0" borderId="11" xfId="0" applyFont="1" applyBorder="1" applyAlignment="1">
      <alignment vertical="center"/>
    </xf>
    <xf numFmtId="0" fontId="32" fillId="0" borderId="10" xfId="0" applyFont="1" applyBorder="1" applyAlignment="1">
      <alignment horizontal="center" vertical="center"/>
    </xf>
    <xf numFmtId="0" fontId="32" fillId="0" borderId="8" xfId="0" applyFont="1" applyBorder="1" applyAlignment="1">
      <alignment horizontal="center" vertical="center"/>
    </xf>
    <xf numFmtId="0" fontId="32" fillId="0" borderId="8" xfId="0" applyFont="1" applyBorder="1" applyAlignment="1">
      <alignment vertical="center" wrapText="1"/>
    </xf>
    <xf numFmtId="0" fontId="32" fillId="0" borderId="5" xfId="0" applyFont="1" applyBorder="1" applyAlignment="1">
      <alignment vertical="center" wrapText="1"/>
    </xf>
    <xf numFmtId="0" fontId="32" fillId="0" borderId="21" xfId="0" applyFont="1" applyBorder="1" applyAlignment="1">
      <alignment vertical="center"/>
    </xf>
    <xf numFmtId="0" fontId="32" fillId="0" borderId="6" xfId="0" applyFont="1" applyBorder="1" applyAlignment="1">
      <alignment horizontal="center" vertical="center"/>
    </xf>
    <xf numFmtId="0" fontId="32" fillId="0" borderId="8" xfId="0" applyFont="1" applyBorder="1" applyAlignment="1">
      <alignment vertical="center"/>
    </xf>
    <xf numFmtId="0" fontId="32" fillId="0" borderId="0" xfId="0" applyFont="1" applyAlignment="1">
      <alignment horizontal="center" vertical="center"/>
    </xf>
    <xf numFmtId="0" fontId="32" fillId="0" borderId="1" xfId="0" applyFont="1" applyBorder="1" applyAlignment="1">
      <alignment vertical="center" wrapText="1"/>
    </xf>
    <xf numFmtId="0" fontId="32" fillId="0" borderId="17" xfId="0" applyFont="1" applyBorder="1" applyAlignment="1">
      <alignment vertical="center"/>
    </xf>
    <xf numFmtId="0" fontId="32" fillId="0" borderId="13" xfId="0" applyFont="1" applyBorder="1" applyAlignment="1">
      <alignment horizontal="center" vertical="center"/>
    </xf>
    <xf numFmtId="0" fontId="32" fillId="0" borderId="0" xfId="0" applyFont="1" applyAlignment="1">
      <alignment vertical="center" wrapText="1"/>
    </xf>
    <xf numFmtId="0" fontId="32" fillId="0" borderId="10" xfId="0" applyFont="1" applyBorder="1" applyAlignment="1">
      <alignment vertical="center" wrapText="1"/>
    </xf>
    <xf numFmtId="0" fontId="32" fillId="0" borderId="15" xfId="0" applyFont="1" applyBorder="1" applyAlignment="1">
      <alignment horizontal="center" vertical="center"/>
    </xf>
    <xf numFmtId="0" fontId="32" fillId="0" borderId="12" xfId="0" applyFont="1" applyBorder="1" applyAlignment="1">
      <alignment vertical="center" wrapText="1"/>
    </xf>
    <xf numFmtId="0" fontId="32" fillId="0" borderId="18" xfId="0" applyFont="1" applyBorder="1" applyAlignment="1">
      <alignment vertical="center"/>
    </xf>
    <xf numFmtId="0" fontId="32" fillId="2" borderId="4" xfId="0" applyFont="1" applyFill="1" applyBorder="1" applyAlignment="1">
      <alignment horizontal="center" vertical="center"/>
    </xf>
    <xf numFmtId="0" fontId="32" fillId="0" borderId="4" xfId="0" applyFont="1" applyBorder="1" applyAlignment="1">
      <alignment horizontal="center" vertical="center"/>
    </xf>
    <xf numFmtId="0" fontId="32" fillId="0" borderId="22" xfId="0" applyFont="1" applyBorder="1" applyAlignment="1">
      <alignment vertical="center" wrapText="1"/>
    </xf>
    <xf numFmtId="0" fontId="32" fillId="0" borderId="23" xfId="0" applyFont="1" applyBorder="1" applyAlignment="1">
      <alignment vertical="center" wrapText="1"/>
    </xf>
    <xf numFmtId="38" fontId="27" fillId="3" borderId="24" xfId="3" applyFont="1" applyFill="1" applyBorder="1" applyAlignment="1">
      <alignment vertical="center"/>
    </xf>
    <xf numFmtId="0" fontId="32" fillId="10" borderId="25" xfId="0" applyFont="1" applyFill="1" applyBorder="1" applyAlignment="1">
      <alignment horizontal="center" vertical="center"/>
    </xf>
    <xf numFmtId="0" fontId="32" fillId="10" borderId="22" xfId="0" applyFont="1" applyFill="1" applyBorder="1" applyAlignment="1">
      <alignment vertical="center"/>
    </xf>
    <xf numFmtId="0" fontId="32" fillId="2" borderId="11" xfId="0" applyFont="1" applyFill="1" applyBorder="1" applyAlignment="1">
      <alignment vertical="center"/>
    </xf>
    <xf numFmtId="0" fontId="32" fillId="0" borderId="26" xfId="0" applyFont="1" applyBorder="1" applyAlignment="1">
      <alignment vertical="center" wrapText="1"/>
    </xf>
    <xf numFmtId="0" fontId="32" fillId="0" borderId="27" xfId="0" applyFont="1" applyBorder="1" applyAlignment="1">
      <alignment vertical="center" wrapText="1"/>
    </xf>
    <xf numFmtId="38" fontId="27" fillId="3" borderId="28" xfId="3" applyFont="1" applyFill="1" applyBorder="1" applyAlignment="1">
      <alignment vertical="center"/>
    </xf>
    <xf numFmtId="0" fontId="32" fillId="10" borderId="29" xfId="0" applyFont="1" applyFill="1" applyBorder="1" applyAlignment="1">
      <alignment horizontal="center" vertical="center"/>
    </xf>
    <xf numFmtId="0" fontId="32" fillId="10" borderId="26" xfId="0" applyFont="1" applyFill="1" applyBorder="1" applyAlignment="1">
      <alignment vertical="center"/>
    </xf>
    <xf numFmtId="0" fontId="32" fillId="0" borderId="30" xfId="0" applyFont="1" applyBorder="1" applyAlignment="1">
      <alignment vertical="center" wrapText="1"/>
    </xf>
    <xf numFmtId="0" fontId="32" fillId="0" borderId="31" xfId="0" applyFont="1" applyBorder="1" applyAlignment="1">
      <alignment vertical="center" wrapText="1"/>
    </xf>
    <xf numFmtId="38" fontId="27" fillId="3" borderId="32" xfId="3" applyFont="1" applyFill="1" applyBorder="1" applyAlignment="1">
      <alignment vertical="center"/>
    </xf>
    <xf numFmtId="0" fontId="32" fillId="10" borderId="33" xfId="0" applyFont="1" applyFill="1" applyBorder="1" applyAlignment="1">
      <alignment horizontal="center" vertical="center"/>
    </xf>
    <xf numFmtId="0" fontId="32" fillId="10" borderId="30" xfId="0" applyFont="1" applyFill="1" applyBorder="1" applyAlignment="1">
      <alignment vertical="center"/>
    </xf>
    <xf numFmtId="0" fontId="32" fillId="0" borderId="34" xfId="0" applyFont="1" applyBorder="1" applyAlignment="1">
      <alignment vertical="center" wrapText="1"/>
    </xf>
    <xf numFmtId="0" fontId="32" fillId="0" borderId="35" xfId="0" applyFont="1" applyBorder="1" applyAlignment="1">
      <alignment vertical="center" wrapText="1"/>
    </xf>
    <xf numFmtId="38" fontId="27" fillId="3" borderId="36" xfId="3" applyFont="1" applyFill="1" applyBorder="1" applyAlignment="1">
      <alignment vertical="center"/>
    </xf>
    <xf numFmtId="0" fontId="32" fillId="10" borderId="37" xfId="0" quotePrefix="1" applyFont="1" applyFill="1" applyBorder="1" applyAlignment="1">
      <alignment horizontal="center" vertical="center"/>
    </xf>
    <xf numFmtId="0" fontId="32" fillId="10" borderId="38" xfId="0" quotePrefix="1" applyFont="1" applyFill="1" applyBorder="1" applyAlignment="1">
      <alignment horizontal="center" vertical="center"/>
    </xf>
    <xf numFmtId="0" fontId="32" fillId="10" borderId="38" xfId="0" applyFont="1" applyFill="1" applyBorder="1" applyAlignment="1">
      <alignment horizontal="center" vertical="center"/>
    </xf>
    <xf numFmtId="0" fontId="32" fillId="10" borderId="39" xfId="0" applyFont="1" applyFill="1" applyBorder="1" applyAlignment="1">
      <alignment horizontal="center" vertical="center"/>
    </xf>
    <xf numFmtId="0" fontId="32" fillId="0" borderId="40" xfId="0" applyFont="1" applyBorder="1" applyAlignment="1">
      <alignment vertical="center" wrapText="1"/>
    </xf>
    <xf numFmtId="0" fontId="32" fillId="10" borderId="38" xfId="0" applyFont="1" applyFill="1" applyBorder="1" applyAlignment="1">
      <alignment horizontal="center" vertical="center" wrapText="1"/>
    </xf>
    <xf numFmtId="0" fontId="32" fillId="10" borderId="26" xfId="0" applyFont="1" applyFill="1" applyBorder="1" applyAlignment="1">
      <alignment vertical="center" wrapText="1"/>
    </xf>
    <xf numFmtId="0" fontId="32" fillId="10" borderId="37" xfId="0" applyFont="1" applyFill="1" applyBorder="1" applyAlignment="1">
      <alignment horizontal="center" vertical="center" wrapText="1"/>
    </xf>
    <xf numFmtId="0" fontId="32" fillId="10" borderId="34" xfId="0" applyFont="1" applyFill="1" applyBorder="1" applyAlignment="1">
      <alignment vertical="center"/>
    </xf>
    <xf numFmtId="0" fontId="32" fillId="3" borderId="30" xfId="0" applyFont="1" applyFill="1" applyBorder="1" applyAlignment="1">
      <alignment vertical="center" wrapText="1"/>
    </xf>
    <xf numFmtId="0" fontId="32" fillId="3" borderId="31" xfId="0" applyFont="1" applyFill="1" applyBorder="1" applyAlignment="1">
      <alignment vertical="center" wrapText="1"/>
    </xf>
    <xf numFmtId="38" fontId="27" fillId="9" borderId="32" xfId="3" applyFont="1" applyFill="1" applyBorder="1" applyAlignment="1">
      <alignment vertical="center"/>
    </xf>
    <xf numFmtId="0" fontId="32" fillId="10" borderId="41" xfId="0" applyFont="1" applyFill="1" applyBorder="1" applyAlignment="1">
      <alignment horizontal="center" vertical="center"/>
    </xf>
    <xf numFmtId="0" fontId="32" fillId="10" borderId="30" xfId="0" applyFont="1" applyFill="1" applyBorder="1" applyAlignment="1">
      <alignment horizontal="left" vertical="center" wrapText="1"/>
    </xf>
    <xf numFmtId="0" fontId="32" fillId="2" borderId="11" xfId="0" applyFont="1" applyFill="1" applyBorder="1" applyAlignment="1">
      <alignment horizontal="center" vertical="center" wrapText="1"/>
    </xf>
    <xf numFmtId="0" fontId="32" fillId="10" borderId="42" xfId="0" applyFont="1" applyFill="1" applyBorder="1" applyAlignment="1">
      <alignment horizontal="center" vertical="center"/>
    </xf>
    <xf numFmtId="0" fontId="32" fillId="10" borderId="43" xfId="0" applyFont="1" applyFill="1" applyBorder="1" applyAlignment="1">
      <alignment horizontal="center" vertical="center"/>
    </xf>
    <xf numFmtId="0" fontId="32" fillId="0" borderId="15" xfId="0" applyFont="1" applyBorder="1" applyAlignment="1">
      <alignment vertical="center" wrapText="1"/>
    </xf>
    <xf numFmtId="38" fontId="27" fillId="3" borderId="21" xfId="3" applyFont="1" applyFill="1" applyBorder="1" applyAlignment="1">
      <alignment vertical="center"/>
    </xf>
    <xf numFmtId="0" fontId="32" fillId="10" borderId="13" xfId="0" applyFont="1" applyFill="1" applyBorder="1" applyAlignment="1">
      <alignment horizontal="center" vertical="center"/>
    </xf>
    <xf numFmtId="0" fontId="32" fillId="10" borderId="8" xfId="0" applyFont="1" applyFill="1" applyBorder="1" applyAlignment="1">
      <alignment vertical="center"/>
    </xf>
    <xf numFmtId="0" fontId="32" fillId="2" borderId="8" xfId="0" applyFont="1" applyFill="1" applyBorder="1" applyAlignment="1">
      <alignment vertical="center"/>
    </xf>
    <xf numFmtId="0" fontId="32" fillId="2" borderId="8" xfId="0" applyFont="1" applyFill="1" applyBorder="1" applyAlignment="1">
      <alignment horizontal="center" vertical="center" wrapText="1"/>
    </xf>
    <xf numFmtId="0" fontId="32" fillId="0" borderId="12" xfId="0" applyFont="1" applyBorder="1" applyAlignment="1">
      <alignment vertical="center"/>
    </xf>
    <xf numFmtId="0" fontId="32" fillId="0" borderId="14" xfId="0" applyFont="1" applyBorder="1" applyAlignment="1">
      <alignment horizontal="left" vertical="center" wrapText="1"/>
    </xf>
    <xf numFmtId="0" fontId="32" fillId="0" borderId="15" xfId="0" applyFont="1" applyBorder="1" applyAlignment="1">
      <alignment horizontal="left" vertical="center"/>
    </xf>
    <xf numFmtId="0" fontId="32" fillId="0" borderId="15" xfId="0" applyFont="1" applyBorder="1" applyAlignment="1">
      <alignment vertical="center"/>
    </xf>
    <xf numFmtId="0" fontId="32" fillId="0" borderId="19" xfId="0" applyFont="1" applyBorder="1" applyAlignment="1">
      <alignment vertical="center"/>
    </xf>
    <xf numFmtId="0" fontId="28" fillId="0" borderId="0" xfId="2" applyFont="1" applyFill="1" applyAlignment="1">
      <alignment vertical="center"/>
    </xf>
    <xf numFmtId="0" fontId="29" fillId="0" borderId="0" xfId="2" applyFont="1" applyAlignment="1">
      <alignment vertical="center"/>
    </xf>
    <xf numFmtId="0" fontId="23" fillId="0" borderId="1" xfId="2" applyFont="1" applyBorder="1" applyAlignment="1">
      <alignment vertical="center"/>
    </xf>
    <xf numFmtId="0" fontId="29" fillId="0" borderId="1" xfId="2" applyFont="1" applyBorder="1" applyAlignment="1">
      <alignment vertical="center"/>
    </xf>
    <xf numFmtId="0" fontId="23" fillId="0" borderId="2" xfId="2" applyFont="1" applyBorder="1" applyAlignment="1">
      <alignment vertical="center"/>
    </xf>
    <xf numFmtId="0" fontId="29" fillId="0" borderId="4" xfId="2" applyFont="1" applyBorder="1" applyAlignment="1">
      <alignment vertical="center"/>
    </xf>
    <xf numFmtId="0" fontId="29" fillId="0" borderId="9" xfId="2" applyFont="1" applyBorder="1" applyAlignment="1">
      <alignment vertical="center"/>
    </xf>
    <xf numFmtId="0" fontId="23" fillId="0" borderId="5" xfId="2" applyFont="1" applyBorder="1" applyAlignment="1">
      <alignment vertical="center"/>
    </xf>
    <xf numFmtId="0" fontId="23" fillId="0" borderId="12" xfId="2" applyFont="1" applyBorder="1" applyAlignment="1">
      <alignment vertical="center"/>
    </xf>
    <xf numFmtId="0" fontId="23" fillId="0" borderId="15" xfId="2" applyFont="1" applyBorder="1" applyAlignment="1">
      <alignment vertical="center"/>
    </xf>
    <xf numFmtId="0" fontId="29" fillId="0" borderId="11" xfId="2" applyFont="1" applyBorder="1" applyAlignment="1">
      <alignment vertical="center"/>
    </xf>
    <xf numFmtId="0" fontId="29" fillId="0" borderId="5" xfId="2" applyFont="1" applyBorder="1" applyAlignment="1">
      <alignment vertical="center"/>
    </xf>
    <xf numFmtId="0" fontId="29" fillId="0" borderId="8" xfId="2" applyFont="1" applyBorder="1" applyAlignment="1">
      <alignment vertical="center"/>
    </xf>
    <xf numFmtId="0" fontId="30" fillId="4" borderId="0" xfId="2" applyFont="1" applyFill="1" applyAlignment="1">
      <alignment vertical="center"/>
    </xf>
    <xf numFmtId="0" fontId="30" fillId="0" borderId="0" xfId="2" applyFont="1" applyAlignment="1">
      <alignment vertical="center"/>
    </xf>
    <xf numFmtId="0" fontId="29" fillId="7" borderId="15" xfId="2" applyFont="1" applyFill="1" applyBorder="1" applyAlignment="1">
      <alignment vertical="center"/>
    </xf>
    <xf numFmtId="183" fontId="23" fillId="3" borderId="15" xfId="3" applyNumberFormat="1" applyFont="1" applyFill="1" applyBorder="1" applyAlignment="1">
      <alignment vertical="center"/>
    </xf>
    <xf numFmtId="0" fontId="32" fillId="0" borderId="0" xfId="2" applyFont="1" applyFill="1" applyAlignment="1">
      <alignment vertical="center"/>
    </xf>
    <xf numFmtId="0" fontId="29" fillId="0" borderId="0" xfId="2" applyFont="1" applyFill="1" applyAlignment="1">
      <alignment horizontal="left" vertical="center"/>
    </xf>
    <xf numFmtId="0" fontId="24" fillId="0" borderId="12" xfId="0" applyFont="1" applyBorder="1" applyAlignment="1">
      <alignment vertical="center"/>
    </xf>
    <xf numFmtId="38" fontId="27" fillId="3" borderId="19" xfId="3" applyFont="1" applyFill="1" applyBorder="1" applyAlignment="1">
      <alignment vertical="center"/>
    </xf>
    <xf numFmtId="0" fontId="30" fillId="0" borderId="1" xfId="0" applyFont="1" applyBorder="1" applyAlignment="1">
      <alignment vertical="center"/>
    </xf>
    <xf numFmtId="0" fontId="27" fillId="0" borderId="10" xfId="0" applyFont="1" applyBorder="1" applyAlignment="1">
      <alignment vertical="center"/>
    </xf>
    <xf numFmtId="0" fontId="24" fillId="0" borderId="10" xfId="0" applyFont="1" applyBorder="1" applyAlignment="1">
      <alignment vertical="center"/>
    </xf>
    <xf numFmtId="0" fontId="32" fillId="0" borderId="0" xfId="0" applyFont="1" applyBorder="1" applyAlignment="1">
      <alignment vertical="center"/>
    </xf>
    <xf numFmtId="0" fontId="32" fillId="0" borderId="0" xfId="0" applyFont="1" applyFill="1" applyBorder="1" applyAlignment="1">
      <alignment vertical="center"/>
    </xf>
    <xf numFmtId="0" fontId="32" fillId="0" borderId="0" xfId="0" applyFont="1" applyFill="1" applyBorder="1" applyAlignment="1">
      <alignment vertical="center" wrapText="1"/>
    </xf>
    <xf numFmtId="0" fontId="32" fillId="0" borderId="0" xfId="0" applyFont="1" applyFill="1" applyBorder="1" applyAlignment="1">
      <alignment horizontal="left" vertical="center" wrapText="1"/>
    </xf>
    <xf numFmtId="0" fontId="26" fillId="0" borderId="0" xfId="2" applyFont="1" applyFill="1" applyBorder="1" applyAlignment="1">
      <alignment vertical="center"/>
    </xf>
    <xf numFmtId="0" fontId="27" fillId="0" borderId="0" xfId="0" applyFont="1" applyFill="1" applyBorder="1" applyAlignment="1">
      <alignment vertical="center"/>
    </xf>
    <xf numFmtId="182" fontId="14" fillId="0" borderId="14" xfId="2" applyNumberFormat="1" applyFont="1" applyBorder="1" applyAlignment="1">
      <alignment vertical="center"/>
    </xf>
    <xf numFmtId="178" fontId="14" fillId="0" borderId="0" xfId="2" applyNumberFormat="1" applyFont="1" applyFill="1" applyAlignment="1">
      <alignment vertical="center"/>
    </xf>
    <xf numFmtId="178" fontId="14" fillId="0" borderId="14" xfId="2" applyNumberFormat="1" applyFont="1" applyFill="1" applyBorder="1" applyAlignment="1">
      <alignment vertical="center"/>
    </xf>
    <xf numFmtId="0" fontId="24" fillId="0" borderId="0" xfId="0" applyFont="1" applyBorder="1" applyAlignment="1">
      <alignment vertical="center"/>
    </xf>
    <xf numFmtId="0" fontId="24" fillId="0" borderId="3" xfId="0" applyFont="1" applyFill="1" applyBorder="1" applyAlignment="1">
      <alignment vertical="center"/>
    </xf>
    <xf numFmtId="0" fontId="27" fillId="0" borderId="3" xfId="0" applyFont="1" applyFill="1" applyBorder="1" applyAlignment="1">
      <alignment vertical="center"/>
    </xf>
    <xf numFmtId="38" fontId="29" fillId="0" borderId="3" xfId="3" applyFont="1" applyFill="1" applyBorder="1" applyAlignment="1">
      <alignment vertical="center"/>
    </xf>
    <xf numFmtId="38" fontId="27" fillId="0" borderId="0" xfId="3" applyFont="1" applyFill="1" applyBorder="1" applyAlignment="1">
      <alignment vertical="center"/>
    </xf>
    <xf numFmtId="0" fontId="10" fillId="0" borderId="0" xfId="2" applyFont="1" applyAlignment="1">
      <alignment vertical="center"/>
    </xf>
    <xf numFmtId="181" fontId="35" fillId="7" borderId="4" xfId="3" applyNumberFormat="1" applyFont="1" applyFill="1" applyBorder="1" applyAlignment="1">
      <alignment vertical="center"/>
    </xf>
    <xf numFmtId="181" fontId="35" fillId="7" borderId="11" xfId="3" applyNumberFormat="1" applyFont="1" applyFill="1" applyBorder="1" applyAlignment="1">
      <alignment vertical="center"/>
    </xf>
    <xf numFmtId="181" fontId="35" fillId="7" borderId="8" xfId="3" applyNumberFormat="1" applyFont="1" applyFill="1" applyBorder="1" applyAlignment="1">
      <alignment vertical="center"/>
    </xf>
    <xf numFmtId="0" fontId="10" fillId="0" borderId="0" xfId="2" applyFont="1" applyFill="1" applyAlignment="1">
      <alignment vertical="center"/>
    </xf>
    <xf numFmtId="0" fontId="35" fillId="0" borderId="0" xfId="0" applyFont="1">
      <alignment vertical="center"/>
    </xf>
    <xf numFmtId="0" fontId="11" fillId="0" borderId="1" xfId="2" applyFont="1" applyBorder="1" applyAlignment="1">
      <alignment vertical="center"/>
    </xf>
    <xf numFmtId="0" fontId="10" fillId="0" borderId="3" xfId="2" applyFont="1" applyBorder="1" applyAlignment="1">
      <alignment vertical="center"/>
    </xf>
    <xf numFmtId="0" fontId="10" fillId="0" borderId="9" xfId="2" applyFont="1" applyBorder="1" applyAlignment="1">
      <alignment vertical="center"/>
    </xf>
    <xf numFmtId="0" fontId="10" fillId="7" borderId="11" xfId="2" applyFont="1" applyFill="1" applyBorder="1" applyAlignment="1">
      <alignment horizontal="center" vertical="center"/>
    </xf>
    <xf numFmtId="0" fontId="10" fillId="0" borderId="1" xfId="2" applyNumberFormat="1" applyFont="1" applyBorder="1" applyAlignment="1">
      <alignment vertical="center"/>
    </xf>
    <xf numFmtId="0" fontId="10" fillId="0" borderId="9" xfId="2" applyNumberFormat="1" applyFont="1" applyBorder="1" applyAlignment="1">
      <alignment vertical="center"/>
    </xf>
    <xf numFmtId="0" fontId="10" fillId="0" borderId="5" xfId="2" applyNumberFormat="1" applyFont="1" applyBorder="1" applyAlignment="1">
      <alignment vertical="center"/>
    </xf>
    <xf numFmtId="0" fontId="10" fillId="0" borderId="7" xfId="2" applyFont="1" applyBorder="1" applyAlignment="1">
      <alignment vertical="center"/>
    </xf>
    <xf numFmtId="0" fontId="10" fillId="0" borderId="12" xfId="2" applyFont="1" applyBorder="1" applyAlignment="1">
      <alignment vertical="center"/>
    </xf>
    <xf numFmtId="0" fontId="10" fillId="0" borderId="14" xfId="2" applyFont="1" applyBorder="1" applyAlignment="1">
      <alignment vertical="center"/>
    </xf>
    <xf numFmtId="181" fontId="35" fillId="7" borderId="15" xfId="3" applyNumberFormat="1" applyFont="1" applyFill="1" applyBorder="1" applyAlignment="1">
      <alignment vertical="center"/>
    </xf>
    <xf numFmtId="0" fontId="11" fillId="0" borderId="0" xfId="2" applyFont="1" applyFill="1" applyAlignment="1">
      <alignment vertical="center" wrapText="1"/>
    </xf>
    <xf numFmtId="40" fontId="14" fillId="7" borderId="0" xfId="2" applyNumberFormat="1" applyFont="1" applyFill="1" applyAlignment="1">
      <alignment vertical="center"/>
    </xf>
    <xf numFmtId="40" fontId="14" fillId="7" borderId="14" xfId="2" applyNumberFormat="1" applyFont="1" applyFill="1" applyBorder="1" applyAlignment="1">
      <alignment vertical="center"/>
    </xf>
    <xf numFmtId="0" fontId="35" fillId="7" borderId="1" xfId="0" applyFont="1" applyFill="1" applyBorder="1" applyAlignment="1">
      <alignment horizontal="center" vertical="center"/>
    </xf>
    <xf numFmtId="0" fontId="35" fillId="7" borderId="4" xfId="0" applyFont="1" applyFill="1" applyBorder="1" applyAlignment="1">
      <alignment horizontal="center" vertical="center"/>
    </xf>
    <xf numFmtId="0" fontId="35" fillId="7" borderId="5" xfId="0" applyFont="1" applyFill="1" applyBorder="1" applyAlignment="1">
      <alignment horizontal="center" vertical="center"/>
    </xf>
    <xf numFmtId="0" fontId="35" fillId="7" borderId="8" xfId="0" applyFont="1" applyFill="1" applyBorder="1" applyAlignment="1">
      <alignment horizontal="center" vertical="center"/>
    </xf>
    <xf numFmtId="0" fontId="35" fillId="7" borderId="12" xfId="0" applyFont="1" applyFill="1" applyBorder="1">
      <alignment vertical="center"/>
    </xf>
    <xf numFmtId="0" fontId="35" fillId="7" borderId="15" xfId="0" applyFont="1" applyFill="1" applyBorder="1">
      <alignment vertical="center"/>
    </xf>
    <xf numFmtId="0" fontId="35" fillId="6" borderId="2" xfId="0" applyFont="1" applyFill="1" applyBorder="1" applyAlignment="1">
      <alignment horizontal="center" vertical="center"/>
    </xf>
    <xf numFmtId="0" fontId="35" fillId="6" borderId="4" xfId="0" applyFont="1" applyFill="1" applyBorder="1" applyAlignment="1">
      <alignment horizontal="center" vertical="center"/>
    </xf>
    <xf numFmtId="0" fontId="35" fillId="6" borderId="6" xfId="0" applyFont="1" applyFill="1" applyBorder="1" applyAlignment="1">
      <alignment horizontal="center" vertical="center"/>
    </xf>
    <xf numFmtId="0" fontId="35" fillId="6" borderId="8" xfId="0" applyFont="1" applyFill="1" applyBorder="1" applyAlignment="1">
      <alignment horizontal="center" vertical="center"/>
    </xf>
    <xf numFmtId="0" fontId="7" fillId="11" borderId="2" xfId="0" applyFont="1" applyFill="1" applyBorder="1" applyAlignment="1">
      <alignment horizontal="center" vertical="center"/>
    </xf>
    <xf numFmtId="0" fontId="35" fillId="11" borderId="6" xfId="0" applyFont="1" applyFill="1" applyBorder="1" applyAlignment="1">
      <alignment horizontal="center" vertical="center"/>
    </xf>
    <xf numFmtId="0" fontId="11" fillId="7" borderId="4" xfId="2" applyFont="1" applyFill="1" applyBorder="1" applyAlignment="1">
      <alignment horizontal="center" vertical="center"/>
    </xf>
    <xf numFmtId="181" fontId="35" fillId="6" borderId="10" xfId="0" applyNumberFormat="1" applyFont="1" applyFill="1" applyBorder="1">
      <alignment vertical="center"/>
    </xf>
    <xf numFmtId="181" fontId="35" fillId="6" borderId="11" xfId="0" applyNumberFormat="1" applyFont="1" applyFill="1" applyBorder="1">
      <alignment vertical="center"/>
    </xf>
    <xf numFmtId="181" fontId="35" fillId="6" borderId="2" xfId="0" applyNumberFormat="1" applyFont="1" applyFill="1" applyBorder="1">
      <alignment vertical="center"/>
    </xf>
    <xf numFmtId="181" fontId="35" fillId="6" borderId="4" xfId="0" applyNumberFormat="1" applyFont="1" applyFill="1" applyBorder="1">
      <alignment vertical="center"/>
    </xf>
    <xf numFmtId="181" fontId="35" fillId="6" borderId="6" xfId="0" applyNumberFormat="1" applyFont="1" applyFill="1" applyBorder="1">
      <alignment vertical="center"/>
    </xf>
    <xf numFmtId="181" fontId="35" fillId="6" borderId="8" xfId="0" applyNumberFormat="1" applyFont="1" applyFill="1" applyBorder="1">
      <alignment vertical="center"/>
    </xf>
    <xf numFmtId="181" fontId="35" fillId="6" borderId="13" xfId="0" applyNumberFormat="1" applyFont="1" applyFill="1" applyBorder="1">
      <alignment vertical="center"/>
    </xf>
    <xf numFmtId="181" fontId="35" fillId="6" borderId="15" xfId="0" applyNumberFormat="1" applyFont="1" applyFill="1" applyBorder="1">
      <alignment vertical="center"/>
    </xf>
    <xf numFmtId="181" fontId="35" fillId="11" borderId="10" xfId="0" applyNumberFormat="1" applyFont="1" applyFill="1" applyBorder="1">
      <alignment vertical="center"/>
    </xf>
    <xf numFmtId="181" fontId="35" fillId="11" borderId="2" xfId="0" applyNumberFormat="1" applyFont="1" applyFill="1" applyBorder="1">
      <alignment vertical="center"/>
    </xf>
    <xf numFmtId="181" fontId="35" fillId="11" borderId="6" xfId="0" applyNumberFormat="1" applyFont="1" applyFill="1" applyBorder="1">
      <alignment vertical="center"/>
    </xf>
    <xf numFmtId="181" fontId="35" fillId="11" borderId="13" xfId="0" applyNumberFormat="1" applyFont="1" applyFill="1" applyBorder="1">
      <alignment vertical="center"/>
    </xf>
    <xf numFmtId="181" fontId="35" fillId="6" borderId="9" xfId="0" applyNumberFormat="1" applyFont="1" applyFill="1" applyBorder="1">
      <alignment vertical="center"/>
    </xf>
    <xf numFmtId="181" fontId="35" fillId="11" borderId="44" xfId="0" applyNumberFormat="1" applyFont="1" applyFill="1" applyBorder="1">
      <alignment vertical="center"/>
    </xf>
    <xf numFmtId="0" fontId="14" fillId="0" borderId="14" xfId="2" applyFont="1" applyBorder="1" applyAlignment="1">
      <alignment vertical="center" wrapText="1"/>
    </xf>
    <xf numFmtId="178" fontId="35" fillId="7" borderId="9" xfId="0" applyNumberFormat="1" applyFont="1" applyFill="1" applyBorder="1">
      <alignment vertical="center"/>
    </xf>
    <xf numFmtId="178" fontId="35" fillId="7" borderId="11" xfId="0" applyNumberFormat="1" applyFont="1" applyFill="1" applyBorder="1">
      <alignment vertical="center"/>
    </xf>
    <xf numFmtId="178" fontId="35" fillId="7" borderId="1" xfId="0" applyNumberFormat="1" applyFont="1" applyFill="1" applyBorder="1">
      <alignment vertical="center"/>
    </xf>
    <xf numFmtId="178" fontId="35" fillId="7" borderId="4" xfId="0" applyNumberFormat="1" applyFont="1" applyFill="1" applyBorder="1">
      <alignment vertical="center"/>
    </xf>
    <xf numFmtId="178" fontId="35" fillId="7" borderId="5" xfId="0" applyNumberFormat="1" applyFont="1" applyFill="1" applyBorder="1">
      <alignment vertical="center"/>
    </xf>
    <xf numFmtId="178" fontId="35" fillId="7" borderId="8" xfId="0" applyNumberFormat="1" applyFont="1" applyFill="1" applyBorder="1">
      <alignment vertical="center"/>
    </xf>
    <xf numFmtId="0" fontId="20" fillId="0" borderId="3" xfId="2" applyFont="1" applyBorder="1" applyAlignment="1">
      <alignment vertical="center"/>
    </xf>
    <xf numFmtId="0" fontId="10" fillId="0" borderId="12" xfId="2" applyFill="1" applyBorder="1" applyAlignment="1">
      <alignment vertical="center"/>
    </xf>
    <xf numFmtId="0" fontId="10" fillId="0" borderId="1" xfId="2" applyFill="1" applyBorder="1" applyAlignment="1">
      <alignment vertical="center" wrapText="1"/>
    </xf>
    <xf numFmtId="0" fontId="14" fillId="0" borderId="3" xfId="2" applyFont="1" applyFill="1" applyBorder="1" applyAlignment="1">
      <alignment vertical="center" wrapText="1"/>
    </xf>
    <xf numFmtId="0" fontId="10" fillId="0" borderId="12" xfId="2" applyFill="1" applyBorder="1" applyAlignment="1">
      <alignment vertical="center" wrapText="1"/>
    </xf>
    <xf numFmtId="0" fontId="14" fillId="0" borderId="14" xfId="2" applyFont="1" applyFill="1" applyBorder="1" applyAlignment="1">
      <alignment vertical="center" wrapText="1"/>
    </xf>
    <xf numFmtId="0" fontId="14" fillId="0" borderId="13" xfId="2" applyFont="1" applyFill="1" applyBorder="1" applyAlignment="1">
      <alignment vertical="center"/>
    </xf>
    <xf numFmtId="0" fontId="13" fillId="0" borderId="12" xfId="2" applyFont="1" applyFill="1" applyBorder="1" applyAlignment="1">
      <alignment vertical="center" wrapText="1"/>
    </xf>
    <xf numFmtId="38" fontId="27" fillId="12" borderId="21" xfId="3" applyFont="1" applyFill="1" applyBorder="1" applyAlignment="1">
      <alignment vertical="center"/>
    </xf>
    <xf numFmtId="189" fontId="13" fillId="0" borderId="8" xfId="3" applyNumberFormat="1" applyFont="1" applyFill="1" applyBorder="1" applyAlignment="1">
      <alignment vertical="center"/>
    </xf>
    <xf numFmtId="0" fontId="10" fillId="3" borderId="0" xfId="2" applyFill="1" applyBorder="1" applyAlignment="1">
      <alignment vertical="center"/>
    </xf>
    <xf numFmtId="0" fontId="10" fillId="3" borderId="7" xfId="2" applyFill="1" applyBorder="1" applyAlignment="1">
      <alignment vertical="center"/>
    </xf>
    <xf numFmtId="0" fontId="10" fillId="0" borderId="2" xfId="2" applyBorder="1" applyAlignment="1">
      <alignment vertical="center"/>
    </xf>
    <xf numFmtId="0" fontId="10" fillId="0" borderId="10" xfId="2" applyBorder="1" applyAlignment="1">
      <alignment vertical="center"/>
    </xf>
    <xf numFmtId="0" fontId="10" fillId="0" borderId="6" xfId="2" applyBorder="1" applyAlignment="1">
      <alignment vertical="center"/>
    </xf>
    <xf numFmtId="0" fontId="27" fillId="3" borderId="0" xfId="0" applyFont="1" applyFill="1" applyBorder="1" applyAlignment="1">
      <alignment vertical="center"/>
    </xf>
    <xf numFmtId="0" fontId="23" fillId="6" borderId="3" xfId="2" applyFont="1" applyFill="1" applyBorder="1" applyAlignment="1">
      <alignment vertical="center"/>
    </xf>
    <xf numFmtId="0" fontId="24" fillId="6" borderId="3" xfId="0" applyFont="1" applyFill="1" applyBorder="1" applyAlignment="1">
      <alignment vertical="center"/>
    </xf>
    <xf numFmtId="0" fontId="27" fillId="6" borderId="3" xfId="0" applyFont="1" applyFill="1" applyBorder="1" applyAlignment="1">
      <alignment vertical="center"/>
    </xf>
    <xf numFmtId="0" fontId="27" fillId="6" borderId="2" xfId="0" applyFont="1" applyFill="1" applyBorder="1" applyAlignment="1">
      <alignment vertical="center"/>
    </xf>
    <xf numFmtId="0" fontId="23" fillId="6" borderId="0" xfId="2" applyFont="1" applyFill="1" applyBorder="1" applyAlignment="1">
      <alignment vertical="center"/>
    </xf>
    <xf numFmtId="0" fontId="24" fillId="6" borderId="0" xfId="0" applyFont="1" applyFill="1" applyBorder="1" applyAlignment="1">
      <alignment vertical="center"/>
    </xf>
    <xf numFmtId="0" fontId="27" fillId="6" borderId="0" xfId="0" applyFont="1" applyFill="1" applyBorder="1" applyAlignment="1">
      <alignment vertical="center"/>
    </xf>
    <xf numFmtId="0" fontId="27" fillId="6" borderId="10" xfId="0" applyFont="1" applyFill="1" applyBorder="1" applyAlignment="1">
      <alignment vertical="center"/>
    </xf>
    <xf numFmtId="0" fontId="23" fillId="6" borderId="7" xfId="2" applyFont="1" applyFill="1" applyBorder="1" applyAlignment="1">
      <alignment vertical="center"/>
    </xf>
    <xf numFmtId="0" fontId="24" fillId="6" borderId="7" xfId="0" applyFont="1" applyFill="1" applyBorder="1" applyAlignment="1">
      <alignment vertical="center"/>
    </xf>
    <xf numFmtId="0" fontId="27" fillId="6" borderId="7" xfId="0" applyFont="1" applyFill="1" applyBorder="1" applyAlignment="1">
      <alignment vertical="center"/>
    </xf>
    <xf numFmtId="0" fontId="27" fillId="6" borderId="6" xfId="0" applyFont="1" applyFill="1" applyBorder="1" applyAlignment="1">
      <alignment vertical="center"/>
    </xf>
    <xf numFmtId="0" fontId="32" fillId="0" borderId="4" xfId="0" applyFont="1" applyBorder="1" applyAlignment="1">
      <alignment horizontal="center" vertical="center" textRotation="255" wrapText="1"/>
    </xf>
    <xf numFmtId="0" fontId="32" fillId="0" borderId="11" xfId="0" applyFont="1" applyBorder="1" applyAlignment="1">
      <alignment horizontal="center" vertical="center" textRotation="255" wrapText="1"/>
    </xf>
    <xf numFmtId="0" fontId="32" fillId="0" borderId="8" xfId="0" applyFont="1" applyBorder="1" applyAlignment="1">
      <alignment horizontal="center" vertical="center" textRotation="255" wrapText="1"/>
    </xf>
    <xf numFmtId="0" fontId="32" fillId="2" borderId="4" xfId="0" applyFont="1" applyFill="1" applyBorder="1" applyAlignment="1">
      <alignment horizontal="center" vertical="center" textRotation="255" wrapText="1"/>
    </xf>
    <xf numFmtId="0" fontId="32" fillId="2" borderId="11" xfId="0" applyFont="1" applyFill="1" applyBorder="1" applyAlignment="1">
      <alignment horizontal="center" vertical="center" textRotation="255" wrapText="1"/>
    </xf>
    <xf numFmtId="0" fontId="14" fillId="0" borderId="12" xfId="2" applyFont="1" applyFill="1" applyBorder="1" applyAlignment="1">
      <alignment horizontal="center" vertical="center"/>
    </xf>
    <xf numFmtId="0" fontId="14" fillId="0" borderId="13" xfId="2" applyFont="1" applyFill="1" applyBorder="1" applyAlignment="1">
      <alignment horizontal="center"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0" fillId="0" borderId="9" xfId="0" applyBorder="1" applyAlignment="1">
      <alignment vertical="center"/>
    </xf>
    <xf numFmtId="0" fontId="0" fillId="0" borderId="5" xfId="0"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cellXfs>
  <cellStyles count="4">
    <cellStyle name="桁区切り" xfId="1" builtinId="6"/>
    <cellStyle name="桁区切り 2" xfId="3" xr:uid="{50CD00ED-2BB7-42CF-A467-995312119DA7}"/>
    <cellStyle name="標準" xfId="0" builtinId="0"/>
    <cellStyle name="標準 2" xfId="2" xr:uid="{D7E7F8B5-C6C3-4C8B-BB63-3B1502FBD497}"/>
  </cellStyles>
  <dxfs count="0"/>
  <tableStyles count="0" defaultTableStyle="TableStyleMedium2" defaultPivotStyle="PivotStyleLight16"/>
  <colors>
    <mruColors>
      <color rgb="FFFFFF99"/>
      <color rgb="FFFFFFCC"/>
      <color rgb="FFFFCC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ＭＳ Ｐゴシック"/>
        <a:ea typeface="ＭＳ Ｐゴシック"/>
        <a:cs typeface=""/>
      </a:majorFont>
      <a:minorFont>
        <a:latin typeface="ＭＳ Ｐゴシック"/>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FF8-635D-4E89-9EE2-F59CF38674B7}">
  <dimension ref="A1:C16"/>
  <sheetViews>
    <sheetView tabSelected="1" workbookViewId="0"/>
  </sheetViews>
  <sheetFormatPr defaultRowHeight="13"/>
  <cols>
    <col min="1" max="1" width="15.58203125" style="52" customWidth="1"/>
    <col min="2" max="2" width="23.9140625" style="52" customWidth="1"/>
    <col min="3" max="3" width="11.75" style="52" customWidth="1"/>
    <col min="4" max="16384" width="8.6640625" style="52"/>
  </cols>
  <sheetData>
    <row r="1" spans="1:3">
      <c r="A1" s="51" t="s">
        <v>487</v>
      </c>
    </row>
    <row r="2" spans="1:3">
      <c r="A2" s="67" t="s">
        <v>481</v>
      </c>
      <c r="B2" s="238" t="s">
        <v>105</v>
      </c>
      <c r="C2" s="203" t="s">
        <v>106</v>
      </c>
    </row>
    <row r="3" spans="1:3">
      <c r="A3" s="251" t="s">
        <v>107</v>
      </c>
      <c r="B3" s="252" t="s">
        <v>107</v>
      </c>
      <c r="C3" s="103"/>
    </row>
    <row r="4" spans="1:3" ht="33">
      <c r="A4" s="514" t="s">
        <v>466</v>
      </c>
      <c r="B4" s="512" t="s">
        <v>468</v>
      </c>
      <c r="C4" s="103"/>
    </row>
    <row r="5" spans="1:3" ht="55">
      <c r="A5" s="514" t="s">
        <v>467</v>
      </c>
      <c r="B5" s="512" t="s">
        <v>470</v>
      </c>
      <c r="C5" s="103"/>
    </row>
    <row r="6" spans="1:3" ht="55">
      <c r="A6" s="514" t="s">
        <v>469</v>
      </c>
      <c r="B6" s="512" t="s">
        <v>471</v>
      </c>
      <c r="C6" s="103"/>
    </row>
    <row r="7" spans="1:3" ht="26">
      <c r="A7" s="509" t="s">
        <v>472</v>
      </c>
      <c r="B7" s="510" t="s">
        <v>473</v>
      </c>
      <c r="C7" s="253"/>
    </row>
    <row r="8" spans="1:3" ht="33">
      <c r="A8" s="509" t="s">
        <v>474</v>
      </c>
      <c r="B8" s="510" t="s">
        <v>475</v>
      </c>
      <c r="C8" s="253"/>
    </row>
    <row r="9" spans="1:3" ht="33">
      <c r="A9" s="511" t="s">
        <v>476</v>
      </c>
      <c r="B9" s="512" t="s">
        <v>477</v>
      </c>
      <c r="C9" s="513"/>
    </row>
    <row r="10" spans="1:3" ht="55">
      <c r="A10" s="508" t="s">
        <v>478</v>
      </c>
      <c r="B10" s="512" t="s">
        <v>479</v>
      </c>
      <c r="C10" s="513"/>
    </row>
    <row r="11" spans="1:3">
      <c r="A11" s="240" t="s">
        <v>191</v>
      </c>
      <c r="B11" s="241" t="s">
        <v>480</v>
      </c>
      <c r="C11" s="519"/>
    </row>
    <row r="12" spans="1:3">
      <c r="A12" s="242" t="s">
        <v>315</v>
      </c>
      <c r="B12" s="517" t="s">
        <v>480</v>
      </c>
      <c r="C12" s="520"/>
    </row>
    <row r="13" spans="1:3">
      <c r="A13" s="242" t="s">
        <v>103</v>
      </c>
      <c r="B13" s="517" t="s">
        <v>480</v>
      </c>
      <c r="C13" s="520"/>
    </row>
    <row r="14" spans="1:3">
      <c r="A14" s="242" t="s">
        <v>108</v>
      </c>
      <c r="B14" s="517" t="s">
        <v>480</v>
      </c>
      <c r="C14" s="520"/>
    </row>
    <row r="15" spans="1:3">
      <c r="A15" s="243" t="s">
        <v>316</v>
      </c>
      <c r="B15" s="518" t="s">
        <v>480</v>
      </c>
      <c r="C15" s="521"/>
    </row>
    <row r="16" spans="1:3">
      <c r="A16" s="52" t="s">
        <v>110</v>
      </c>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A595C-2BE0-4B39-BE5E-D9519BF733DD}">
  <dimension ref="A1:G43"/>
  <sheetViews>
    <sheetView workbookViewId="0">
      <pane xSplit="2" ySplit="4" topLeftCell="C5" activePane="bottomRight" state="frozen"/>
      <selection pane="topRight" activeCell="C1" sqref="C1"/>
      <selection pane="bottomLeft" activeCell="A5" sqref="A5"/>
      <selection pane="bottomRight" activeCell="C5" sqref="C5"/>
    </sheetView>
  </sheetViews>
  <sheetFormatPr defaultRowHeight="13"/>
  <cols>
    <col min="1" max="1" width="3.08203125" style="287" customWidth="1"/>
    <col min="2" max="2" width="21.9140625" style="287" customWidth="1"/>
    <col min="3" max="7" width="12.1640625" style="287" customWidth="1"/>
    <col min="8" max="9" width="9.5" style="287" customWidth="1"/>
    <col min="10" max="10" width="8.6640625" style="287"/>
    <col min="11" max="12" width="10.75" style="287" customWidth="1"/>
    <col min="13" max="13" width="8.6640625" style="287"/>
    <col min="14" max="14" width="3.4140625" style="287" customWidth="1"/>
    <col min="15" max="15" width="13.4140625" style="287" customWidth="1"/>
    <col min="16" max="19" width="9.58203125" style="287" customWidth="1"/>
    <col min="20" max="16384" width="8.6640625" style="287"/>
  </cols>
  <sheetData>
    <row r="1" spans="1:7">
      <c r="A1" s="286" t="s">
        <v>319</v>
      </c>
      <c r="C1" s="287" t="s">
        <v>333</v>
      </c>
    </row>
    <row r="2" spans="1:7">
      <c r="A2" s="287" t="s">
        <v>320</v>
      </c>
    </row>
    <row r="3" spans="1:7" ht="26">
      <c r="A3" s="288" t="s">
        <v>156</v>
      </c>
      <c r="B3" s="289" t="s">
        <v>321</v>
      </c>
      <c r="C3" s="290" t="s">
        <v>322</v>
      </c>
      <c r="D3" s="290" t="s">
        <v>323</v>
      </c>
      <c r="E3" s="290" t="s">
        <v>324</v>
      </c>
      <c r="F3" s="291" t="s">
        <v>325</v>
      </c>
      <c r="G3" s="292" t="s">
        <v>326</v>
      </c>
    </row>
    <row r="4" spans="1:7">
      <c r="A4" s="293"/>
      <c r="B4" s="294"/>
      <c r="C4" s="295" t="s">
        <v>327</v>
      </c>
      <c r="D4" s="295" t="s">
        <v>328</v>
      </c>
      <c r="E4" s="295" t="s">
        <v>329</v>
      </c>
      <c r="F4" s="296" t="s">
        <v>330</v>
      </c>
      <c r="G4" s="297" t="s">
        <v>331</v>
      </c>
    </row>
    <row r="5" spans="1:7">
      <c r="A5" s="264">
        <v>1</v>
      </c>
      <c r="B5" s="265" t="s">
        <v>73</v>
      </c>
      <c r="C5" s="299">
        <v>17133650</v>
      </c>
      <c r="D5" s="299">
        <v>3939502</v>
      </c>
      <c r="E5" s="299">
        <v>906827</v>
      </c>
      <c r="F5" s="301">
        <f>D5/C5</f>
        <v>0.2299277737084626</v>
      </c>
      <c r="G5" s="302">
        <f>E5/C5</f>
        <v>5.2926667697776014E-2</v>
      </c>
    </row>
    <row r="6" spans="1:7">
      <c r="A6" s="264">
        <v>2</v>
      </c>
      <c r="B6" s="265" t="s">
        <v>74</v>
      </c>
      <c r="C6" s="299">
        <v>1185569</v>
      </c>
      <c r="D6" s="299">
        <v>286234</v>
      </c>
      <c r="E6" s="299">
        <v>47387</v>
      </c>
      <c r="F6" s="301">
        <f t="shared" ref="F6:F43" si="0">D6/C6</f>
        <v>0.2414317513362782</v>
      </c>
      <c r="G6" s="302">
        <f t="shared" ref="G6:G43" si="1">E6/C6</f>
        <v>3.9969837268012239E-2</v>
      </c>
    </row>
    <row r="7" spans="1:7">
      <c r="A7" s="264">
        <v>3</v>
      </c>
      <c r="B7" s="265" t="s">
        <v>75</v>
      </c>
      <c r="C7" s="299">
        <v>2335314</v>
      </c>
      <c r="D7" s="299">
        <v>691568</v>
      </c>
      <c r="E7" s="299">
        <v>100109</v>
      </c>
      <c r="F7" s="301">
        <f t="shared" si="0"/>
        <v>0.29613490948112331</v>
      </c>
      <c r="G7" s="302">
        <f t="shared" si="1"/>
        <v>4.2867468785782126E-2</v>
      </c>
    </row>
    <row r="8" spans="1:7">
      <c r="A8" s="264">
        <v>4</v>
      </c>
      <c r="B8" s="265" t="s">
        <v>76</v>
      </c>
      <c r="C8" s="299">
        <v>15817406</v>
      </c>
      <c r="D8" s="299">
        <v>201991</v>
      </c>
      <c r="E8" s="299">
        <v>1190381</v>
      </c>
      <c r="F8" s="301">
        <f t="shared" si="0"/>
        <v>1.277017230258868E-2</v>
      </c>
      <c r="G8" s="302">
        <f t="shared" si="1"/>
        <v>7.5257662349945367E-2</v>
      </c>
    </row>
    <row r="9" spans="1:7">
      <c r="A9" s="264">
        <v>5</v>
      </c>
      <c r="B9" s="265" t="s">
        <v>77</v>
      </c>
      <c r="C9" s="299">
        <v>70737002</v>
      </c>
      <c r="D9" s="299">
        <v>22563220</v>
      </c>
      <c r="E9" s="299">
        <v>2473954</v>
      </c>
      <c r="F9" s="301">
        <f t="shared" si="0"/>
        <v>0.31897337124918018</v>
      </c>
      <c r="G9" s="302">
        <f t="shared" si="1"/>
        <v>3.4973973027581803E-2</v>
      </c>
    </row>
    <row r="10" spans="1:7">
      <c r="A10" s="264">
        <v>6</v>
      </c>
      <c r="B10" s="265" t="s">
        <v>78</v>
      </c>
      <c r="C10" s="299">
        <v>14033818</v>
      </c>
      <c r="D10" s="299">
        <v>6075087</v>
      </c>
      <c r="E10" s="299">
        <v>446662</v>
      </c>
      <c r="F10" s="301">
        <f t="shared" si="0"/>
        <v>0.43288911114566259</v>
      </c>
      <c r="G10" s="302">
        <f t="shared" si="1"/>
        <v>3.1827546858595429E-2</v>
      </c>
    </row>
    <row r="11" spans="1:7">
      <c r="A11" s="264">
        <v>7</v>
      </c>
      <c r="B11" s="265" t="s">
        <v>79</v>
      </c>
      <c r="C11" s="299">
        <v>19353079</v>
      </c>
      <c r="D11" s="299">
        <v>4408129</v>
      </c>
      <c r="E11" s="299">
        <v>1330198</v>
      </c>
      <c r="F11" s="301">
        <f t="shared" si="0"/>
        <v>0.22777404050280578</v>
      </c>
      <c r="G11" s="302">
        <f t="shared" si="1"/>
        <v>6.8733145769724807E-2</v>
      </c>
    </row>
    <row r="12" spans="1:7">
      <c r="A12" s="264">
        <v>8</v>
      </c>
      <c r="B12" s="265" t="s">
        <v>80</v>
      </c>
      <c r="C12" s="299">
        <v>48150958</v>
      </c>
      <c r="D12" s="299">
        <v>10071533</v>
      </c>
      <c r="E12" s="299">
        <v>1430637</v>
      </c>
      <c r="F12" s="301">
        <f t="shared" si="0"/>
        <v>0.20916578648341741</v>
      </c>
      <c r="G12" s="302">
        <f t="shared" si="1"/>
        <v>2.9711496082798602E-2</v>
      </c>
    </row>
    <row r="13" spans="1:7">
      <c r="A13" s="264">
        <v>9</v>
      </c>
      <c r="B13" s="265" t="s">
        <v>81</v>
      </c>
      <c r="C13" s="299">
        <v>19615140</v>
      </c>
      <c r="D13" s="299">
        <v>3579830</v>
      </c>
      <c r="E13" s="299">
        <v>455983</v>
      </c>
      <c r="F13" s="301">
        <f t="shared" si="0"/>
        <v>0.18250341317981927</v>
      </c>
      <c r="G13" s="302">
        <f t="shared" si="1"/>
        <v>2.3246482054168363E-2</v>
      </c>
    </row>
    <row r="14" spans="1:7">
      <c r="A14" s="264">
        <v>10</v>
      </c>
      <c r="B14" s="265" t="s">
        <v>82</v>
      </c>
      <c r="C14" s="299">
        <v>19939438</v>
      </c>
      <c r="D14" s="299">
        <v>3690341</v>
      </c>
      <c r="E14" s="299">
        <v>643263</v>
      </c>
      <c r="F14" s="301">
        <f t="shared" si="0"/>
        <v>0.18507748312665584</v>
      </c>
      <c r="G14" s="302">
        <f t="shared" si="1"/>
        <v>3.2260839046717366E-2</v>
      </c>
    </row>
    <row r="15" spans="1:7">
      <c r="A15" s="264">
        <v>11</v>
      </c>
      <c r="B15" s="265" t="s">
        <v>83</v>
      </c>
      <c r="C15" s="299">
        <v>9510088</v>
      </c>
      <c r="D15" s="299">
        <v>1700747</v>
      </c>
      <c r="E15" s="299">
        <v>630245</v>
      </c>
      <c r="F15" s="301">
        <f t="shared" si="0"/>
        <v>0.17883609489207672</v>
      </c>
      <c r="G15" s="302">
        <f t="shared" si="1"/>
        <v>6.6271205902616259E-2</v>
      </c>
    </row>
    <row r="16" spans="1:7">
      <c r="A16" s="264">
        <v>12</v>
      </c>
      <c r="B16" s="265" t="s">
        <v>84</v>
      </c>
      <c r="C16" s="299">
        <v>23740184</v>
      </c>
      <c r="D16" s="299">
        <v>1047813</v>
      </c>
      <c r="E16" s="299">
        <v>765852</v>
      </c>
      <c r="F16" s="301">
        <f t="shared" si="0"/>
        <v>4.4136684029070707E-2</v>
      </c>
      <c r="G16" s="302">
        <f t="shared" si="1"/>
        <v>3.2259733117485527E-2</v>
      </c>
    </row>
    <row r="17" spans="1:7">
      <c r="A17" s="264">
        <v>13</v>
      </c>
      <c r="B17" s="265" t="s">
        <v>85</v>
      </c>
      <c r="C17" s="299">
        <v>13713091</v>
      </c>
      <c r="D17" s="299">
        <v>1147891</v>
      </c>
      <c r="E17" s="299">
        <v>450485</v>
      </c>
      <c r="F17" s="301">
        <f t="shared" si="0"/>
        <v>8.3707677576120507E-2</v>
      </c>
      <c r="G17" s="302">
        <f t="shared" si="1"/>
        <v>3.285072636067244E-2</v>
      </c>
    </row>
    <row r="18" spans="1:7">
      <c r="A18" s="264">
        <v>14</v>
      </c>
      <c r="B18" s="265" t="s">
        <v>86</v>
      </c>
      <c r="C18" s="299">
        <v>15427820</v>
      </c>
      <c r="D18" s="299">
        <v>1549754</v>
      </c>
      <c r="E18" s="299">
        <v>700469</v>
      </c>
      <c r="F18" s="301">
        <f t="shared" si="0"/>
        <v>0.10045191089862339</v>
      </c>
      <c r="G18" s="302">
        <f t="shared" si="1"/>
        <v>4.5402979811794537E-2</v>
      </c>
    </row>
    <row r="19" spans="1:7">
      <c r="A19" s="264">
        <v>15</v>
      </c>
      <c r="B19" s="265" t="s">
        <v>70</v>
      </c>
      <c r="C19" s="299">
        <v>13794789</v>
      </c>
      <c r="D19" s="299">
        <v>1705299</v>
      </c>
      <c r="E19" s="299">
        <v>210241</v>
      </c>
      <c r="F19" s="301">
        <f t="shared" si="0"/>
        <v>0.1236190709404834</v>
      </c>
      <c r="G19" s="302">
        <f t="shared" si="1"/>
        <v>1.5240610059349222E-2</v>
      </c>
    </row>
    <row r="20" spans="1:7">
      <c r="A20" s="264">
        <v>16</v>
      </c>
      <c r="B20" s="265" t="s">
        <v>71</v>
      </c>
      <c r="C20" s="299">
        <v>21804124</v>
      </c>
      <c r="D20" s="299">
        <v>2901585</v>
      </c>
      <c r="E20" s="299">
        <v>283511</v>
      </c>
      <c r="F20" s="301">
        <f t="shared" si="0"/>
        <v>0.13307505497583852</v>
      </c>
      <c r="G20" s="302">
        <f t="shared" si="1"/>
        <v>1.3002631979161374E-2</v>
      </c>
    </row>
    <row r="21" spans="1:7">
      <c r="A21" s="264">
        <v>17</v>
      </c>
      <c r="B21" s="265" t="s">
        <v>72</v>
      </c>
      <c r="C21" s="299">
        <v>10114747</v>
      </c>
      <c r="D21" s="299">
        <v>2093084</v>
      </c>
      <c r="E21" s="299">
        <v>156741</v>
      </c>
      <c r="F21" s="301">
        <f t="shared" si="0"/>
        <v>0.20693389562783923</v>
      </c>
      <c r="G21" s="302">
        <f t="shared" si="1"/>
        <v>1.5496284781023193E-2</v>
      </c>
    </row>
    <row r="22" spans="1:7">
      <c r="A22" s="264">
        <v>18</v>
      </c>
      <c r="B22" s="265" t="s">
        <v>87</v>
      </c>
      <c r="C22" s="299">
        <v>18112363</v>
      </c>
      <c r="D22" s="299">
        <v>1231221</v>
      </c>
      <c r="E22" s="299">
        <v>199125</v>
      </c>
      <c r="F22" s="301">
        <f t="shared" si="0"/>
        <v>6.7976828865455044E-2</v>
      </c>
      <c r="G22" s="302">
        <f t="shared" si="1"/>
        <v>1.0993871975732818E-2</v>
      </c>
    </row>
    <row r="23" spans="1:7">
      <c r="A23" s="264">
        <v>19</v>
      </c>
      <c r="B23" s="265" t="s">
        <v>88</v>
      </c>
      <c r="C23" s="299">
        <v>24973923</v>
      </c>
      <c r="D23" s="299">
        <v>4696679</v>
      </c>
      <c r="E23" s="299">
        <v>275945</v>
      </c>
      <c r="F23" s="301">
        <f t="shared" si="0"/>
        <v>0.18806332509313814</v>
      </c>
      <c r="G23" s="302">
        <f t="shared" si="1"/>
        <v>1.1049325330265493E-2</v>
      </c>
    </row>
    <row r="24" spans="1:7">
      <c r="A24" s="264">
        <v>20</v>
      </c>
      <c r="B24" s="265" t="s">
        <v>89</v>
      </c>
      <c r="C24" s="299">
        <v>14858866</v>
      </c>
      <c r="D24" s="299">
        <v>2874637</v>
      </c>
      <c r="E24" s="299">
        <v>129852</v>
      </c>
      <c r="F24" s="301">
        <f t="shared" si="0"/>
        <v>0.1934627447343559</v>
      </c>
      <c r="G24" s="302">
        <f t="shared" si="1"/>
        <v>8.7390249027079186E-3</v>
      </c>
    </row>
    <row r="25" spans="1:7">
      <c r="A25" s="264">
        <v>21</v>
      </c>
      <c r="B25" s="265" t="s">
        <v>90</v>
      </c>
      <c r="C25" s="299">
        <v>57889496</v>
      </c>
      <c r="D25" s="299">
        <v>5546145</v>
      </c>
      <c r="E25" s="299">
        <v>1064791</v>
      </c>
      <c r="F25" s="301">
        <f t="shared" si="0"/>
        <v>9.5805722682401659E-2</v>
      </c>
      <c r="G25" s="302">
        <f t="shared" si="1"/>
        <v>1.8393509592828379E-2</v>
      </c>
    </row>
    <row r="26" spans="1:7">
      <c r="A26" s="264">
        <v>22</v>
      </c>
      <c r="B26" s="265" t="s">
        <v>64</v>
      </c>
      <c r="C26" s="299">
        <v>17779622</v>
      </c>
      <c r="D26" s="299">
        <v>5515733</v>
      </c>
      <c r="E26" s="299">
        <v>865298</v>
      </c>
      <c r="F26" s="301">
        <f t="shared" si="0"/>
        <v>0.3102277989937019</v>
      </c>
      <c r="G26" s="302">
        <f t="shared" si="1"/>
        <v>4.8667963807104558E-2</v>
      </c>
    </row>
    <row r="27" spans="1:7">
      <c r="A27" s="264">
        <v>23</v>
      </c>
      <c r="B27" s="265" t="s">
        <v>91</v>
      </c>
      <c r="C27" s="299">
        <v>68886480</v>
      </c>
      <c r="D27" s="299">
        <v>0</v>
      </c>
      <c r="E27" s="299">
        <v>0</v>
      </c>
      <c r="F27" s="301">
        <f t="shared" si="0"/>
        <v>0</v>
      </c>
      <c r="G27" s="302">
        <f t="shared" si="1"/>
        <v>0</v>
      </c>
    </row>
    <row r="28" spans="1:7">
      <c r="A28" s="264">
        <v>24</v>
      </c>
      <c r="B28" s="265" t="s">
        <v>92</v>
      </c>
      <c r="C28" s="299">
        <v>23256171</v>
      </c>
      <c r="D28" s="299">
        <v>0</v>
      </c>
      <c r="E28" s="299">
        <v>0</v>
      </c>
      <c r="F28" s="301">
        <f t="shared" si="0"/>
        <v>0</v>
      </c>
      <c r="G28" s="302">
        <f t="shared" si="1"/>
        <v>0</v>
      </c>
    </row>
    <row r="29" spans="1:7">
      <c r="A29" s="264">
        <v>25</v>
      </c>
      <c r="B29" s="265" t="s">
        <v>1</v>
      </c>
      <c r="C29" s="299">
        <v>4531287</v>
      </c>
      <c r="D29" s="299">
        <v>0</v>
      </c>
      <c r="E29" s="299">
        <v>0</v>
      </c>
      <c r="F29" s="301">
        <f t="shared" si="0"/>
        <v>0</v>
      </c>
      <c r="G29" s="302">
        <f t="shared" si="1"/>
        <v>0</v>
      </c>
    </row>
    <row r="30" spans="1:7">
      <c r="A30" s="264">
        <v>26</v>
      </c>
      <c r="B30" s="265" t="s">
        <v>2</v>
      </c>
      <c r="C30" s="299">
        <v>5992640</v>
      </c>
      <c r="D30" s="299">
        <v>0</v>
      </c>
      <c r="E30" s="299">
        <v>0</v>
      </c>
      <c r="F30" s="301">
        <f t="shared" si="0"/>
        <v>0</v>
      </c>
      <c r="G30" s="302">
        <f t="shared" si="1"/>
        <v>0</v>
      </c>
    </row>
    <row r="31" spans="1:7">
      <c r="A31" s="264">
        <v>27</v>
      </c>
      <c r="B31" s="265" t="s">
        <v>65</v>
      </c>
      <c r="C31" s="299">
        <v>182997356</v>
      </c>
      <c r="D31" s="299">
        <v>90162428</v>
      </c>
      <c r="E31" s="299">
        <v>0</v>
      </c>
      <c r="F31" s="301">
        <f t="shared" si="0"/>
        <v>0.4926979819314985</v>
      </c>
      <c r="G31" s="302">
        <f t="shared" si="1"/>
        <v>0</v>
      </c>
    </row>
    <row r="32" spans="1:7">
      <c r="A32" s="264">
        <v>28</v>
      </c>
      <c r="B32" s="265" t="s">
        <v>66</v>
      </c>
      <c r="C32" s="299">
        <v>38759414</v>
      </c>
      <c r="D32" s="299">
        <v>0</v>
      </c>
      <c r="E32" s="299">
        <v>0</v>
      </c>
      <c r="F32" s="301">
        <f t="shared" si="0"/>
        <v>0</v>
      </c>
      <c r="G32" s="302">
        <f t="shared" si="1"/>
        <v>0</v>
      </c>
    </row>
    <row r="33" spans="1:7">
      <c r="A33" s="264">
        <v>29</v>
      </c>
      <c r="B33" s="265" t="s">
        <v>93</v>
      </c>
      <c r="C33" s="299">
        <v>90550073</v>
      </c>
      <c r="D33" s="299">
        <v>0</v>
      </c>
      <c r="E33" s="299">
        <v>0</v>
      </c>
      <c r="F33" s="301">
        <f t="shared" si="0"/>
        <v>0</v>
      </c>
      <c r="G33" s="302">
        <f t="shared" si="1"/>
        <v>0</v>
      </c>
    </row>
    <row r="34" spans="1:7">
      <c r="A34" s="264">
        <v>30</v>
      </c>
      <c r="B34" s="265" t="s">
        <v>94</v>
      </c>
      <c r="C34" s="299">
        <v>57387433</v>
      </c>
      <c r="D34" s="299">
        <v>0</v>
      </c>
      <c r="E34" s="299">
        <v>15445930</v>
      </c>
      <c r="F34" s="301">
        <f t="shared" si="0"/>
        <v>0</v>
      </c>
      <c r="G34" s="302">
        <f t="shared" si="1"/>
        <v>0.2691517845030636</v>
      </c>
    </row>
    <row r="35" spans="1:7">
      <c r="A35" s="264">
        <v>31</v>
      </c>
      <c r="B35" s="265" t="s">
        <v>95</v>
      </c>
      <c r="C35" s="299">
        <v>71536735</v>
      </c>
      <c r="D35" s="299">
        <v>2493790</v>
      </c>
      <c r="E35" s="299">
        <v>344487</v>
      </c>
      <c r="F35" s="301">
        <f t="shared" si="0"/>
        <v>3.4860271439561788E-2</v>
      </c>
      <c r="G35" s="302">
        <f t="shared" si="1"/>
        <v>4.8155258972889942E-3</v>
      </c>
    </row>
    <row r="36" spans="1:7">
      <c r="A36" s="264">
        <v>32</v>
      </c>
      <c r="B36" s="265" t="s">
        <v>67</v>
      </c>
      <c r="C36" s="299">
        <v>42626802</v>
      </c>
      <c r="D36" s="299">
        <v>0</v>
      </c>
      <c r="E36" s="299">
        <v>0</v>
      </c>
      <c r="F36" s="301">
        <f t="shared" si="0"/>
        <v>0</v>
      </c>
      <c r="G36" s="302">
        <f t="shared" si="1"/>
        <v>0</v>
      </c>
    </row>
    <row r="37" spans="1:7">
      <c r="A37" s="264">
        <v>33</v>
      </c>
      <c r="B37" s="265" t="s">
        <v>96</v>
      </c>
      <c r="C37" s="299">
        <v>47917614</v>
      </c>
      <c r="D37" s="299">
        <v>0</v>
      </c>
      <c r="E37" s="299">
        <v>690</v>
      </c>
      <c r="F37" s="301">
        <f t="shared" si="0"/>
        <v>0</v>
      </c>
      <c r="G37" s="302">
        <f t="shared" si="1"/>
        <v>1.4399715311367549E-5</v>
      </c>
    </row>
    <row r="38" spans="1:7">
      <c r="A38" s="264">
        <v>34</v>
      </c>
      <c r="B38" s="265" t="s">
        <v>97</v>
      </c>
      <c r="C38" s="299">
        <v>71961875</v>
      </c>
      <c r="D38" s="299">
        <v>0</v>
      </c>
      <c r="E38" s="299">
        <v>0</v>
      </c>
      <c r="F38" s="301">
        <f t="shared" si="0"/>
        <v>0</v>
      </c>
      <c r="G38" s="302">
        <f t="shared" si="1"/>
        <v>0</v>
      </c>
    </row>
    <row r="39" spans="1:7">
      <c r="A39" s="264">
        <v>35</v>
      </c>
      <c r="B39" s="265" t="s">
        <v>3</v>
      </c>
      <c r="C39" s="299">
        <v>4876748</v>
      </c>
      <c r="D39" s="299">
        <v>0</v>
      </c>
      <c r="E39" s="299">
        <v>0</v>
      </c>
      <c r="F39" s="301">
        <f t="shared" si="0"/>
        <v>0</v>
      </c>
      <c r="G39" s="302">
        <f t="shared" si="1"/>
        <v>0</v>
      </c>
    </row>
    <row r="40" spans="1:7">
      <c r="A40" s="264">
        <v>36</v>
      </c>
      <c r="B40" s="265" t="s">
        <v>98</v>
      </c>
      <c r="C40" s="299">
        <v>88660074</v>
      </c>
      <c r="D40" s="299">
        <v>0</v>
      </c>
      <c r="E40" s="299">
        <v>0</v>
      </c>
      <c r="F40" s="301">
        <f t="shared" si="0"/>
        <v>0</v>
      </c>
      <c r="G40" s="302">
        <f t="shared" si="1"/>
        <v>0</v>
      </c>
    </row>
    <row r="41" spans="1:7">
      <c r="A41" s="272">
        <v>37</v>
      </c>
      <c r="B41" s="265" t="s">
        <v>99</v>
      </c>
      <c r="C41" s="299">
        <v>40015440</v>
      </c>
      <c r="D41" s="299">
        <v>963</v>
      </c>
      <c r="E41" s="299">
        <v>397</v>
      </c>
      <c r="F41" s="301">
        <f t="shared" si="0"/>
        <v>2.4065710635694622E-5</v>
      </c>
      <c r="G41" s="302">
        <f t="shared" si="1"/>
        <v>9.9211704282147083E-6</v>
      </c>
    </row>
    <row r="42" spans="1:7">
      <c r="A42" s="272">
        <v>38</v>
      </c>
      <c r="B42" s="265" t="s">
        <v>4</v>
      </c>
      <c r="C42" s="299">
        <v>1482084</v>
      </c>
      <c r="D42" s="299">
        <v>0</v>
      </c>
      <c r="E42" s="299">
        <v>0</v>
      </c>
      <c r="F42" s="301">
        <f t="shared" si="0"/>
        <v>0</v>
      </c>
      <c r="G42" s="302">
        <f t="shared" si="1"/>
        <v>0</v>
      </c>
    </row>
    <row r="43" spans="1:7">
      <c r="A43" s="305">
        <v>39</v>
      </c>
      <c r="B43" s="298" t="s">
        <v>5</v>
      </c>
      <c r="C43" s="300">
        <v>9499764</v>
      </c>
      <c r="D43" s="300">
        <v>149652</v>
      </c>
      <c r="E43" s="300">
        <v>342400</v>
      </c>
      <c r="F43" s="303">
        <f t="shared" si="0"/>
        <v>1.5753233448746726E-2</v>
      </c>
      <c r="G43" s="304">
        <f t="shared" si="1"/>
        <v>3.6043000647173973E-2</v>
      </c>
    </row>
  </sheetData>
  <phoneticPr fontId="3"/>
  <pageMargins left="0.75" right="0.75" top="1" bottom="1"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6716-6A89-4DC4-AA5C-D3C18BA6968B}">
  <dimension ref="A1:AW52"/>
  <sheetViews>
    <sheetView zoomScaleNormal="100" workbookViewId="0"/>
  </sheetViews>
  <sheetFormatPr defaultColWidth="8.25" defaultRowHeight="12"/>
  <cols>
    <col min="1" max="1" width="4.08203125" style="107" customWidth="1"/>
    <col min="2" max="2" width="18.9140625" style="66" customWidth="1"/>
    <col min="3" max="10" width="10.58203125" style="66" customWidth="1"/>
    <col min="11" max="11" width="3.33203125" style="107" customWidth="1"/>
    <col min="12" max="12" width="18.9140625" style="66" customWidth="1"/>
    <col min="13" max="16" width="10.6640625" style="66" customWidth="1"/>
    <col min="17" max="17" width="4.1640625" style="66" customWidth="1"/>
    <col min="18" max="18" width="3.33203125" style="66" customWidth="1"/>
    <col min="19" max="19" width="18.75" style="66" customWidth="1"/>
    <col min="20" max="24" width="10.58203125" style="66" customWidth="1"/>
    <col min="25" max="25" width="4.1640625" style="66" customWidth="1"/>
    <col min="26" max="26" width="3.33203125" style="66" customWidth="1"/>
    <col min="27" max="27" width="18.75" style="66" customWidth="1"/>
    <col min="28" max="35" width="10.58203125" style="66" customWidth="1"/>
    <col min="36" max="36" width="4.1640625" style="66" customWidth="1"/>
    <col min="37" max="37" width="3.33203125" style="66" customWidth="1"/>
    <col min="38" max="38" width="18.75" style="66" customWidth="1"/>
    <col min="39" max="40" width="10.6640625" style="66" customWidth="1"/>
    <col min="41" max="41" width="8.25" style="66"/>
    <col min="42" max="42" width="3.58203125" style="66" customWidth="1"/>
    <col min="43" max="43" width="19" style="66" customWidth="1"/>
    <col min="44" max="49" width="10.6640625" style="66" customWidth="1"/>
    <col min="50" max="16384" width="8.25" style="66"/>
  </cols>
  <sheetData>
    <row r="1" spans="1:49">
      <c r="A1" s="106" t="s">
        <v>0</v>
      </c>
      <c r="K1" s="106" t="s">
        <v>0</v>
      </c>
      <c r="R1" s="106" t="s">
        <v>0</v>
      </c>
      <c r="Z1" s="106" t="s">
        <v>0</v>
      </c>
      <c r="AK1" s="106" t="s">
        <v>0</v>
      </c>
    </row>
    <row r="2" spans="1:49">
      <c r="A2" s="107" t="s">
        <v>152</v>
      </c>
      <c r="K2" s="106" t="s">
        <v>192</v>
      </c>
      <c r="R2" s="106" t="s">
        <v>194</v>
      </c>
      <c r="V2" s="57"/>
      <c r="W2" s="57"/>
      <c r="X2" s="57"/>
      <c r="Z2" s="106" t="s">
        <v>196</v>
      </c>
      <c r="AK2" s="106" t="s">
        <v>198</v>
      </c>
    </row>
    <row r="3" spans="1:49">
      <c r="K3" s="106" t="s">
        <v>193</v>
      </c>
      <c r="R3" s="106" t="s">
        <v>195</v>
      </c>
      <c r="V3" s="57"/>
      <c r="W3" s="57"/>
      <c r="X3" s="57"/>
      <c r="Z3" s="106" t="s">
        <v>153</v>
      </c>
      <c r="AK3" s="106" t="s">
        <v>153</v>
      </c>
    </row>
    <row r="4" spans="1:49">
      <c r="V4" s="57"/>
      <c r="W4" s="57"/>
      <c r="X4" s="57"/>
      <c r="Z4" s="106" t="s">
        <v>197</v>
      </c>
      <c r="AP4" s="108" t="s">
        <v>190</v>
      </c>
      <c r="AU4" s="66" t="s">
        <v>154</v>
      </c>
    </row>
    <row r="5" spans="1:49">
      <c r="A5" s="109"/>
      <c r="B5" s="60"/>
      <c r="C5" s="110"/>
      <c r="D5" s="110"/>
      <c r="E5" s="110"/>
      <c r="F5" s="110"/>
      <c r="G5" s="110"/>
      <c r="H5" s="65"/>
      <c r="K5" s="109"/>
      <c r="L5" s="60"/>
      <c r="M5" s="111" t="s">
        <v>155</v>
      </c>
      <c r="N5" s="112" t="s">
        <v>155</v>
      </c>
      <c r="O5" s="110"/>
      <c r="P5" s="65"/>
      <c r="R5" s="109"/>
      <c r="S5" s="60"/>
      <c r="T5" s="544" t="s">
        <v>43</v>
      </c>
      <c r="U5" s="545"/>
      <c r="V5" s="7" t="s">
        <v>40</v>
      </c>
      <c r="W5" s="542" t="s">
        <v>44</v>
      </c>
      <c r="X5" s="543"/>
      <c r="Z5" s="109"/>
      <c r="AA5" s="60"/>
      <c r="AB5" s="68"/>
      <c r="AC5" s="60"/>
      <c r="AD5" s="60"/>
      <c r="AE5" s="60"/>
      <c r="AF5" s="60"/>
      <c r="AG5" s="110"/>
      <c r="AH5" s="110"/>
      <c r="AI5" s="110"/>
      <c r="AK5" s="109"/>
      <c r="AL5" s="60"/>
      <c r="AM5" s="110"/>
      <c r="AN5" s="65"/>
      <c r="AP5" s="109"/>
      <c r="AQ5" s="60"/>
      <c r="AR5" s="111" t="s">
        <v>156</v>
      </c>
      <c r="AS5" s="112"/>
      <c r="AT5" s="112" t="s">
        <v>156</v>
      </c>
      <c r="AU5" s="111"/>
      <c r="AV5" s="110"/>
      <c r="AW5" s="65"/>
    </row>
    <row r="6" spans="1:49" ht="24">
      <c r="A6" s="113" t="s">
        <v>157</v>
      </c>
      <c r="B6" s="37" t="s">
        <v>158</v>
      </c>
      <c r="C6" s="35" t="s">
        <v>159</v>
      </c>
      <c r="D6" s="35" t="s">
        <v>160</v>
      </c>
      <c r="E6" s="35" t="s">
        <v>161</v>
      </c>
      <c r="F6" s="35" t="s">
        <v>162</v>
      </c>
      <c r="G6" s="35" t="s">
        <v>163</v>
      </c>
      <c r="H6" s="34" t="s">
        <v>164</v>
      </c>
      <c r="I6" s="33"/>
      <c r="K6" s="113" t="s">
        <v>157</v>
      </c>
      <c r="L6" s="37" t="s">
        <v>158</v>
      </c>
      <c r="M6" s="35" t="s">
        <v>165</v>
      </c>
      <c r="N6" s="33" t="s">
        <v>166</v>
      </c>
      <c r="O6" s="35" t="s">
        <v>167</v>
      </c>
      <c r="P6" s="34" t="s">
        <v>159</v>
      </c>
      <c r="R6" s="113" t="s">
        <v>157</v>
      </c>
      <c r="S6" s="37" t="s">
        <v>158</v>
      </c>
      <c r="T6" s="235" t="s">
        <v>45</v>
      </c>
      <c r="U6" s="234" t="s">
        <v>46</v>
      </c>
      <c r="V6" s="236" t="s">
        <v>47</v>
      </c>
      <c r="W6" s="36" t="s">
        <v>48</v>
      </c>
      <c r="X6" s="234" t="s">
        <v>49</v>
      </c>
      <c r="Z6" s="113" t="s">
        <v>157</v>
      </c>
      <c r="AA6" s="38" t="s">
        <v>158</v>
      </c>
      <c r="AB6" s="32" t="s">
        <v>69</v>
      </c>
      <c r="AC6" s="33" t="s">
        <v>29</v>
      </c>
      <c r="AD6" s="33" t="s">
        <v>30</v>
      </c>
      <c r="AE6" s="33" t="s">
        <v>169</v>
      </c>
      <c r="AF6" s="33" t="s">
        <v>32</v>
      </c>
      <c r="AG6" s="35" t="s">
        <v>168</v>
      </c>
      <c r="AH6" s="35" t="s">
        <v>170</v>
      </c>
      <c r="AI6" s="35" t="s">
        <v>171</v>
      </c>
      <c r="AK6" s="113" t="s">
        <v>157</v>
      </c>
      <c r="AL6" s="37" t="s">
        <v>158</v>
      </c>
      <c r="AM6" s="35" t="s">
        <v>68</v>
      </c>
      <c r="AN6" s="34" t="s">
        <v>172</v>
      </c>
      <c r="AP6" s="113" t="s">
        <v>157</v>
      </c>
      <c r="AQ6" s="37" t="s">
        <v>158</v>
      </c>
      <c r="AR6" s="35" t="s">
        <v>165</v>
      </c>
      <c r="AS6" s="33" t="s">
        <v>173</v>
      </c>
      <c r="AT6" s="33" t="s">
        <v>166</v>
      </c>
      <c r="AU6" s="35" t="s">
        <v>174</v>
      </c>
      <c r="AV6" s="35" t="s">
        <v>167</v>
      </c>
      <c r="AW6" s="34" t="s">
        <v>159</v>
      </c>
    </row>
    <row r="7" spans="1:49">
      <c r="A7" s="114"/>
      <c r="B7" s="115"/>
      <c r="C7" s="116"/>
      <c r="D7" s="116"/>
      <c r="E7" s="116"/>
      <c r="F7" s="116"/>
      <c r="G7" s="116"/>
      <c r="H7" s="37"/>
      <c r="K7" s="114"/>
      <c r="L7" s="115"/>
      <c r="M7" s="117" t="s">
        <v>41</v>
      </c>
      <c r="N7" s="118" t="s">
        <v>42</v>
      </c>
      <c r="O7" s="117" t="s">
        <v>199</v>
      </c>
      <c r="P7" s="119" t="s">
        <v>200</v>
      </c>
      <c r="R7" s="114"/>
      <c r="S7" s="115"/>
      <c r="T7" s="237" t="s">
        <v>41</v>
      </c>
      <c r="U7" s="8" t="s">
        <v>42</v>
      </c>
      <c r="V7" s="8" t="s">
        <v>50</v>
      </c>
      <c r="W7" s="6" t="s">
        <v>51</v>
      </c>
      <c r="X7" s="8" t="s">
        <v>52</v>
      </c>
      <c r="Z7" s="114"/>
      <c r="AA7" s="115"/>
      <c r="AB7" s="120" t="s">
        <v>175</v>
      </c>
      <c r="AC7" s="121" t="s">
        <v>176</v>
      </c>
      <c r="AD7" s="121" t="s">
        <v>177</v>
      </c>
      <c r="AE7" s="121" t="s">
        <v>178</v>
      </c>
      <c r="AF7" s="121" t="s">
        <v>179</v>
      </c>
      <c r="AG7" s="122" t="s">
        <v>180</v>
      </c>
      <c r="AH7" s="117" t="s">
        <v>181</v>
      </c>
      <c r="AI7" s="117" t="s">
        <v>182</v>
      </c>
      <c r="AK7" s="114"/>
      <c r="AL7" s="115"/>
      <c r="AM7" s="117" t="s">
        <v>175</v>
      </c>
      <c r="AN7" s="119" t="s">
        <v>183</v>
      </c>
      <c r="AP7" s="114"/>
      <c r="AQ7" s="115"/>
      <c r="AR7" s="117" t="s">
        <v>175</v>
      </c>
      <c r="AS7" s="118" t="s">
        <v>176</v>
      </c>
      <c r="AT7" s="118" t="s">
        <v>177</v>
      </c>
      <c r="AU7" s="117" t="s">
        <v>184</v>
      </c>
      <c r="AV7" s="117" t="s">
        <v>185</v>
      </c>
      <c r="AW7" s="119" t="s">
        <v>186</v>
      </c>
    </row>
    <row r="8" spans="1:49">
      <c r="A8" s="244">
        <v>1</v>
      </c>
      <c r="B8" s="37" t="s">
        <v>73</v>
      </c>
      <c r="C8" s="123">
        <f t="shared" ref="C8:C47" si="0">P8</f>
        <v>0.17333290637377241</v>
      </c>
      <c r="D8" s="123">
        <f t="shared" ref="D8:E41" si="1">W8</f>
        <v>0.32298797552049696</v>
      </c>
      <c r="E8" s="123">
        <f t="shared" si="1"/>
        <v>0.12265584155979949</v>
      </c>
      <c r="F8" s="123">
        <f t="shared" ref="F8:G41" si="2">AH8</f>
        <v>0.42721038226158625</v>
      </c>
      <c r="G8" s="123">
        <f t="shared" si="2"/>
        <v>0.15155149614048036</v>
      </c>
      <c r="H8" s="124">
        <f t="shared" ref="H8:H47" si="3">AN8</f>
        <v>1.1299182227411633E-2</v>
      </c>
      <c r="K8" s="244">
        <v>1</v>
      </c>
      <c r="L8" s="37" t="s">
        <v>73</v>
      </c>
      <c r="M8" s="125">
        <f>取引基本表!AX5</f>
        <v>499657</v>
      </c>
      <c r="N8" s="126">
        <f>ABS(取引基本表!BJ5)</f>
        <v>413050</v>
      </c>
      <c r="O8" s="127">
        <f>N8/M8</f>
        <v>0.82666709362622759</v>
      </c>
      <c r="P8" s="128">
        <f>1-O8</f>
        <v>0.17333290637377241</v>
      </c>
      <c r="R8" s="244">
        <v>1</v>
      </c>
      <c r="S8" s="37" t="s">
        <v>73</v>
      </c>
      <c r="T8" s="129">
        <f>雇用表!C8</f>
        <v>52513</v>
      </c>
      <c r="U8" s="130">
        <f>雇用表!F8</f>
        <v>19942</v>
      </c>
      <c r="V8" s="129">
        <f>取引基本表!BL5</f>
        <v>162585</v>
      </c>
      <c r="W8" s="131">
        <f>T8/V8</f>
        <v>0.32298797552049696</v>
      </c>
      <c r="X8" s="131">
        <f>U8/V8</f>
        <v>0.12265584155979949</v>
      </c>
      <c r="Z8" s="244">
        <v>1</v>
      </c>
      <c r="AA8" s="37" t="s">
        <v>73</v>
      </c>
      <c r="AB8" s="132">
        <f t="array" ref="AB8:AF46">TRANSPOSE(取引基本表!C46:AO50)</f>
        <v>24640</v>
      </c>
      <c r="AC8" s="133">
        <v>22411</v>
      </c>
      <c r="AD8" s="133">
        <v>28121</v>
      </c>
      <c r="AE8" s="133">
        <v>3777</v>
      </c>
      <c r="AF8" s="133">
        <v>-9491</v>
      </c>
      <c r="AG8" s="134">
        <f>取引基本表!BL5</f>
        <v>162585</v>
      </c>
      <c r="AH8" s="124">
        <f>SUM(AB8:AF8)/AG8</f>
        <v>0.42721038226158625</v>
      </c>
      <c r="AI8" s="123">
        <f>AB8/AG8</f>
        <v>0.15155149614048036</v>
      </c>
      <c r="AK8" s="244">
        <v>1</v>
      </c>
      <c r="AL8" s="37" t="s">
        <v>73</v>
      </c>
      <c r="AM8" s="125">
        <f>取引基本表!AR5</f>
        <v>128280</v>
      </c>
      <c r="AN8" s="135">
        <f t="shared" ref="AN8:AN47" si="4">AM8/AM$47</f>
        <v>1.1299182227411633E-2</v>
      </c>
      <c r="AP8" s="244">
        <v>1</v>
      </c>
      <c r="AQ8" s="37" t="s">
        <v>73</v>
      </c>
      <c r="AR8" s="136">
        <f>取引基本表!AX5</f>
        <v>499657</v>
      </c>
      <c r="AS8" s="137">
        <f>取引基本表!BB5</f>
        <v>75978</v>
      </c>
      <c r="AT8" s="137">
        <f>ABS(取引基本表!BJ5)</f>
        <v>413050</v>
      </c>
      <c r="AU8" s="136">
        <f>AS8-AT8</f>
        <v>-337072</v>
      </c>
      <c r="AV8" s="138">
        <f>AT8/AR8</f>
        <v>0.82666709362622759</v>
      </c>
      <c r="AW8" s="135">
        <f>1-AV8</f>
        <v>0.17333290637377241</v>
      </c>
    </row>
    <row r="9" spans="1:49">
      <c r="A9" s="245">
        <v>2</v>
      </c>
      <c r="B9" s="37" t="s">
        <v>74</v>
      </c>
      <c r="C9" s="138">
        <f t="shared" si="0"/>
        <v>0.39351462480142041</v>
      </c>
      <c r="D9" s="138">
        <f t="shared" si="1"/>
        <v>0.29572434079210003</v>
      </c>
      <c r="E9" s="138">
        <f t="shared" si="1"/>
        <v>0.26862065342998215</v>
      </c>
      <c r="F9" s="138">
        <f t="shared" si="2"/>
        <v>0.63987813845992225</v>
      </c>
      <c r="G9" s="138">
        <f t="shared" si="2"/>
        <v>0.22817522849038765</v>
      </c>
      <c r="H9" s="135">
        <f t="shared" si="3"/>
        <v>5.0911500837573466E-4</v>
      </c>
      <c r="K9" s="245">
        <v>2</v>
      </c>
      <c r="L9" s="37" t="s">
        <v>74</v>
      </c>
      <c r="M9" s="125">
        <f>取引基本表!AX6</f>
        <v>21402</v>
      </c>
      <c r="N9" s="126">
        <f>ABS(取引基本表!BJ6)</f>
        <v>12980</v>
      </c>
      <c r="O9" s="127">
        <f t="shared" ref="O9:O47" si="5">N9/M9</f>
        <v>0.60648537519857959</v>
      </c>
      <c r="P9" s="128">
        <f t="shared" ref="P9:P43" si="6">1-O9</f>
        <v>0.39351462480142041</v>
      </c>
      <c r="R9" s="245">
        <v>2</v>
      </c>
      <c r="S9" s="37" t="s">
        <v>74</v>
      </c>
      <c r="T9" s="129">
        <f>雇用表!C9</f>
        <v>2815</v>
      </c>
      <c r="U9" s="130">
        <f>雇用表!F9</f>
        <v>2557</v>
      </c>
      <c r="V9" s="129">
        <f>取引基本表!BL6</f>
        <v>9519</v>
      </c>
      <c r="W9" s="131">
        <f t="shared" ref="W9:W47" si="7">T9/V9</f>
        <v>0.29572434079210003</v>
      </c>
      <c r="X9" s="131">
        <f t="shared" ref="X9:X47" si="8">U9/V9</f>
        <v>0.26862065342998215</v>
      </c>
      <c r="Z9" s="245">
        <v>2</v>
      </c>
      <c r="AA9" s="37" t="s">
        <v>74</v>
      </c>
      <c r="AB9" s="139">
        <v>2172</v>
      </c>
      <c r="AC9" s="126">
        <v>3008</v>
      </c>
      <c r="AD9" s="126">
        <v>689</v>
      </c>
      <c r="AE9" s="126">
        <v>355</v>
      </c>
      <c r="AF9" s="126">
        <v>-133</v>
      </c>
      <c r="AG9" s="125">
        <f>取引基本表!BL6</f>
        <v>9519</v>
      </c>
      <c r="AH9" s="135">
        <f t="shared" ref="AH9:AH41" si="9">SUM(AB9:AF9)/AG9</f>
        <v>0.63987813845992225</v>
      </c>
      <c r="AI9" s="138">
        <f t="shared" ref="AI9:AI47" si="10">AB9/AG9</f>
        <v>0.22817522849038765</v>
      </c>
      <c r="AK9" s="245">
        <v>2</v>
      </c>
      <c r="AL9" s="37" t="s">
        <v>74</v>
      </c>
      <c r="AM9" s="125">
        <f>取引基本表!AR6</f>
        <v>5780</v>
      </c>
      <c r="AN9" s="135">
        <f t="shared" si="4"/>
        <v>5.0911500837573466E-4</v>
      </c>
      <c r="AP9" s="245">
        <v>2</v>
      </c>
      <c r="AQ9" s="37" t="s">
        <v>74</v>
      </c>
      <c r="AR9" s="136">
        <f>取引基本表!AX6</f>
        <v>21402</v>
      </c>
      <c r="AS9" s="137">
        <f>取引基本表!BB6</f>
        <v>1097</v>
      </c>
      <c r="AT9" s="137">
        <f>ABS(取引基本表!BJ6)</f>
        <v>12980</v>
      </c>
      <c r="AU9" s="136">
        <f t="shared" ref="AU9:AU47" si="11">AS9-AT9</f>
        <v>-11883</v>
      </c>
      <c r="AV9" s="138">
        <f t="shared" ref="AV9:AV46" si="12">AT9/AR9</f>
        <v>0.60648537519857959</v>
      </c>
      <c r="AW9" s="135">
        <f t="shared" ref="AW9:AW47" si="13">1-AV9</f>
        <v>0.39351462480142041</v>
      </c>
    </row>
    <row r="10" spans="1:49">
      <c r="A10" s="245">
        <v>3</v>
      </c>
      <c r="B10" s="37" t="s">
        <v>75</v>
      </c>
      <c r="C10" s="138">
        <f t="shared" si="0"/>
        <v>0.12671464860287895</v>
      </c>
      <c r="D10" s="138">
        <f t="shared" si="1"/>
        <v>9.5045460793747427E-2</v>
      </c>
      <c r="E10" s="138">
        <f t="shared" si="1"/>
        <v>4.2279520059697977E-2</v>
      </c>
      <c r="F10" s="138">
        <f t="shared" si="2"/>
        <v>0.47381340455197063</v>
      </c>
      <c r="G10" s="138">
        <f t="shared" si="2"/>
        <v>0.17153349174243465</v>
      </c>
      <c r="H10" s="135">
        <f t="shared" si="3"/>
        <v>1.1608350684055029E-3</v>
      </c>
      <c r="K10" s="245">
        <v>3</v>
      </c>
      <c r="L10" s="37" t="s">
        <v>75</v>
      </c>
      <c r="M10" s="125">
        <f>取引基本表!AX7</f>
        <v>47240</v>
      </c>
      <c r="N10" s="126">
        <f>ABS(取引基本表!BJ7)</f>
        <v>41254</v>
      </c>
      <c r="O10" s="127">
        <f t="shared" si="5"/>
        <v>0.87328535139712105</v>
      </c>
      <c r="P10" s="128">
        <f t="shared" si="6"/>
        <v>0.12671464860287895</v>
      </c>
      <c r="R10" s="245">
        <v>3</v>
      </c>
      <c r="S10" s="37" t="s">
        <v>75</v>
      </c>
      <c r="T10" s="129">
        <f>雇用表!C10</f>
        <v>4840</v>
      </c>
      <c r="U10" s="130">
        <f>雇用表!F10</f>
        <v>2153</v>
      </c>
      <c r="V10" s="129">
        <f>取引基本表!BL7</f>
        <v>50923</v>
      </c>
      <c r="W10" s="131">
        <f t="shared" si="7"/>
        <v>9.5045460793747427E-2</v>
      </c>
      <c r="X10" s="131">
        <f t="shared" si="8"/>
        <v>4.2279520059697977E-2</v>
      </c>
      <c r="Z10" s="245">
        <v>3</v>
      </c>
      <c r="AA10" s="37" t="s">
        <v>75</v>
      </c>
      <c r="AB10" s="139">
        <v>8735</v>
      </c>
      <c r="AC10" s="126">
        <v>7731</v>
      </c>
      <c r="AD10" s="126">
        <v>6443</v>
      </c>
      <c r="AE10" s="126">
        <v>1294</v>
      </c>
      <c r="AF10" s="126">
        <v>-75</v>
      </c>
      <c r="AG10" s="125">
        <f>取引基本表!BL7</f>
        <v>50923</v>
      </c>
      <c r="AH10" s="135">
        <f t="shared" si="9"/>
        <v>0.47381340455197063</v>
      </c>
      <c r="AI10" s="138">
        <f t="shared" si="10"/>
        <v>0.17153349174243465</v>
      </c>
      <c r="AK10" s="245">
        <v>3</v>
      </c>
      <c r="AL10" s="37" t="s">
        <v>75</v>
      </c>
      <c r="AM10" s="125">
        <f>取引基本表!AR7</f>
        <v>13179</v>
      </c>
      <c r="AN10" s="135">
        <f t="shared" si="4"/>
        <v>1.1608350684055029E-3</v>
      </c>
      <c r="AP10" s="245">
        <v>3</v>
      </c>
      <c r="AQ10" s="37" t="s">
        <v>75</v>
      </c>
      <c r="AR10" s="136">
        <f>取引基本表!AX7</f>
        <v>47240</v>
      </c>
      <c r="AS10" s="137">
        <f>取引基本表!BB7</f>
        <v>44937</v>
      </c>
      <c r="AT10" s="137">
        <f>ABS(取引基本表!BJ7)</f>
        <v>41254</v>
      </c>
      <c r="AU10" s="136">
        <f t="shared" si="11"/>
        <v>3683</v>
      </c>
      <c r="AV10" s="138">
        <f t="shared" si="12"/>
        <v>0.87328535139712105</v>
      </c>
      <c r="AW10" s="135">
        <f t="shared" si="13"/>
        <v>0.12671464860287895</v>
      </c>
    </row>
    <row r="11" spans="1:49">
      <c r="A11" s="245">
        <v>4</v>
      </c>
      <c r="B11" s="37" t="s">
        <v>76</v>
      </c>
      <c r="C11" s="138">
        <f t="shared" si="0"/>
        <v>9.348517078458185E-3</v>
      </c>
      <c r="D11" s="138">
        <f t="shared" si="1"/>
        <v>4.0785268604474206E-2</v>
      </c>
      <c r="E11" s="138">
        <f t="shared" si="1"/>
        <v>3.926343022371024E-2</v>
      </c>
      <c r="F11" s="138">
        <f t="shared" si="2"/>
        <v>0.54360066960888753</v>
      </c>
      <c r="G11" s="138">
        <f t="shared" si="2"/>
        <v>0.2579516055394917</v>
      </c>
      <c r="H11" s="135">
        <f t="shared" si="3"/>
        <v>-1.9466162084954558E-5</v>
      </c>
      <c r="K11" s="245">
        <v>4</v>
      </c>
      <c r="L11" s="37" t="s">
        <v>76</v>
      </c>
      <c r="M11" s="125">
        <f>取引基本表!AX8</f>
        <v>614429</v>
      </c>
      <c r="N11" s="126">
        <f>ABS(取引基本表!BJ8)</f>
        <v>608685</v>
      </c>
      <c r="O11" s="127">
        <f t="shared" si="5"/>
        <v>0.99065148292154181</v>
      </c>
      <c r="P11" s="128">
        <f t="shared" si="6"/>
        <v>9.348517078458185E-3</v>
      </c>
      <c r="R11" s="245">
        <v>4</v>
      </c>
      <c r="S11" s="37" t="s">
        <v>76</v>
      </c>
      <c r="T11" s="129">
        <f>雇用表!C11</f>
        <v>268</v>
      </c>
      <c r="U11" s="130">
        <f>雇用表!F11</f>
        <v>258</v>
      </c>
      <c r="V11" s="129">
        <f>取引基本表!BL8</f>
        <v>6571</v>
      </c>
      <c r="W11" s="131">
        <f t="shared" si="7"/>
        <v>4.0785268604474206E-2</v>
      </c>
      <c r="X11" s="131">
        <f t="shared" si="8"/>
        <v>3.926343022371024E-2</v>
      </c>
      <c r="Z11" s="245">
        <v>4</v>
      </c>
      <c r="AA11" s="37" t="s">
        <v>76</v>
      </c>
      <c r="AB11" s="139">
        <v>1695</v>
      </c>
      <c r="AC11" s="126">
        <v>790</v>
      </c>
      <c r="AD11" s="126">
        <v>743</v>
      </c>
      <c r="AE11" s="126">
        <v>344</v>
      </c>
      <c r="AF11" s="126">
        <v>0</v>
      </c>
      <c r="AG11" s="125">
        <f>取引基本表!BL8</f>
        <v>6571</v>
      </c>
      <c r="AH11" s="135">
        <f t="shared" si="9"/>
        <v>0.54360066960888753</v>
      </c>
      <c r="AI11" s="138">
        <f t="shared" si="10"/>
        <v>0.2579516055394917</v>
      </c>
      <c r="AK11" s="245">
        <v>4</v>
      </c>
      <c r="AL11" s="37" t="s">
        <v>76</v>
      </c>
      <c r="AM11" s="125">
        <f>取引基本表!AR8</f>
        <v>-221</v>
      </c>
      <c r="AN11" s="135">
        <f t="shared" si="4"/>
        <v>-1.9466162084954558E-5</v>
      </c>
      <c r="AP11" s="245">
        <v>4</v>
      </c>
      <c r="AQ11" s="37" t="s">
        <v>76</v>
      </c>
      <c r="AR11" s="136">
        <f>取引基本表!AX8</f>
        <v>614429</v>
      </c>
      <c r="AS11" s="137">
        <f>取引基本表!BB8</f>
        <v>827</v>
      </c>
      <c r="AT11" s="137">
        <f>ABS(取引基本表!BJ8)</f>
        <v>608685</v>
      </c>
      <c r="AU11" s="136">
        <f t="shared" si="11"/>
        <v>-607858</v>
      </c>
      <c r="AV11" s="138">
        <f t="shared" si="12"/>
        <v>0.99065148292154181</v>
      </c>
      <c r="AW11" s="135">
        <f t="shared" si="13"/>
        <v>9.348517078458185E-3</v>
      </c>
    </row>
    <row r="12" spans="1:49">
      <c r="A12" s="245">
        <v>5</v>
      </c>
      <c r="B12" s="37" t="s">
        <v>77</v>
      </c>
      <c r="C12" s="138">
        <f t="shared" si="0"/>
        <v>0.26169189557273109</v>
      </c>
      <c r="D12" s="138">
        <f t="shared" si="1"/>
        <v>3.4578030097235327E-2</v>
      </c>
      <c r="E12" s="138">
        <f t="shared" si="1"/>
        <v>3.3355134693599395E-2</v>
      </c>
      <c r="F12" s="138">
        <f t="shared" si="2"/>
        <v>0.33651535386825859</v>
      </c>
      <c r="G12" s="138">
        <f t="shared" si="2"/>
        <v>0.13770114594385849</v>
      </c>
      <c r="H12" s="135">
        <f t="shared" si="3"/>
        <v>0.10146071966313146</v>
      </c>
      <c r="K12" s="245">
        <v>5</v>
      </c>
      <c r="L12" s="37" t="s">
        <v>77</v>
      </c>
      <c r="M12" s="125">
        <f>取引基本表!AX9</f>
        <v>1887055</v>
      </c>
      <c r="N12" s="126">
        <f>ABS(取引基本表!BJ9)</f>
        <v>1393228</v>
      </c>
      <c r="O12" s="127">
        <f t="shared" si="5"/>
        <v>0.73830810442726891</v>
      </c>
      <c r="P12" s="128">
        <f t="shared" si="6"/>
        <v>0.26169189557273109</v>
      </c>
      <c r="R12" s="245">
        <v>5</v>
      </c>
      <c r="S12" s="37" t="s">
        <v>77</v>
      </c>
      <c r="T12" s="129">
        <f>雇用表!C12</f>
        <v>73064</v>
      </c>
      <c r="U12" s="130">
        <f>雇用表!F12</f>
        <v>70480</v>
      </c>
      <c r="V12" s="129">
        <f>取引基本表!BL9</f>
        <v>2113018</v>
      </c>
      <c r="W12" s="131">
        <f t="shared" si="7"/>
        <v>3.4578030097235327E-2</v>
      </c>
      <c r="X12" s="131">
        <f t="shared" si="8"/>
        <v>3.3355134693599395E-2</v>
      </c>
      <c r="Z12" s="245">
        <v>5</v>
      </c>
      <c r="AA12" s="37" t="s">
        <v>77</v>
      </c>
      <c r="AB12" s="139">
        <v>290965</v>
      </c>
      <c r="AC12" s="126">
        <v>184090</v>
      </c>
      <c r="AD12" s="126">
        <v>137207</v>
      </c>
      <c r="AE12" s="126">
        <v>103447</v>
      </c>
      <c r="AF12" s="126">
        <v>-4646</v>
      </c>
      <c r="AG12" s="125">
        <f>取引基本表!BL9</f>
        <v>2113018</v>
      </c>
      <c r="AH12" s="135">
        <f t="shared" si="9"/>
        <v>0.33651535386825859</v>
      </c>
      <c r="AI12" s="138">
        <f t="shared" si="10"/>
        <v>0.13770114594385849</v>
      </c>
      <c r="AK12" s="245">
        <v>5</v>
      </c>
      <c r="AL12" s="37" t="s">
        <v>77</v>
      </c>
      <c r="AM12" s="125">
        <f>取引基本表!AR9</f>
        <v>1151887</v>
      </c>
      <c r="AN12" s="135">
        <f t="shared" si="4"/>
        <v>0.10146071966313146</v>
      </c>
      <c r="AP12" s="245">
        <v>5</v>
      </c>
      <c r="AQ12" s="37" t="s">
        <v>77</v>
      </c>
      <c r="AR12" s="136">
        <f>取引基本表!AX9</f>
        <v>1887055</v>
      </c>
      <c r="AS12" s="137">
        <f>取引基本表!BB9</f>
        <v>1619191</v>
      </c>
      <c r="AT12" s="137">
        <f>ABS(取引基本表!BJ9)</f>
        <v>1393228</v>
      </c>
      <c r="AU12" s="136">
        <f t="shared" si="11"/>
        <v>225963</v>
      </c>
      <c r="AV12" s="138">
        <f t="shared" si="12"/>
        <v>0.73830810442726891</v>
      </c>
      <c r="AW12" s="135">
        <f t="shared" si="13"/>
        <v>0.26169189557273109</v>
      </c>
    </row>
    <row r="13" spans="1:49">
      <c r="A13" s="245">
        <v>6</v>
      </c>
      <c r="B13" s="37" t="s">
        <v>78</v>
      </c>
      <c r="C13" s="138">
        <f t="shared" si="0"/>
        <v>8.2810371123538395E-2</v>
      </c>
      <c r="D13" s="138">
        <f t="shared" si="1"/>
        <v>0.12720758845381647</v>
      </c>
      <c r="E13" s="138">
        <f t="shared" si="1"/>
        <v>9.5492852763317662E-2</v>
      </c>
      <c r="F13" s="138">
        <f t="shared" si="2"/>
        <v>0.39077170920544851</v>
      </c>
      <c r="G13" s="138">
        <f t="shared" si="2"/>
        <v>0.2721720626600464</v>
      </c>
      <c r="H13" s="135">
        <f t="shared" si="3"/>
        <v>1.212874021164739E-2</v>
      </c>
      <c r="K13" s="245">
        <v>6</v>
      </c>
      <c r="L13" s="37" t="s">
        <v>78</v>
      </c>
      <c r="M13" s="125">
        <f>取引基本表!AX10</f>
        <v>245875</v>
      </c>
      <c r="N13" s="126">
        <f>ABS(取引基本表!BJ10)</f>
        <v>225514</v>
      </c>
      <c r="O13" s="127">
        <f t="shared" si="5"/>
        <v>0.9171896288764616</v>
      </c>
      <c r="P13" s="128">
        <f t="shared" si="6"/>
        <v>8.2810371123538395E-2</v>
      </c>
      <c r="R13" s="245">
        <v>6</v>
      </c>
      <c r="S13" s="37" t="s">
        <v>78</v>
      </c>
      <c r="T13" s="129">
        <f>雇用表!C13</f>
        <v>10581</v>
      </c>
      <c r="U13" s="130">
        <f>雇用表!F13</f>
        <v>7943</v>
      </c>
      <c r="V13" s="129">
        <f>取引基本表!BL10</f>
        <v>83179</v>
      </c>
      <c r="W13" s="131">
        <f t="shared" si="7"/>
        <v>0.12720758845381647</v>
      </c>
      <c r="X13" s="131">
        <f t="shared" si="8"/>
        <v>9.5492852763317662E-2</v>
      </c>
      <c r="Z13" s="245">
        <v>6</v>
      </c>
      <c r="AA13" s="37" t="s">
        <v>78</v>
      </c>
      <c r="AB13" s="139">
        <v>22639</v>
      </c>
      <c r="AC13" s="126">
        <v>-1243</v>
      </c>
      <c r="AD13" s="126">
        <v>10613</v>
      </c>
      <c r="AE13" s="126">
        <v>495</v>
      </c>
      <c r="AF13" s="126">
        <v>0</v>
      </c>
      <c r="AG13" s="125">
        <f>取引基本表!BL10</f>
        <v>83179</v>
      </c>
      <c r="AH13" s="135">
        <f t="shared" si="9"/>
        <v>0.39077170920544851</v>
      </c>
      <c r="AI13" s="138">
        <f t="shared" si="10"/>
        <v>0.2721720626600464</v>
      </c>
      <c r="AK13" s="245">
        <v>6</v>
      </c>
      <c r="AL13" s="37" t="s">
        <v>78</v>
      </c>
      <c r="AM13" s="125">
        <f>取引基本表!AR10</f>
        <v>137698</v>
      </c>
      <c r="AN13" s="135">
        <f t="shared" si="4"/>
        <v>1.212874021164739E-2</v>
      </c>
      <c r="AP13" s="245">
        <v>6</v>
      </c>
      <c r="AQ13" s="37" t="s">
        <v>78</v>
      </c>
      <c r="AR13" s="136">
        <f>取引基本表!AX10</f>
        <v>245875</v>
      </c>
      <c r="AS13" s="137">
        <f>取引基本表!BB10</f>
        <v>62818</v>
      </c>
      <c r="AT13" s="137">
        <f>ABS(取引基本表!BJ10)</f>
        <v>225514</v>
      </c>
      <c r="AU13" s="136">
        <f t="shared" si="11"/>
        <v>-162696</v>
      </c>
      <c r="AV13" s="138">
        <f t="shared" si="12"/>
        <v>0.9171896288764616</v>
      </c>
      <c r="AW13" s="135">
        <f t="shared" si="13"/>
        <v>8.2810371123538395E-2</v>
      </c>
    </row>
    <row r="14" spans="1:49">
      <c r="A14" s="245">
        <v>7</v>
      </c>
      <c r="B14" s="37" t="s">
        <v>79</v>
      </c>
      <c r="C14" s="138">
        <f t="shared" si="0"/>
        <v>0.29759344347769412</v>
      </c>
      <c r="D14" s="138">
        <f t="shared" si="1"/>
        <v>4.3833041969742803E-2</v>
      </c>
      <c r="E14" s="138">
        <f t="shared" si="1"/>
        <v>3.8757158040430381E-2</v>
      </c>
      <c r="F14" s="138">
        <f t="shared" si="2"/>
        <v>0.35598651785260127</v>
      </c>
      <c r="G14" s="138">
        <f t="shared" si="2"/>
        <v>0.17335642824825784</v>
      </c>
      <c r="H14" s="135">
        <f t="shared" si="3"/>
        <v>1.9165801846449152E-3</v>
      </c>
      <c r="K14" s="245">
        <v>7</v>
      </c>
      <c r="L14" s="37" t="s">
        <v>79</v>
      </c>
      <c r="M14" s="125">
        <f>取引基本表!AX11</f>
        <v>490992</v>
      </c>
      <c r="N14" s="126">
        <f>ABS(取引基本表!BJ11)</f>
        <v>344876</v>
      </c>
      <c r="O14" s="127">
        <f t="shared" si="5"/>
        <v>0.70240655652230588</v>
      </c>
      <c r="P14" s="128">
        <f t="shared" si="6"/>
        <v>0.29759344347769412</v>
      </c>
      <c r="R14" s="245">
        <v>7</v>
      </c>
      <c r="S14" s="37" t="s">
        <v>79</v>
      </c>
      <c r="T14" s="129">
        <f>雇用表!C14</f>
        <v>16373</v>
      </c>
      <c r="U14" s="130">
        <f>雇用表!F14</f>
        <v>14477</v>
      </c>
      <c r="V14" s="129">
        <f>取引基本表!BL11</f>
        <v>373531</v>
      </c>
      <c r="W14" s="131">
        <f t="shared" si="7"/>
        <v>4.3833041969742803E-2</v>
      </c>
      <c r="X14" s="131">
        <f t="shared" si="8"/>
        <v>3.8757158040430381E-2</v>
      </c>
      <c r="Z14" s="245">
        <v>7</v>
      </c>
      <c r="AA14" s="37" t="s">
        <v>79</v>
      </c>
      <c r="AB14" s="139">
        <v>64754</v>
      </c>
      <c r="AC14" s="126">
        <v>31516</v>
      </c>
      <c r="AD14" s="126">
        <v>23384</v>
      </c>
      <c r="AE14" s="126">
        <v>13318</v>
      </c>
      <c r="AF14" s="126">
        <v>0</v>
      </c>
      <c r="AG14" s="125">
        <f>取引基本表!BL11</f>
        <v>373531</v>
      </c>
      <c r="AH14" s="135">
        <f t="shared" si="9"/>
        <v>0.35598651785260127</v>
      </c>
      <c r="AI14" s="138">
        <f t="shared" si="10"/>
        <v>0.17335642824825784</v>
      </c>
      <c r="AK14" s="245">
        <v>7</v>
      </c>
      <c r="AL14" s="37" t="s">
        <v>79</v>
      </c>
      <c r="AM14" s="125">
        <f>取引基本表!AR11</f>
        <v>21759</v>
      </c>
      <c r="AN14" s="135">
        <f t="shared" si="4"/>
        <v>1.9165801846449152E-3</v>
      </c>
      <c r="AP14" s="245">
        <v>7</v>
      </c>
      <c r="AQ14" s="37" t="s">
        <v>79</v>
      </c>
      <c r="AR14" s="136">
        <f>取引基本表!AX11</f>
        <v>490992</v>
      </c>
      <c r="AS14" s="137">
        <f>取引基本表!BB11</f>
        <v>227415</v>
      </c>
      <c r="AT14" s="137">
        <f>ABS(取引基本表!BJ11)</f>
        <v>344876</v>
      </c>
      <c r="AU14" s="136">
        <f t="shared" si="11"/>
        <v>-117461</v>
      </c>
      <c r="AV14" s="138">
        <f t="shared" si="12"/>
        <v>0.70240655652230588</v>
      </c>
      <c r="AW14" s="135">
        <f t="shared" si="13"/>
        <v>0.29759344347769412</v>
      </c>
    </row>
    <row r="15" spans="1:49">
      <c r="A15" s="245">
        <v>8</v>
      </c>
      <c r="B15" s="37" t="s">
        <v>80</v>
      </c>
      <c r="C15" s="138">
        <f t="shared" si="0"/>
        <v>0.21593049601829584</v>
      </c>
      <c r="D15" s="138">
        <f t="shared" si="1"/>
        <v>1.5678367482667734E-2</v>
      </c>
      <c r="E15" s="138">
        <f t="shared" si="1"/>
        <v>1.5634458686506418E-2</v>
      </c>
      <c r="F15" s="138">
        <f t="shared" si="2"/>
        <v>0.35842164855867914</v>
      </c>
      <c r="G15" s="138">
        <f t="shared" si="2"/>
        <v>0.1171240792325445</v>
      </c>
      <c r="H15" s="135">
        <f t="shared" si="3"/>
        <v>7.9892300155183192E-3</v>
      </c>
      <c r="K15" s="245">
        <v>8</v>
      </c>
      <c r="L15" s="37" t="s">
        <v>80</v>
      </c>
      <c r="M15" s="125">
        <f>取引基本表!AX12</f>
        <v>1413214</v>
      </c>
      <c r="N15" s="126">
        <f>ABS(取引基本表!BJ12)</f>
        <v>1108058</v>
      </c>
      <c r="O15" s="127">
        <f t="shared" si="5"/>
        <v>0.78406950398170416</v>
      </c>
      <c r="P15" s="128">
        <f t="shared" si="6"/>
        <v>0.21593049601829584</v>
      </c>
      <c r="R15" s="245">
        <v>8</v>
      </c>
      <c r="S15" s="37" t="s">
        <v>80</v>
      </c>
      <c r="T15" s="129">
        <f>雇用表!C15</f>
        <v>26780</v>
      </c>
      <c r="U15" s="130">
        <f>雇用表!F15</f>
        <v>26705</v>
      </c>
      <c r="V15" s="129">
        <f>取引基本表!BL12</f>
        <v>1708086</v>
      </c>
      <c r="W15" s="131">
        <f t="shared" si="7"/>
        <v>1.5678367482667734E-2</v>
      </c>
      <c r="X15" s="131">
        <f t="shared" si="8"/>
        <v>1.5634458686506418E-2</v>
      </c>
      <c r="Z15" s="245">
        <v>8</v>
      </c>
      <c r="AA15" s="37" t="s">
        <v>80</v>
      </c>
      <c r="AB15" s="139">
        <v>200058</v>
      </c>
      <c r="AC15" s="126">
        <v>141047</v>
      </c>
      <c r="AD15" s="126">
        <v>267742</v>
      </c>
      <c r="AE15" s="126">
        <v>3373</v>
      </c>
      <c r="AF15" s="126">
        <v>-5</v>
      </c>
      <c r="AG15" s="125">
        <f>取引基本表!BL12</f>
        <v>1708086</v>
      </c>
      <c r="AH15" s="135">
        <f t="shared" si="9"/>
        <v>0.35842164855867914</v>
      </c>
      <c r="AI15" s="138">
        <f t="shared" si="10"/>
        <v>0.1171240792325445</v>
      </c>
      <c r="AK15" s="245">
        <v>8</v>
      </c>
      <c r="AL15" s="37" t="s">
        <v>80</v>
      </c>
      <c r="AM15" s="125">
        <f>取引基本表!AR12</f>
        <v>90702</v>
      </c>
      <c r="AN15" s="135">
        <f t="shared" si="4"/>
        <v>7.9892300155183192E-3</v>
      </c>
      <c r="AP15" s="245">
        <v>8</v>
      </c>
      <c r="AQ15" s="37" t="s">
        <v>80</v>
      </c>
      <c r="AR15" s="136">
        <f>取引基本表!AX12</f>
        <v>1413214</v>
      </c>
      <c r="AS15" s="137">
        <f>取引基本表!BB12</f>
        <v>1402930</v>
      </c>
      <c r="AT15" s="137">
        <f>ABS(取引基本表!BJ12)</f>
        <v>1108058</v>
      </c>
      <c r="AU15" s="136">
        <f t="shared" si="11"/>
        <v>294872</v>
      </c>
      <c r="AV15" s="138">
        <f t="shared" si="12"/>
        <v>0.78406950398170416</v>
      </c>
      <c r="AW15" s="135">
        <f t="shared" si="13"/>
        <v>0.21593049601829584</v>
      </c>
    </row>
    <row r="16" spans="1:49">
      <c r="A16" s="245">
        <v>9</v>
      </c>
      <c r="B16" s="37" t="s">
        <v>81</v>
      </c>
      <c r="C16" s="138">
        <f t="shared" si="0"/>
        <v>0.18770505348742417</v>
      </c>
      <c r="D16" s="138">
        <f t="shared" si="1"/>
        <v>1.0339400475073228E-2</v>
      </c>
      <c r="E16" s="138">
        <f t="shared" si="1"/>
        <v>1.0339400475073228E-2</v>
      </c>
      <c r="F16" s="138">
        <f t="shared" si="2"/>
        <v>0.2627694146106877</v>
      </c>
      <c r="G16" s="138">
        <f t="shared" si="2"/>
        <v>1.5279579137581789E-2</v>
      </c>
      <c r="H16" s="135">
        <f t="shared" si="3"/>
        <v>6.0242927132958465E-3</v>
      </c>
      <c r="K16" s="245">
        <v>9</v>
      </c>
      <c r="L16" s="37" t="s">
        <v>81</v>
      </c>
      <c r="M16" s="125">
        <f>取引基本表!AX13</f>
        <v>453845</v>
      </c>
      <c r="N16" s="126">
        <f>ABS(取引基本表!BJ13)</f>
        <v>368656</v>
      </c>
      <c r="O16" s="127">
        <f t="shared" si="5"/>
        <v>0.81229494651257583</v>
      </c>
      <c r="P16" s="128">
        <f t="shared" si="6"/>
        <v>0.18770505348742417</v>
      </c>
      <c r="R16" s="245">
        <v>9</v>
      </c>
      <c r="S16" s="37" t="s">
        <v>81</v>
      </c>
      <c r="T16" s="129">
        <f>雇用表!C16</f>
        <v>1419</v>
      </c>
      <c r="U16" s="130">
        <f>雇用表!F16</f>
        <v>1419</v>
      </c>
      <c r="V16" s="129">
        <f>取引基本表!BL13</f>
        <v>137242</v>
      </c>
      <c r="W16" s="131">
        <f t="shared" si="7"/>
        <v>1.0339400475073228E-2</v>
      </c>
      <c r="X16" s="131">
        <f t="shared" si="8"/>
        <v>1.0339400475073228E-2</v>
      </c>
      <c r="Z16" s="245">
        <v>9</v>
      </c>
      <c r="AA16" s="37" t="s">
        <v>81</v>
      </c>
      <c r="AB16" s="139">
        <v>2097</v>
      </c>
      <c r="AC16" s="126">
        <v>13023</v>
      </c>
      <c r="AD16" s="126">
        <v>6657</v>
      </c>
      <c r="AE16" s="126">
        <v>14530</v>
      </c>
      <c r="AF16" s="126">
        <v>-244</v>
      </c>
      <c r="AG16" s="125">
        <f>取引基本表!BL13</f>
        <v>137242</v>
      </c>
      <c r="AH16" s="135">
        <f t="shared" si="9"/>
        <v>0.2627694146106877</v>
      </c>
      <c r="AI16" s="138">
        <f t="shared" si="10"/>
        <v>1.5279579137581789E-2</v>
      </c>
      <c r="AK16" s="245">
        <v>9</v>
      </c>
      <c r="AL16" s="37" t="s">
        <v>81</v>
      </c>
      <c r="AM16" s="125">
        <f>取引基本表!AR13</f>
        <v>68394</v>
      </c>
      <c r="AN16" s="135">
        <f t="shared" si="4"/>
        <v>6.0242927132958465E-3</v>
      </c>
      <c r="AP16" s="245">
        <v>9</v>
      </c>
      <c r="AQ16" s="37" t="s">
        <v>81</v>
      </c>
      <c r="AR16" s="136">
        <f>取引基本表!AX13</f>
        <v>453845</v>
      </c>
      <c r="AS16" s="137">
        <f>取引基本表!BB13</f>
        <v>52053</v>
      </c>
      <c r="AT16" s="137">
        <f>ABS(取引基本表!BJ13)</f>
        <v>368656</v>
      </c>
      <c r="AU16" s="136">
        <f t="shared" si="11"/>
        <v>-316603</v>
      </c>
      <c r="AV16" s="138">
        <f t="shared" si="12"/>
        <v>0.81229494651257583</v>
      </c>
      <c r="AW16" s="135">
        <f t="shared" si="13"/>
        <v>0.18770505348742417</v>
      </c>
    </row>
    <row r="17" spans="1:49">
      <c r="A17" s="245">
        <v>10</v>
      </c>
      <c r="B17" s="37" t="s">
        <v>82</v>
      </c>
      <c r="C17" s="138">
        <f t="shared" si="0"/>
        <v>0.24245613901755958</v>
      </c>
      <c r="D17" s="138">
        <f t="shared" si="1"/>
        <v>5.1560411778863557E-2</v>
      </c>
      <c r="E17" s="138">
        <f t="shared" si="1"/>
        <v>4.9008807340167618E-2</v>
      </c>
      <c r="F17" s="138">
        <f t="shared" si="2"/>
        <v>0.42825667105631338</v>
      </c>
      <c r="G17" s="138">
        <f t="shared" si="2"/>
        <v>0.24054742090319753</v>
      </c>
      <c r="H17" s="135">
        <f t="shared" si="3"/>
        <v>2.8816966460243139E-3</v>
      </c>
      <c r="K17" s="245">
        <v>10</v>
      </c>
      <c r="L17" s="37" t="s">
        <v>82</v>
      </c>
      <c r="M17" s="125">
        <f>取引基本表!AX14</f>
        <v>526322</v>
      </c>
      <c r="N17" s="126">
        <f>ABS(取引基本表!BJ14)</f>
        <v>398712</v>
      </c>
      <c r="O17" s="127">
        <f t="shared" si="5"/>
        <v>0.75754386098244042</v>
      </c>
      <c r="P17" s="128">
        <f t="shared" si="6"/>
        <v>0.24245613901755958</v>
      </c>
      <c r="R17" s="245">
        <v>10</v>
      </c>
      <c r="S17" s="37" t="s">
        <v>82</v>
      </c>
      <c r="T17" s="129">
        <f>雇用表!C17</f>
        <v>26350</v>
      </c>
      <c r="U17" s="130">
        <f>雇用表!F17</f>
        <v>25046</v>
      </c>
      <c r="V17" s="129">
        <f>取引基本表!BL14</f>
        <v>511051</v>
      </c>
      <c r="W17" s="131">
        <f t="shared" si="7"/>
        <v>5.1560411778863557E-2</v>
      </c>
      <c r="X17" s="131">
        <f t="shared" si="8"/>
        <v>4.9008807340167618E-2</v>
      </c>
      <c r="Z17" s="245">
        <v>10</v>
      </c>
      <c r="AA17" s="37" t="s">
        <v>82</v>
      </c>
      <c r="AB17" s="139">
        <v>122932</v>
      </c>
      <c r="AC17" s="126">
        <v>31000</v>
      </c>
      <c r="AD17" s="126">
        <v>52314</v>
      </c>
      <c r="AE17" s="126">
        <v>12616</v>
      </c>
      <c r="AF17" s="126">
        <v>-1</v>
      </c>
      <c r="AG17" s="125">
        <f>取引基本表!BL14</f>
        <v>511051</v>
      </c>
      <c r="AH17" s="135">
        <f t="shared" si="9"/>
        <v>0.42825667105631338</v>
      </c>
      <c r="AI17" s="138">
        <f t="shared" si="10"/>
        <v>0.24054742090319753</v>
      </c>
      <c r="AK17" s="245">
        <v>10</v>
      </c>
      <c r="AL17" s="37" t="s">
        <v>82</v>
      </c>
      <c r="AM17" s="125">
        <f>取引基本表!AR14</f>
        <v>32716</v>
      </c>
      <c r="AN17" s="135">
        <f t="shared" si="4"/>
        <v>2.8816966460243139E-3</v>
      </c>
      <c r="AP17" s="245">
        <v>10</v>
      </c>
      <c r="AQ17" s="37" t="s">
        <v>82</v>
      </c>
      <c r="AR17" s="136">
        <f>取引基本表!AX14</f>
        <v>526322</v>
      </c>
      <c r="AS17" s="137">
        <f>取引基本表!BB14</f>
        <v>383441</v>
      </c>
      <c r="AT17" s="137">
        <f>ABS(取引基本表!BJ14)</f>
        <v>398712</v>
      </c>
      <c r="AU17" s="136">
        <f t="shared" si="11"/>
        <v>-15271</v>
      </c>
      <c r="AV17" s="138">
        <f t="shared" si="12"/>
        <v>0.75754386098244042</v>
      </c>
      <c r="AW17" s="135">
        <f t="shared" si="13"/>
        <v>0.24245613901755958</v>
      </c>
    </row>
    <row r="18" spans="1:49">
      <c r="A18" s="245">
        <v>11</v>
      </c>
      <c r="B18" s="37" t="s">
        <v>83</v>
      </c>
      <c r="C18" s="138">
        <f t="shared" si="0"/>
        <v>0.40831687749419565</v>
      </c>
      <c r="D18" s="138">
        <f t="shared" si="1"/>
        <v>3.8565313316438733E-2</v>
      </c>
      <c r="E18" s="138">
        <f t="shared" si="1"/>
        <v>3.6576455199010559E-2</v>
      </c>
      <c r="F18" s="138">
        <f t="shared" si="2"/>
        <v>0.48997194925916815</v>
      </c>
      <c r="G18" s="138">
        <f t="shared" si="2"/>
        <v>0.21766947174074985</v>
      </c>
      <c r="H18" s="135">
        <f t="shared" si="3"/>
        <v>4.4543159123807785E-4</v>
      </c>
      <c r="K18" s="245">
        <v>11</v>
      </c>
      <c r="L18" s="37" t="s">
        <v>83</v>
      </c>
      <c r="M18" s="125">
        <f>取引基本表!AX15</f>
        <v>242062</v>
      </c>
      <c r="N18" s="126">
        <f>ABS(取引基本表!BJ15)</f>
        <v>143224</v>
      </c>
      <c r="O18" s="127">
        <f t="shared" si="5"/>
        <v>0.59168312250580435</v>
      </c>
      <c r="P18" s="128">
        <f t="shared" si="6"/>
        <v>0.40831687749419565</v>
      </c>
      <c r="R18" s="245">
        <v>11</v>
      </c>
      <c r="S18" s="37" t="s">
        <v>83</v>
      </c>
      <c r="T18" s="129">
        <f>雇用表!C18</f>
        <v>10820</v>
      </c>
      <c r="U18" s="130">
        <f>雇用表!F18</f>
        <v>10262</v>
      </c>
      <c r="V18" s="129">
        <f>取引基本表!BL15</f>
        <v>280563</v>
      </c>
      <c r="W18" s="131">
        <f t="shared" si="7"/>
        <v>3.8565313316438733E-2</v>
      </c>
      <c r="X18" s="131">
        <f t="shared" si="8"/>
        <v>3.6576455199010559E-2</v>
      </c>
      <c r="Z18" s="245">
        <v>11</v>
      </c>
      <c r="AA18" s="37" t="s">
        <v>83</v>
      </c>
      <c r="AB18" s="139">
        <v>61070</v>
      </c>
      <c r="AC18" s="126">
        <v>31356</v>
      </c>
      <c r="AD18" s="126">
        <v>34085</v>
      </c>
      <c r="AE18" s="126">
        <v>10957</v>
      </c>
      <c r="AF18" s="126">
        <v>0</v>
      </c>
      <c r="AG18" s="125">
        <f>取引基本表!BL15</f>
        <v>280563</v>
      </c>
      <c r="AH18" s="135">
        <f t="shared" si="9"/>
        <v>0.48997194925916815</v>
      </c>
      <c r="AI18" s="138">
        <f t="shared" si="10"/>
        <v>0.21766947174074985</v>
      </c>
      <c r="AK18" s="245">
        <v>11</v>
      </c>
      <c r="AL18" s="37" t="s">
        <v>83</v>
      </c>
      <c r="AM18" s="125">
        <f>取引基本表!AR15</f>
        <v>5057</v>
      </c>
      <c r="AN18" s="135">
        <f t="shared" si="4"/>
        <v>4.4543159123807785E-4</v>
      </c>
      <c r="AP18" s="245">
        <v>11</v>
      </c>
      <c r="AQ18" s="37" t="s">
        <v>83</v>
      </c>
      <c r="AR18" s="136">
        <f>取引基本表!AX15</f>
        <v>242062</v>
      </c>
      <c r="AS18" s="137">
        <f>取引基本表!BB15</f>
        <v>181725</v>
      </c>
      <c r="AT18" s="137">
        <f>ABS(取引基本表!BJ15)</f>
        <v>143224</v>
      </c>
      <c r="AU18" s="136">
        <f t="shared" si="11"/>
        <v>38501</v>
      </c>
      <c r="AV18" s="138">
        <f t="shared" si="12"/>
        <v>0.59168312250580435</v>
      </c>
      <c r="AW18" s="135">
        <f t="shared" si="13"/>
        <v>0.40831687749419565</v>
      </c>
    </row>
    <row r="19" spans="1:49">
      <c r="A19" s="245">
        <v>12</v>
      </c>
      <c r="B19" s="37" t="s">
        <v>84</v>
      </c>
      <c r="C19" s="138">
        <f t="shared" si="0"/>
        <v>0.72110086081153413</v>
      </c>
      <c r="D19" s="138">
        <f t="shared" si="1"/>
        <v>1.2736199640345095E-2</v>
      </c>
      <c r="E19" s="138">
        <f t="shared" si="1"/>
        <v>1.2523714081279422E-2</v>
      </c>
      <c r="F19" s="138">
        <f t="shared" si="2"/>
        <v>0.21331101927013058</v>
      </c>
      <c r="G19" s="138">
        <f t="shared" si="2"/>
        <v>6.2445810408374151E-2</v>
      </c>
      <c r="H19" s="135">
        <f t="shared" si="3"/>
        <v>-1.2604560155461526E-4</v>
      </c>
      <c r="K19" s="245">
        <v>12</v>
      </c>
      <c r="L19" s="37" t="s">
        <v>84</v>
      </c>
      <c r="M19" s="125">
        <f>取引基本表!AX16</f>
        <v>1685154</v>
      </c>
      <c r="N19" s="126">
        <f>ABS(取引基本表!BJ16)</f>
        <v>469988</v>
      </c>
      <c r="O19" s="127">
        <f t="shared" si="5"/>
        <v>0.27889913918846587</v>
      </c>
      <c r="P19" s="128">
        <f t="shared" si="6"/>
        <v>0.72110086081153413</v>
      </c>
      <c r="R19" s="245">
        <v>12</v>
      </c>
      <c r="S19" s="37" t="s">
        <v>84</v>
      </c>
      <c r="T19" s="129">
        <f>雇用表!C19</f>
        <v>27572</v>
      </c>
      <c r="U19" s="130">
        <f>雇用表!F19</f>
        <v>27112</v>
      </c>
      <c r="V19" s="129">
        <f>取引基本表!BL16</f>
        <v>2164853</v>
      </c>
      <c r="W19" s="131">
        <f t="shared" si="7"/>
        <v>1.2736199640345095E-2</v>
      </c>
      <c r="X19" s="131">
        <f t="shared" si="8"/>
        <v>1.2523714081279422E-2</v>
      </c>
      <c r="Z19" s="245">
        <v>12</v>
      </c>
      <c r="AA19" s="37" t="s">
        <v>84</v>
      </c>
      <c r="AB19" s="139">
        <v>135186</v>
      </c>
      <c r="AC19" s="126">
        <v>183945</v>
      </c>
      <c r="AD19" s="126">
        <v>110093</v>
      </c>
      <c r="AE19" s="126">
        <v>32566</v>
      </c>
      <c r="AF19" s="126">
        <v>-3</v>
      </c>
      <c r="AG19" s="125">
        <f>取引基本表!BL16</f>
        <v>2164853</v>
      </c>
      <c r="AH19" s="135">
        <f t="shared" si="9"/>
        <v>0.21331101927013058</v>
      </c>
      <c r="AI19" s="138">
        <f t="shared" si="10"/>
        <v>6.2445810408374151E-2</v>
      </c>
      <c r="AK19" s="245">
        <v>12</v>
      </c>
      <c r="AL19" s="37" t="s">
        <v>84</v>
      </c>
      <c r="AM19" s="125">
        <f>取引基本表!AR16</f>
        <v>-1431</v>
      </c>
      <c r="AN19" s="135">
        <f t="shared" si="4"/>
        <v>-1.2604560155461526E-4</v>
      </c>
      <c r="AP19" s="245">
        <v>12</v>
      </c>
      <c r="AQ19" s="37" t="s">
        <v>84</v>
      </c>
      <c r="AR19" s="136">
        <f>取引基本表!AX16</f>
        <v>1685154</v>
      </c>
      <c r="AS19" s="137">
        <f>取引基本表!BB16</f>
        <v>949687</v>
      </c>
      <c r="AT19" s="137">
        <f>ABS(取引基本表!BJ16)</f>
        <v>469988</v>
      </c>
      <c r="AU19" s="136">
        <f t="shared" si="11"/>
        <v>479699</v>
      </c>
      <c r="AV19" s="138">
        <f t="shared" si="12"/>
        <v>0.27889913918846587</v>
      </c>
      <c r="AW19" s="135">
        <f t="shared" si="13"/>
        <v>0.72110086081153413</v>
      </c>
    </row>
    <row r="20" spans="1:49">
      <c r="A20" s="245">
        <v>13</v>
      </c>
      <c r="B20" s="37" t="s">
        <v>85</v>
      </c>
      <c r="C20" s="138">
        <f t="shared" si="0"/>
        <v>4.9598906854145253E-2</v>
      </c>
      <c r="D20" s="138">
        <f t="shared" si="1"/>
        <v>3.0797631013066269E-2</v>
      </c>
      <c r="E20" s="138">
        <f t="shared" si="1"/>
        <v>2.9972730221401771E-2</v>
      </c>
      <c r="F20" s="138">
        <f t="shared" si="2"/>
        <v>0.2109583665362576</v>
      </c>
      <c r="G20" s="138">
        <f t="shared" si="2"/>
        <v>0.11671945764775135</v>
      </c>
      <c r="H20" s="135">
        <f t="shared" si="3"/>
        <v>7.0439320449493942E-4</v>
      </c>
      <c r="K20" s="245">
        <v>13</v>
      </c>
      <c r="L20" s="37" t="s">
        <v>85</v>
      </c>
      <c r="M20" s="125">
        <f>取引基本表!AX17</f>
        <v>463982</v>
      </c>
      <c r="N20" s="126">
        <f>ABS(取引基本表!BJ17)</f>
        <v>440969</v>
      </c>
      <c r="O20" s="127">
        <f t="shared" si="5"/>
        <v>0.95040109314585475</v>
      </c>
      <c r="P20" s="128">
        <f t="shared" si="6"/>
        <v>4.9598906854145253E-2</v>
      </c>
      <c r="R20" s="245">
        <v>13</v>
      </c>
      <c r="S20" s="37" t="s">
        <v>85</v>
      </c>
      <c r="T20" s="129">
        <f>雇用表!C20</f>
        <v>7691</v>
      </c>
      <c r="U20" s="130">
        <f>雇用表!F20</f>
        <v>7485</v>
      </c>
      <c r="V20" s="129">
        <f>取引基本表!BL17</f>
        <v>249727</v>
      </c>
      <c r="W20" s="131">
        <f t="shared" si="7"/>
        <v>3.0797631013066269E-2</v>
      </c>
      <c r="X20" s="131">
        <f t="shared" si="8"/>
        <v>2.9972730221401771E-2</v>
      </c>
      <c r="Z20" s="245">
        <v>13</v>
      </c>
      <c r="AA20" s="37" t="s">
        <v>85</v>
      </c>
      <c r="AB20" s="139">
        <v>29148</v>
      </c>
      <c r="AC20" s="126">
        <v>15888</v>
      </c>
      <c r="AD20" s="126">
        <v>8845</v>
      </c>
      <c r="AE20" s="126">
        <v>-1199</v>
      </c>
      <c r="AF20" s="126">
        <v>0</v>
      </c>
      <c r="AG20" s="125">
        <f>取引基本表!BL17</f>
        <v>249727</v>
      </c>
      <c r="AH20" s="135">
        <f t="shared" si="9"/>
        <v>0.2109583665362576</v>
      </c>
      <c r="AI20" s="138">
        <f t="shared" si="10"/>
        <v>0.11671945764775135</v>
      </c>
      <c r="AK20" s="245">
        <v>13</v>
      </c>
      <c r="AL20" s="37" t="s">
        <v>85</v>
      </c>
      <c r="AM20" s="125">
        <f>取引基本表!AR17</f>
        <v>7997</v>
      </c>
      <c r="AN20" s="135">
        <f t="shared" si="4"/>
        <v>7.0439320449493942E-4</v>
      </c>
      <c r="AP20" s="245">
        <v>13</v>
      </c>
      <c r="AQ20" s="37" t="s">
        <v>85</v>
      </c>
      <c r="AR20" s="136">
        <f>取引基本表!AX17</f>
        <v>463982</v>
      </c>
      <c r="AS20" s="137">
        <f>取引基本表!BB17</f>
        <v>226714</v>
      </c>
      <c r="AT20" s="137">
        <f>ABS(取引基本表!BJ17)</f>
        <v>440969</v>
      </c>
      <c r="AU20" s="136">
        <f t="shared" si="11"/>
        <v>-214255</v>
      </c>
      <c r="AV20" s="138">
        <f t="shared" si="12"/>
        <v>0.95040109314585475</v>
      </c>
      <c r="AW20" s="135">
        <f t="shared" si="13"/>
        <v>4.9598906854145253E-2</v>
      </c>
    </row>
    <row r="21" spans="1:49">
      <c r="A21" s="245">
        <v>14</v>
      </c>
      <c r="B21" s="37" t="s">
        <v>86</v>
      </c>
      <c r="C21" s="138">
        <f t="shared" si="0"/>
        <v>0.28411166756853934</v>
      </c>
      <c r="D21" s="138">
        <f t="shared" si="1"/>
        <v>5.9847590028896828E-2</v>
      </c>
      <c r="E21" s="138">
        <f t="shared" si="1"/>
        <v>5.4782163530779596E-2</v>
      </c>
      <c r="F21" s="138">
        <f t="shared" si="2"/>
        <v>0.45791147145628314</v>
      </c>
      <c r="G21" s="138">
        <f t="shared" si="2"/>
        <v>0.29005387701730417</v>
      </c>
      <c r="H21" s="135">
        <f t="shared" si="3"/>
        <v>2.3737267060065176E-3</v>
      </c>
      <c r="K21" s="245">
        <v>14</v>
      </c>
      <c r="L21" s="37" t="s">
        <v>86</v>
      </c>
      <c r="M21" s="125">
        <f>取引基本表!AX18</f>
        <v>550706</v>
      </c>
      <c r="N21" s="126">
        <f>ABS(取引基本表!BJ18)</f>
        <v>394244</v>
      </c>
      <c r="O21" s="127">
        <f t="shared" si="5"/>
        <v>0.71588833243146066</v>
      </c>
      <c r="P21" s="128">
        <f t="shared" si="6"/>
        <v>0.28411166756853934</v>
      </c>
      <c r="R21" s="245">
        <v>14</v>
      </c>
      <c r="S21" s="37" t="s">
        <v>86</v>
      </c>
      <c r="T21" s="129">
        <f>雇用表!C21</f>
        <v>38812</v>
      </c>
      <c r="U21" s="130">
        <f>雇用表!F21</f>
        <v>35527</v>
      </c>
      <c r="V21" s="129">
        <f>取引基本表!BL18</f>
        <v>648514</v>
      </c>
      <c r="W21" s="131">
        <f t="shared" si="7"/>
        <v>5.9847590028896828E-2</v>
      </c>
      <c r="X21" s="131">
        <f t="shared" si="8"/>
        <v>5.4782163530779596E-2</v>
      </c>
      <c r="Z21" s="245">
        <v>14</v>
      </c>
      <c r="AA21" s="37" t="s">
        <v>86</v>
      </c>
      <c r="AB21" s="139">
        <v>188104</v>
      </c>
      <c r="AC21" s="126">
        <v>32536</v>
      </c>
      <c r="AD21" s="126">
        <v>53235</v>
      </c>
      <c r="AE21" s="126">
        <v>23092</v>
      </c>
      <c r="AF21" s="126">
        <v>-5</v>
      </c>
      <c r="AG21" s="125">
        <f>取引基本表!BL18</f>
        <v>648514</v>
      </c>
      <c r="AH21" s="135">
        <f t="shared" si="9"/>
        <v>0.45791147145628314</v>
      </c>
      <c r="AI21" s="138">
        <f t="shared" si="10"/>
        <v>0.29005387701730417</v>
      </c>
      <c r="AK21" s="245">
        <v>14</v>
      </c>
      <c r="AL21" s="37" t="s">
        <v>86</v>
      </c>
      <c r="AM21" s="125">
        <f>取引基本表!AR18</f>
        <v>26949</v>
      </c>
      <c r="AN21" s="135">
        <f t="shared" si="4"/>
        <v>2.3737267060065176E-3</v>
      </c>
      <c r="AP21" s="245">
        <v>14</v>
      </c>
      <c r="AQ21" s="37" t="s">
        <v>86</v>
      </c>
      <c r="AR21" s="136">
        <f>取引基本表!AX18</f>
        <v>550706</v>
      </c>
      <c r="AS21" s="137">
        <f>取引基本表!BB18</f>
        <v>492052</v>
      </c>
      <c r="AT21" s="137">
        <f>ABS(取引基本表!BJ18)</f>
        <v>394244</v>
      </c>
      <c r="AU21" s="136">
        <f t="shared" si="11"/>
        <v>97808</v>
      </c>
      <c r="AV21" s="138">
        <f t="shared" si="12"/>
        <v>0.71588833243146066</v>
      </c>
      <c r="AW21" s="135">
        <f t="shared" si="13"/>
        <v>0.28411166756853934</v>
      </c>
    </row>
    <row r="22" spans="1:49">
      <c r="A22" s="245">
        <v>15</v>
      </c>
      <c r="B22" s="37" t="s">
        <v>70</v>
      </c>
      <c r="C22" s="138">
        <f t="shared" si="0"/>
        <v>0.28280144764930404</v>
      </c>
      <c r="D22" s="138">
        <f t="shared" si="1"/>
        <v>2.2938556731137788E-2</v>
      </c>
      <c r="E22" s="138">
        <f t="shared" si="1"/>
        <v>2.2183368519679003E-2</v>
      </c>
      <c r="F22" s="138">
        <f t="shared" si="2"/>
        <v>0.43073258580094059</v>
      </c>
      <c r="G22" s="138">
        <f t="shared" si="2"/>
        <v>0.21325815420745545</v>
      </c>
      <c r="H22" s="135">
        <f t="shared" si="3"/>
        <v>5.2408897921031505E-5</v>
      </c>
      <c r="K22" s="245">
        <v>15</v>
      </c>
      <c r="L22" s="37" t="s">
        <v>70</v>
      </c>
      <c r="M22" s="125">
        <f>取引基本表!AX19</f>
        <v>576659</v>
      </c>
      <c r="N22" s="126">
        <f>ABS(取引基本表!BJ19)</f>
        <v>413579</v>
      </c>
      <c r="O22" s="127">
        <f t="shared" si="5"/>
        <v>0.71719855235069596</v>
      </c>
      <c r="P22" s="128">
        <f t="shared" si="6"/>
        <v>0.28280144764930404</v>
      </c>
      <c r="R22" s="245">
        <v>15</v>
      </c>
      <c r="S22" s="37" t="s">
        <v>70</v>
      </c>
      <c r="T22" s="129">
        <f>雇用表!C22</f>
        <v>30162</v>
      </c>
      <c r="U22" s="130">
        <f>雇用表!F22</f>
        <v>29169</v>
      </c>
      <c r="V22" s="129">
        <f>取引基本表!BL19</f>
        <v>1314904</v>
      </c>
      <c r="W22" s="131">
        <f t="shared" si="7"/>
        <v>2.2938556731137788E-2</v>
      </c>
      <c r="X22" s="131">
        <f t="shared" si="8"/>
        <v>2.2183368519679003E-2</v>
      </c>
      <c r="Z22" s="245">
        <v>15</v>
      </c>
      <c r="AA22" s="37" t="s">
        <v>70</v>
      </c>
      <c r="AB22" s="139">
        <v>280414</v>
      </c>
      <c r="AC22" s="126">
        <v>144523</v>
      </c>
      <c r="AD22" s="126">
        <v>138714</v>
      </c>
      <c r="AE22" s="126">
        <v>2726</v>
      </c>
      <c r="AF22" s="126">
        <v>-5</v>
      </c>
      <c r="AG22" s="125">
        <f>取引基本表!BL19</f>
        <v>1314904</v>
      </c>
      <c r="AH22" s="135">
        <f t="shared" si="9"/>
        <v>0.43073258580094059</v>
      </c>
      <c r="AI22" s="138">
        <f t="shared" si="10"/>
        <v>0.21325815420745545</v>
      </c>
      <c r="AK22" s="245">
        <v>15</v>
      </c>
      <c r="AL22" s="37" t="s">
        <v>70</v>
      </c>
      <c r="AM22" s="125">
        <f>取引基本表!AR19</f>
        <v>595</v>
      </c>
      <c r="AN22" s="135">
        <f t="shared" si="4"/>
        <v>5.2408897921031505E-5</v>
      </c>
      <c r="AP22" s="245">
        <v>15</v>
      </c>
      <c r="AQ22" s="37" t="s">
        <v>70</v>
      </c>
      <c r="AR22" s="136">
        <f>取引基本表!AX19</f>
        <v>576659</v>
      </c>
      <c r="AS22" s="137">
        <f>取引基本表!BB19</f>
        <v>1151824</v>
      </c>
      <c r="AT22" s="137">
        <f>ABS(取引基本表!BJ19)</f>
        <v>413579</v>
      </c>
      <c r="AU22" s="136">
        <f t="shared" si="11"/>
        <v>738245</v>
      </c>
      <c r="AV22" s="138">
        <f t="shared" si="12"/>
        <v>0.71719855235069596</v>
      </c>
      <c r="AW22" s="135">
        <f t="shared" si="13"/>
        <v>0.28280144764930404</v>
      </c>
    </row>
    <row r="23" spans="1:49">
      <c r="A23" s="245">
        <v>16</v>
      </c>
      <c r="B23" s="37" t="s">
        <v>71</v>
      </c>
      <c r="C23" s="138">
        <f t="shared" si="0"/>
        <v>0.31843177703160996</v>
      </c>
      <c r="D23" s="138">
        <f t="shared" si="1"/>
        <v>3.7770855561684982E-2</v>
      </c>
      <c r="E23" s="138">
        <f t="shared" si="1"/>
        <v>3.6503495425501575E-2</v>
      </c>
      <c r="F23" s="138">
        <f t="shared" si="2"/>
        <v>0.43764444987651224</v>
      </c>
      <c r="G23" s="138">
        <f t="shared" si="2"/>
        <v>0.24379890925547271</v>
      </c>
      <c r="H23" s="135">
        <f t="shared" si="3"/>
        <v>7.2227388731505603E-6</v>
      </c>
      <c r="K23" s="245">
        <v>16</v>
      </c>
      <c r="L23" s="37" t="s">
        <v>71</v>
      </c>
      <c r="M23" s="125">
        <f>取引基本表!AX20</f>
        <v>535179</v>
      </c>
      <c r="N23" s="126">
        <f>ABS(取引基本表!BJ20)</f>
        <v>364761</v>
      </c>
      <c r="O23" s="127">
        <f t="shared" si="5"/>
        <v>0.68156822296839004</v>
      </c>
      <c r="P23" s="128">
        <f t="shared" si="6"/>
        <v>0.31843177703160996</v>
      </c>
      <c r="R23" s="245">
        <v>16</v>
      </c>
      <c r="S23" s="37" t="s">
        <v>71</v>
      </c>
      <c r="T23" s="129">
        <f>雇用表!C23</f>
        <v>34303</v>
      </c>
      <c r="U23" s="130">
        <f>雇用表!F23</f>
        <v>33152</v>
      </c>
      <c r="V23" s="129">
        <f>取引基本表!BL20</f>
        <v>908187</v>
      </c>
      <c r="W23" s="131">
        <f t="shared" si="7"/>
        <v>3.7770855561684982E-2</v>
      </c>
      <c r="X23" s="131">
        <f t="shared" si="8"/>
        <v>3.6503495425501575E-2</v>
      </c>
      <c r="Z23" s="245">
        <v>16</v>
      </c>
      <c r="AA23" s="37" t="s">
        <v>71</v>
      </c>
      <c r="AB23" s="139">
        <v>221415</v>
      </c>
      <c r="AC23" s="126">
        <v>70033</v>
      </c>
      <c r="AD23" s="126">
        <v>102574</v>
      </c>
      <c r="AE23" s="126">
        <v>3443</v>
      </c>
      <c r="AF23" s="126">
        <v>-2</v>
      </c>
      <c r="AG23" s="125">
        <f>取引基本表!BL20</f>
        <v>908187</v>
      </c>
      <c r="AH23" s="135">
        <f t="shared" si="9"/>
        <v>0.43764444987651224</v>
      </c>
      <c r="AI23" s="138">
        <f t="shared" si="10"/>
        <v>0.24379890925547271</v>
      </c>
      <c r="AK23" s="245">
        <v>16</v>
      </c>
      <c r="AL23" s="37" t="s">
        <v>71</v>
      </c>
      <c r="AM23" s="125">
        <f>取引基本表!AR20</f>
        <v>82</v>
      </c>
      <c r="AN23" s="135">
        <f t="shared" si="4"/>
        <v>7.2227388731505603E-6</v>
      </c>
      <c r="AP23" s="245">
        <v>16</v>
      </c>
      <c r="AQ23" s="37" t="s">
        <v>71</v>
      </c>
      <c r="AR23" s="136">
        <f>取引基本表!AX20</f>
        <v>535179</v>
      </c>
      <c r="AS23" s="137">
        <f>取引基本表!BB20</f>
        <v>737769</v>
      </c>
      <c r="AT23" s="137">
        <f>ABS(取引基本表!BJ20)</f>
        <v>364761</v>
      </c>
      <c r="AU23" s="136">
        <f t="shared" si="11"/>
        <v>373008</v>
      </c>
      <c r="AV23" s="138">
        <f t="shared" si="12"/>
        <v>0.68156822296839004</v>
      </c>
      <c r="AW23" s="135">
        <f t="shared" si="13"/>
        <v>0.31843177703160996</v>
      </c>
    </row>
    <row r="24" spans="1:49">
      <c r="A24" s="245">
        <v>17</v>
      </c>
      <c r="B24" s="37" t="s">
        <v>72</v>
      </c>
      <c r="C24" s="138">
        <f t="shared" si="0"/>
        <v>6.5709335168878003E-2</v>
      </c>
      <c r="D24" s="138">
        <f t="shared" si="1"/>
        <v>3.9309475738153632E-2</v>
      </c>
      <c r="E24" s="138">
        <f t="shared" si="1"/>
        <v>3.8550657867992791E-2</v>
      </c>
      <c r="F24" s="138">
        <f t="shared" si="2"/>
        <v>0.36721364788140759</v>
      </c>
      <c r="G24" s="138">
        <f t="shared" si="2"/>
        <v>0.24633125110096343</v>
      </c>
      <c r="H24" s="135">
        <f t="shared" si="3"/>
        <v>2.8080599423907303E-4</v>
      </c>
      <c r="K24" s="245">
        <v>17</v>
      </c>
      <c r="L24" s="37" t="s">
        <v>72</v>
      </c>
      <c r="M24" s="125">
        <f>取引基本表!AX21</f>
        <v>210655</v>
      </c>
      <c r="N24" s="126">
        <f>ABS(取引基本表!BJ21)</f>
        <v>196813</v>
      </c>
      <c r="O24" s="127">
        <f t="shared" si="5"/>
        <v>0.934290664831122</v>
      </c>
      <c r="P24" s="128">
        <f t="shared" si="6"/>
        <v>6.5709335168878003E-2</v>
      </c>
      <c r="R24" s="245">
        <v>17</v>
      </c>
      <c r="S24" s="37" t="s">
        <v>72</v>
      </c>
      <c r="T24" s="129">
        <f>雇用表!C24</f>
        <v>8703</v>
      </c>
      <c r="U24" s="130">
        <f>雇用表!F24</f>
        <v>8535</v>
      </c>
      <c r="V24" s="129">
        <f>取引基本表!BL21</f>
        <v>221397</v>
      </c>
      <c r="W24" s="131">
        <f t="shared" si="7"/>
        <v>3.9309475738153632E-2</v>
      </c>
      <c r="X24" s="131">
        <f t="shared" si="8"/>
        <v>3.8550657867992791E-2</v>
      </c>
      <c r="Z24" s="245">
        <v>17</v>
      </c>
      <c r="AA24" s="37" t="s">
        <v>72</v>
      </c>
      <c r="AB24" s="139">
        <v>54537</v>
      </c>
      <c r="AC24" s="126">
        <v>937</v>
      </c>
      <c r="AD24" s="126">
        <v>30629</v>
      </c>
      <c r="AE24" s="126">
        <v>-4802</v>
      </c>
      <c r="AF24" s="126">
        <v>-1</v>
      </c>
      <c r="AG24" s="125">
        <f>取引基本表!BL21</f>
        <v>221397</v>
      </c>
      <c r="AH24" s="135">
        <f t="shared" si="9"/>
        <v>0.36721364788140759</v>
      </c>
      <c r="AI24" s="138">
        <f t="shared" si="10"/>
        <v>0.24633125110096343</v>
      </c>
      <c r="AK24" s="245">
        <v>17</v>
      </c>
      <c r="AL24" s="37" t="s">
        <v>72</v>
      </c>
      <c r="AM24" s="125">
        <f>取引基本表!AR21</f>
        <v>3188</v>
      </c>
      <c r="AN24" s="135">
        <f t="shared" si="4"/>
        <v>2.8080599423907303E-4</v>
      </c>
      <c r="AP24" s="245">
        <v>17</v>
      </c>
      <c r="AQ24" s="37" t="s">
        <v>72</v>
      </c>
      <c r="AR24" s="136">
        <f>取引基本表!AX21</f>
        <v>210655</v>
      </c>
      <c r="AS24" s="137">
        <f>取引基本表!BB21</f>
        <v>207555</v>
      </c>
      <c r="AT24" s="137">
        <f>ABS(取引基本表!BJ21)</f>
        <v>196813</v>
      </c>
      <c r="AU24" s="136">
        <f t="shared" si="11"/>
        <v>10742</v>
      </c>
      <c r="AV24" s="138">
        <f t="shared" si="12"/>
        <v>0.934290664831122</v>
      </c>
      <c r="AW24" s="135">
        <f t="shared" si="13"/>
        <v>6.5709335168878003E-2</v>
      </c>
    </row>
    <row r="25" spans="1:49">
      <c r="A25" s="245">
        <v>18</v>
      </c>
      <c r="B25" s="37" t="s">
        <v>87</v>
      </c>
      <c r="C25" s="138">
        <f t="shared" si="0"/>
        <v>0.13092441386923714</v>
      </c>
      <c r="D25" s="138">
        <f t="shared" si="1"/>
        <v>4.284059086963312E-2</v>
      </c>
      <c r="E25" s="138">
        <f t="shared" si="1"/>
        <v>4.249917369780222E-2</v>
      </c>
      <c r="F25" s="138">
        <f t="shared" si="2"/>
        <v>0.33318683873123567</v>
      </c>
      <c r="G25" s="138">
        <f t="shared" si="2"/>
        <v>0.2605848403511512</v>
      </c>
      <c r="H25" s="135">
        <f t="shared" si="3"/>
        <v>9.8123550057191766E-5</v>
      </c>
      <c r="K25" s="245">
        <v>18</v>
      </c>
      <c r="L25" s="37" t="s">
        <v>87</v>
      </c>
      <c r="M25" s="125">
        <f>取引基本表!AX22</f>
        <v>445677</v>
      </c>
      <c r="N25" s="126">
        <f>ABS(取引基本表!BJ22)</f>
        <v>387327</v>
      </c>
      <c r="O25" s="127">
        <f t="shared" si="5"/>
        <v>0.86907558613076286</v>
      </c>
      <c r="P25" s="128">
        <f t="shared" si="6"/>
        <v>0.13092441386923714</v>
      </c>
      <c r="R25" s="245">
        <v>18</v>
      </c>
      <c r="S25" s="37" t="s">
        <v>87</v>
      </c>
      <c r="T25" s="129">
        <f>雇用表!C25</f>
        <v>11795</v>
      </c>
      <c r="U25" s="130">
        <f>雇用表!F25</f>
        <v>11701</v>
      </c>
      <c r="V25" s="129">
        <f>取引基本表!BL22</f>
        <v>275323</v>
      </c>
      <c r="W25" s="131">
        <f t="shared" si="7"/>
        <v>4.284059086963312E-2</v>
      </c>
      <c r="X25" s="131">
        <f t="shared" si="8"/>
        <v>4.249917369780222E-2</v>
      </c>
      <c r="Z25" s="245">
        <v>18</v>
      </c>
      <c r="AA25" s="37" t="s">
        <v>87</v>
      </c>
      <c r="AB25" s="139">
        <v>71745</v>
      </c>
      <c r="AC25" s="126">
        <v>-13550</v>
      </c>
      <c r="AD25" s="126">
        <v>47712</v>
      </c>
      <c r="AE25" s="126">
        <v>-14171</v>
      </c>
      <c r="AF25" s="126">
        <v>-2</v>
      </c>
      <c r="AG25" s="125">
        <f>取引基本表!BL22</f>
        <v>275323</v>
      </c>
      <c r="AH25" s="135">
        <f t="shared" si="9"/>
        <v>0.33318683873123567</v>
      </c>
      <c r="AI25" s="138">
        <f t="shared" si="10"/>
        <v>0.2605848403511512</v>
      </c>
      <c r="AK25" s="245">
        <v>18</v>
      </c>
      <c r="AL25" s="37" t="s">
        <v>87</v>
      </c>
      <c r="AM25" s="125">
        <f>取引基本表!AR22</f>
        <v>1114</v>
      </c>
      <c r="AN25" s="135">
        <f t="shared" si="4"/>
        <v>9.8123550057191766E-5</v>
      </c>
      <c r="AP25" s="245">
        <v>18</v>
      </c>
      <c r="AQ25" s="37" t="s">
        <v>87</v>
      </c>
      <c r="AR25" s="136">
        <f>取引基本表!AX22</f>
        <v>445677</v>
      </c>
      <c r="AS25" s="137">
        <f>取引基本表!BB22</f>
        <v>216973</v>
      </c>
      <c r="AT25" s="137">
        <f>ABS(取引基本表!BJ22)</f>
        <v>387327</v>
      </c>
      <c r="AU25" s="136">
        <f t="shared" si="11"/>
        <v>-170354</v>
      </c>
      <c r="AV25" s="138">
        <f t="shared" si="12"/>
        <v>0.86907558613076286</v>
      </c>
      <c r="AW25" s="135">
        <f t="shared" si="13"/>
        <v>0.13092441386923714</v>
      </c>
    </row>
    <row r="26" spans="1:49">
      <c r="A26" s="245">
        <v>19</v>
      </c>
      <c r="B26" s="37" t="s">
        <v>88</v>
      </c>
      <c r="C26" s="138">
        <f t="shared" si="0"/>
        <v>0.15308736674872969</v>
      </c>
      <c r="D26" s="138">
        <f t="shared" si="1"/>
        <v>3.3929737559631502E-2</v>
      </c>
      <c r="E26" s="138">
        <f t="shared" si="1"/>
        <v>3.3531988342571602E-2</v>
      </c>
      <c r="F26" s="138">
        <f t="shared" si="2"/>
        <v>0.33811565690794865</v>
      </c>
      <c r="G26" s="138">
        <f t="shared" si="2"/>
        <v>0.20415569699579933</v>
      </c>
      <c r="H26" s="135">
        <f t="shared" si="3"/>
        <v>8.8175548492147558E-3</v>
      </c>
      <c r="K26" s="245">
        <v>19</v>
      </c>
      <c r="L26" s="37" t="s">
        <v>88</v>
      </c>
      <c r="M26" s="125">
        <f>取引基本表!AX23</f>
        <v>659656</v>
      </c>
      <c r="N26" s="126">
        <f>ABS(取引基本表!BJ23)</f>
        <v>558671</v>
      </c>
      <c r="O26" s="127">
        <f t="shared" si="5"/>
        <v>0.84691263325127031</v>
      </c>
      <c r="P26" s="128">
        <f t="shared" si="6"/>
        <v>0.15308736674872969</v>
      </c>
      <c r="R26" s="245">
        <v>19</v>
      </c>
      <c r="S26" s="37" t="s">
        <v>88</v>
      </c>
      <c r="T26" s="129">
        <f>雇用表!C26</f>
        <v>41202</v>
      </c>
      <c r="U26" s="130">
        <f>雇用表!F26</f>
        <v>40719</v>
      </c>
      <c r="V26" s="129">
        <f>取引基本表!BL23</f>
        <v>1214333</v>
      </c>
      <c r="W26" s="131">
        <f t="shared" si="7"/>
        <v>3.3929737559631502E-2</v>
      </c>
      <c r="X26" s="131">
        <f t="shared" si="8"/>
        <v>3.3531988342571602E-2</v>
      </c>
      <c r="Z26" s="245">
        <v>19</v>
      </c>
      <c r="AA26" s="37" t="s">
        <v>88</v>
      </c>
      <c r="AB26" s="139">
        <v>247913</v>
      </c>
      <c r="AC26" s="126">
        <v>-27695</v>
      </c>
      <c r="AD26" s="126">
        <v>208522</v>
      </c>
      <c r="AE26" s="126">
        <v>-18151</v>
      </c>
      <c r="AF26" s="126">
        <v>-4</v>
      </c>
      <c r="AG26" s="125">
        <f>取引基本表!BL23</f>
        <v>1214333</v>
      </c>
      <c r="AH26" s="135">
        <f t="shared" si="9"/>
        <v>0.33811565690794865</v>
      </c>
      <c r="AI26" s="138">
        <f t="shared" si="10"/>
        <v>0.20415569699579933</v>
      </c>
      <c r="AK26" s="245">
        <v>19</v>
      </c>
      <c r="AL26" s="37" t="s">
        <v>88</v>
      </c>
      <c r="AM26" s="125">
        <f>取引基本表!AR23</f>
        <v>100106</v>
      </c>
      <c r="AN26" s="135">
        <f t="shared" si="4"/>
        <v>8.8175548492147558E-3</v>
      </c>
      <c r="AP26" s="245">
        <v>19</v>
      </c>
      <c r="AQ26" s="37" t="s">
        <v>88</v>
      </c>
      <c r="AR26" s="136">
        <f>取引基本表!AX23</f>
        <v>659656</v>
      </c>
      <c r="AS26" s="137">
        <f>取引基本表!BB23</f>
        <v>1113348</v>
      </c>
      <c r="AT26" s="137">
        <f>ABS(取引基本表!BJ23)</f>
        <v>558671</v>
      </c>
      <c r="AU26" s="136">
        <f t="shared" si="11"/>
        <v>554677</v>
      </c>
      <c r="AV26" s="138">
        <f t="shared" si="12"/>
        <v>0.84691263325127031</v>
      </c>
      <c r="AW26" s="135">
        <f t="shared" si="13"/>
        <v>0.15308736674872969</v>
      </c>
    </row>
    <row r="27" spans="1:49">
      <c r="A27" s="245">
        <v>20</v>
      </c>
      <c r="B27" s="37" t="s">
        <v>89</v>
      </c>
      <c r="C27" s="138">
        <f t="shared" si="0"/>
        <v>0.18884998044104273</v>
      </c>
      <c r="D27" s="138">
        <f t="shared" si="1"/>
        <v>2.042747265118797E-2</v>
      </c>
      <c r="E27" s="138">
        <f t="shared" si="1"/>
        <v>2.035082172191522E-2</v>
      </c>
      <c r="F27" s="138">
        <f t="shared" si="2"/>
        <v>0.29536956526946395</v>
      </c>
      <c r="G27" s="138">
        <f t="shared" si="2"/>
        <v>0.16481626532719168</v>
      </c>
      <c r="H27" s="135">
        <f t="shared" si="3"/>
        <v>2.2388024205688101E-2</v>
      </c>
      <c r="K27" s="245">
        <v>20</v>
      </c>
      <c r="L27" s="37" t="s">
        <v>89</v>
      </c>
      <c r="M27" s="125">
        <f>取引基本表!AX24</f>
        <v>424358</v>
      </c>
      <c r="N27" s="126">
        <f>ABS(取引基本表!BJ24)</f>
        <v>344218</v>
      </c>
      <c r="O27" s="127">
        <f t="shared" si="5"/>
        <v>0.81115001955895727</v>
      </c>
      <c r="P27" s="128">
        <f t="shared" si="6"/>
        <v>0.18884998044104273</v>
      </c>
      <c r="R27" s="245">
        <v>20</v>
      </c>
      <c r="S27" s="37" t="s">
        <v>89</v>
      </c>
      <c r="T27" s="129">
        <f>雇用表!C27</f>
        <v>8528</v>
      </c>
      <c r="U27" s="130">
        <f>雇用表!F27</f>
        <v>8496</v>
      </c>
      <c r="V27" s="129">
        <f>取引基本表!BL24</f>
        <v>417477</v>
      </c>
      <c r="W27" s="131">
        <f t="shared" si="7"/>
        <v>2.042747265118797E-2</v>
      </c>
      <c r="X27" s="131">
        <f t="shared" si="8"/>
        <v>2.035082172191522E-2</v>
      </c>
      <c r="Z27" s="245">
        <v>20</v>
      </c>
      <c r="AA27" s="37" t="s">
        <v>89</v>
      </c>
      <c r="AB27" s="139">
        <v>68807</v>
      </c>
      <c r="AC27" s="126">
        <v>-14959</v>
      </c>
      <c r="AD27" s="126">
        <v>89019</v>
      </c>
      <c r="AE27" s="126">
        <v>-19556</v>
      </c>
      <c r="AF27" s="126">
        <v>-1</v>
      </c>
      <c r="AG27" s="125">
        <f>取引基本表!BL24</f>
        <v>417477</v>
      </c>
      <c r="AH27" s="135">
        <f t="shared" si="9"/>
        <v>0.29536956526946395</v>
      </c>
      <c r="AI27" s="138">
        <f t="shared" si="10"/>
        <v>0.16481626532719168</v>
      </c>
      <c r="AK27" s="245">
        <v>20</v>
      </c>
      <c r="AL27" s="37" t="s">
        <v>89</v>
      </c>
      <c r="AM27" s="125">
        <f>取引基本表!AR24</f>
        <v>254172</v>
      </c>
      <c r="AN27" s="135">
        <f t="shared" si="4"/>
        <v>2.2388024205688101E-2</v>
      </c>
      <c r="AP27" s="245">
        <v>20</v>
      </c>
      <c r="AQ27" s="37" t="s">
        <v>89</v>
      </c>
      <c r="AR27" s="136">
        <f>取引基本表!AX24</f>
        <v>424358</v>
      </c>
      <c r="AS27" s="137">
        <f>取引基本表!BB24</f>
        <v>337337</v>
      </c>
      <c r="AT27" s="137">
        <f>ABS(取引基本表!BJ24)</f>
        <v>344218</v>
      </c>
      <c r="AU27" s="136">
        <f t="shared" si="11"/>
        <v>-6881</v>
      </c>
      <c r="AV27" s="138">
        <f t="shared" si="12"/>
        <v>0.81115001955895727</v>
      </c>
      <c r="AW27" s="135">
        <f t="shared" si="13"/>
        <v>0.18884998044104273</v>
      </c>
    </row>
    <row r="28" spans="1:49">
      <c r="A28" s="245">
        <v>21</v>
      </c>
      <c r="B28" s="37" t="s">
        <v>90</v>
      </c>
      <c r="C28" s="138">
        <f t="shared" si="0"/>
        <v>0.2115566871254172</v>
      </c>
      <c r="D28" s="138">
        <f t="shared" si="1"/>
        <v>3.0551159487848582E-2</v>
      </c>
      <c r="E28" s="138">
        <f t="shared" si="1"/>
        <v>3.018459578819983E-2</v>
      </c>
      <c r="F28" s="138">
        <f t="shared" si="2"/>
        <v>0.29628808224417325</v>
      </c>
      <c r="G28" s="138">
        <f t="shared" si="2"/>
        <v>0.18177207604774032</v>
      </c>
      <c r="H28" s="135">
        <f t="shared" si="3"/>
        <v>7.2231792840574596E-3</v>
      </c>
      <c r="K28" s="245">
        <v>21</v>
      </c>
      <c r="L28" s="37" t="s">
        <v>90</v>
      </c>
      <c r="M28" s="125">
        <f>取引基本表!AX25</f>
        <v>817743</v>
      </c>
      <c r="N28" s="126">
        <f>ABS(取引基本表!BJ25)</f>
        <v>644744</v>
      </c>
      <c r="O28" s="127">
        <f t="shared" si="5"/>
        <v>0.7884433128745828</v>
      </c>
      <c r="P28" s="128">
        <f t="shared" si="6"/>
        <v>0.2115566871254172</v>
      </c>
      <c r="R28" s="245">
        <v>21</v>
      </c>
      <c r="S28" s="37" t="s">
        <v>90</v>
      </c>
      <c r="T28" s="129">
        <f>雇用表!C28</f>
        <v>36505</v>
      </c>
      <c r="U28" s="130">
        <f>雇用表!F28</f>
        <v>36067</v>
      </c>
      <c r="V28" s="129">
        <f>取引基本表!BL25</f>
        <v>1194881</v>
      </c>
      <c r="W28" s="131">
        <f t="shared" si="7"/>
        <v>3.0551159487848582E-2</v>
      </c>
      <c r="X28" s="131">
        <f t="shared" si="8"/>
        <v>3.018459578819983E-2</v>
      </c>
      <c r="Z28" s="245">
        <v>21</v>
      </c>
      <c r="AA28" s="37" t="s">
        <v>90</v>
      </c>
      <c r="AB28" s="139">
        <v>217196</v>
      </c>
      <c r="AC28" s="126">
        <v>11772</v>
      </c>
      <c r="AD28" s="126">
        <v>131128</v>
      </c>
      <c r="AE28" s="126">
        <v>-6042</v>
      </c>
      <c r="AF28" s="126">
        <v>-25</v>
      </c>
      <c r="AG28" s="125">
        <f>取引基本表!BL25</f>
        <v>1194881</v>
      </c>
      <c r="AH28" s="135">
        <f t="shared" si="9"/>
        <v>0.29628808224417325</v>
      </c>
      <c r="AI28" s="138">
        <f t="shared" si="10"/>
        <v>0.18177207604774032</v>
      </c>
      <c r="AK28" s="245">
        <v>21</v>
      </c>
      <c r="AL28" s="37" t="s">
        <v>90</v>
      </c>
      <c r="AM28" s="125">
        <f>取引基本表!AR25</f>
        <v>82005</v>
      </c>
      <c r="AN28" s="135">
        <f t="shared" si="4"/>
        <v>7.2231792840574596E-3</v>
      </c>
      <c r="AP28" s="245">
        <v>21</v>
      </c>
      <c r="AQ28" s="37" t="s">
        <v>90</v>
      </c>
      <c r="AR28" s="136">
        <f>取引基本表!AX25</f>
        <v>817743</v>
      </c>
      <c r="AS28" s="137">
        <f>取引基本表!BB25</f>
        <v>1021882</v>
      </c>
      <c r="AT28" s="137">
        <f>ABS(取引基本表!BJ25)</f>
        <v>644744</v>
      </c>
      <c r="AU28" s="136">
        <f t="shared" si="11"/>
        <v>377138</v>
      </c>
      <c r="AV28" s="138">
        <f t="shared" si="12"/>
        <v>0.7884433128745828</v>
      </c>
      <c r="AW28" s="135">
        <f t="shared" si="13"/>
        <v>0.2115566871254172</v>
      </c>
    </row>
    <row r="29" spans="1:49">
      <c r="A29" s="245">
        <v>22</v>
      </c>
      <c r="B29" s="37" t="s">
        <v>64</v>
      </c>
      <c r="C29" s="138">
        <f t="shared" si="0"/>
        <v>0.4024048564090591</v>
      </c>
      <c r="D29" s="138">
        <f t="shared" si="1"/>
        <v>7.9194780809421356E-2</v>
      </c>
      <c r="E29" s="138">
        <f t="shared" si="1"/>
        <v>6.5944675090492746E-2</v>
      </c>
      <c r="F29" s="138">
        <f t="shared" si="2"/>
        <v>0.40202182464221792</v>
      </c>
      <c r="G29" s="138">
        <f t="shared" si="2"/>
        <v>0.28848634430593861</v>
      </c>
      <c r="H29" s="135">
        <f t="shared" si="3"/>
        <v>7.7130042947109994E-3</v>
      </c>
      <c r="K29" s="245">
        <v>22</v>
      </c>
      <c r="L29" s="37" t="s">
        <v>64</v>
      </c>
      <c r="M29" s="125">
        <f>取引基本表!AX26</f>
        <v>368338</v>
      </c>
      <c r="N29" s="126">
        <f>ABS(取引基本表!BJ26)</f>
        <v>220117</v>
      </c>
      <c r="O29" s="127">
        <f t="shared" si="5"/>
        <v>0.5975951435909409</v>
      </c>
      <c r="P29" s="128">
        <f t="shared" si="6"/>
        <v>0.4024048564090591</v>
      </c>
      <c r="R29" s="245">
        <v>22</v>
      </c>
      <c r="S29" s="37" t="s">
        <v>64</v>
      </c>
      <c r="T29" s="129">
        <f>雇用表!C29</f>
        <v>29777</v>
      </c>
      <c r="U29" s="130">
        <f>雇用表!F29</f>
        <v>24795</v>
      </c>
      <c r="V29" s="129">
        <f>取引基本表!BL26</f>
        <v>375997</v>
      </c>
      <c r="W29" s="131">
        <f t="shared" si="7"/>
        <v>7.9194780809421356E-2</v>
      </c>
      <c r="X29" s="131">
        <f t="shared" si="8"/>
        <v>6.5944675090492746E-2</v>
      </c>
      <c r="Z29" s="245">
        <v>22</v>
      </c>
      <c r="AA29" s="37" t="s">
        <v>64</v>
      </c>
      <c r="AB29" s="139">
        <v>108470</v>
      </c>
      <c r="AC29" s="126">
        <v>-3859</v>
      </c>
      <c r="AD29" s="126">
        <v>38699</v>
      </c>
      <c r="AE29" s="126">
        <v>7850</v>
      </c>
      <c r="AF29" s="126">
        <v>-1</v>
      </c>
      <c r="AG29" s="125">
        <f>取引基本表!BL26</f>
        <v>375997</v>
      </c>
      <c r="AH29" s="135">
        <f t="shared" si="9"/>
        <v>0.40202182464221792</v>
      </c>
      <c r="AI29" s="138">
        <f t="shared" si="10"/>
        <v>0.28848634430593861</v>
      </c>
      <c r="AK29" s="245">
        <v>22</v>
      </c>
      <c r="AL29" s="37" t="s">
        <v>64</v>
      </c>
      <c r="AM29" s="125">
        <f>取引基本表!AR26</f>
        <v>87566</v>
      </c>
      <c r="AN29" s="135">
        <f t="shared" si="4"/>
        <v>7.7130042947109994E-3</v>
      </c>
      <c r="AP29" s="245">
        <v>22</v>
      </c>
      <c r="AQ29" s="37" t="s">
        <v>64</v>
      </c>
      <c r="AR29" s="136">
        <f>取引基本表!AX26</f>
        <v>368338</v>
      </c>
      <c r="AS29" s="137">
        <f>取引基本表!BB26</f>
        <v>227776</v>
      </c>
      <c r="AT29" s="137">
        <f>ABS(取引基本表!BJ26)</f>
        <v>220117</v>
      </c>
      <c r="AU29" s="136">
        <f t="shared" si="11"/>
        <v>7659</v>
      </c>
      <c r="AV29" s="138">
        <f t="shared" si="12"/>
        <v>0.5975951435909409</v>
      </c>
      <c r="AW29" s="135">
        <f t="shared" si="13"/>
        <v>0.4024048564090591</v>
      </c>
    </row>
    <row r="30" spans="1:49">
      <c r="A30" s="245">
        <v>23</v>
      </c>
      <c r="B30" s="37" t="s">
        <v>91</v>
      </c>
      <c r="C30" s="138">
        <f t="shared" si="0"/>
        <v>1</v>
      </c>
      <c r="D30" s="138">
        <f t="shared" si="1"/>
        <v>7.3824536053885614E-2</v>
      </c>
      <c r="E30" s="138">
        <f t="shared" si="1"/>
        <v>5.6949248710145881E-2</v>
      </c>
      <c r="F30" s="138">
        <f t="shared" si="2"/>
        <v>0.46362091424568164</v>
      </c>
      <c r="G30" s="138">
        <f t="shared" si="2"/>
        <v>0.33838967095036887</v>
      </c>
      <c r="H30" s="135">
        <f t="shared" si="3"/>
        <v>0</v>
      </c>
      <c r="K30" s="245">
        <v>23</v>
      </c>
      <c r="L30" s="37" t="s">
        <v>91</v>
      </c>
      <c r="M30" s="125">
        <f>取引基本表!AX27</f>
        <v>2192496</v>
      </c>
      <c r="N30" s="126">
        <f>ABS(取引基本表!BJ27)</f>
        <v>0</v>
      </c>
      <c r="O30" s="127">
        <f t="shared" si="5"/>
        <v>0</v>
      </c>
      <c r="P30" s="128">
        <f t="shared" si="6"/>
        <v>1</v>
      </c>
      <c r="R30" s="245">
        <v>23</v>
      </c>
      <c r="S30" s="37" t="s">
        <v>91</v>
      </c>
      <c r="T30" s="129">
        <f>雇用表!C30</f>
        <v>161860</v>
      </c>
      <c r="U30" s="130">
        <f>雇用表!F30</f>
        <v>124861</v>
      </c>
      <c r="V30" s="129">
        <f>取引基本表!BL27</f>
        <v>2192496</v>
      </c>
      <c r="W30" s="131">
        <f t="shared" si="7"/>
        <v>7.3824536053885614E-2</v>
      </c>
      <c r="X30" s="131">
        <f t="shared" si="8"/>
        <v>5.6949248710145881E-2</v>
      </c>
      <c r="Z30" s="245">
        <v>23</v>
      </c>
      <c r="AA30" s="37" t="s">
        <v>91</v>
      </c>
      <c r="AB30" s="139">
        <v>741918</v>
      </c>
      <c r="AC30" s="126">
        <v>74044</v>
      </c>
      <c r="AD30" s="126">
        <v>102728</v>
      </c>
      <c r="AE30" s="126">
        <v>104455</v>
      </c>
      <c r="AF30" s="126">
        <v>-6658</v>
      </c>
      <c r="AG30" s="125">
        <f>取引基本表!BL27</f>
        <v>2192496</v>
      </c>
      <c r="AH30" s="135">
        <f t="shared" si="9"/>
        <v>0.46362091424568164</v>
      </c>
      <c r="AI30" s="138">
        <f t="shared" si="10"/>
        <v>0.33838967095036887</v>
      </c>
      <c r="AK30" s="245">
        <v>23</v>
      </c>
      <c r="AL30" s="37" t="s">
        <v>91</v>
      </c>
      <c r="AM30" s="125">
        <f>取引基本表!AR27</f>
        <v>0</v>
      </c>
      <c r="AN30" s="135">
        <f t="shared" si="4"/>
        <v>0</v>
      </c>
      <c r="AP30" s="245">
        <v>23</v>
      </c>
      <c r="AQ30" s="37" t="s">
        <v>91</v>
      </c>
      <c r="AR30" s="136">
        <f>取引基本表!AX27</f>
        <v>2192496</v>
      </c>
      <c r="AS30" s="137">
        <f>取引基本表!BB27</f>
        <v>0</v>
      </c>
      <c r="AT30" s="137">
        <f>ABS(取引基本表!BJ27)</f>
        <v>0</v>
      </c>
      <c r="AU30" s="136">
        <f t="shared" si="11"/>
        <v>0</v>
      </c>
      <c r="AV30" s="138">
        <f t="shared" si="12"/>
        <v>0</v>
      </c>
      <c r="AW30" s="135">
        <f t="shared" si="13"/>
        <v>1</v>
      </c>
    </row>
    <row r="31" spans="1:49">
      <c r="A31" s="245">
        <v>24</v>
      </c>
      <c r="B31" s="37" t="s">
        <v>92</v>
      </c>
      <c r="C31" s="138">
        <f t="shared" si="0"/>
        <v>0.99932498158227889</v>
      </c>
      <c r="D31" s="138">
        <f t="shared" si="1"/>
        <v>2.9145126840892164E-3</v>
      </c>
      <c r="E31" s="138">
        <f t="shared" si="1"/>
        <v>2.9145126840892164E-3</v>
      </c>
      <c r="F31" s="138">
        <f t="shared" si="2"/>
        <v>0.39948542779773355</v>
      </c>
      <c r="G31" s="138">
        <f t="shared" si="2"/>
        <v>7.0262508387801376E-2</v>
      </c>
      <c r="H31" s="135">
        <f t="shared" si="3"/>
        <v>3.314462019579964E-2</v>
      </c>
      <c r="K31" s="245">
        <v>24</v>
      </c>
      <c r="L31" s="37" t="s">
        <v>92</v>
      </c>
      <c r="M31" s="125">
        <f>取引基本表!AX28</f>
        <v>1118488</v>
      </c>
      <c r="N31" s="126">
        <f>ABS(取引基本表!BJ28)</f>
        <v>755</v>
      </c>
      <c r="O31" s="127">
        <f t="shared" si="5"/>
        <v>6.7501841772106628E-4</v>
      </c>
      <c r="P31" s="128">
        <f t="shared" si="6"/>
        <v>0.99932498158227889</v>
      </c>
      <c r="R31" s="245">
        <v>24</v>
      </c>
      <c r="S31" s="37" t="s">
        <v>92</v>
      </c>
      <c r="T31" s="129">
        <f>雇用表!C31</f>
        <v>4035</v>
      </c>
      <c r="U31" s="130">
        <f>雇用表!F31</f>
        <v>4035</v>
      </c>
      <c r="V31" s="129">
        <f>取引基本表!BL28</f>
        <v>1384451</v>
      </c>
      <c r="W31" s="131">
        <f t="shared" si="7"/>
        <v>2.9145126840892164E-3</v>
      </c>
      <c r="X31" s="131">
        <f t="shared" si="8"/>
        <v>2.9145126840892164E-3</v>
      </c>
      <c r="Z31" s="245">
        <v>24</v>
      </c>
      <c r="AA31" s="37" t="s">
        <v>92</v>
      </c>
      <c r="AB31" s="139">
        <v>97275</v>
      </c>
      <c r="AC31" s="126">
        <v>139400</v>
      </c>
      <c r="AD31" s="126">
        <v>269715</v>
      </c>
      <c r="AE31" s="126">
        <v>46964</v>
      </c>
      <c r="AF31" s="126">
        <v>-286</v>
      </c>
      <c r="AG31" s="125">
        <f>取引基本表!BL28</f>
        <v>1384451</v>
      </c>
      <c r="AH31" s="135">
        <f t="shared" si="9"/>
        <v>0.39948542779773355</v>
      </c>
      <c r="AI31" s="138">
        <f t="shared" si="10"/>
        <v>7.0262508387801376E-2</v>
      </c>
      <c r="AK31" s="245">
        <v>24</v>
      </c>
      <c r="AL31" s="37" t="s">
        <v>92</v>
      </c>
      <c r="AM31" s="125">
        <f>取引基本表!AR28</f>
        <v>376292</v>
      </c>
      <c r="AN31" s="135">
        <f t="shared" si="4"/>
        <v>3.314462019579964E-2</v>
      </c>
      <c r="AP31" s="245">
        <v>24</v>
      </c>
      <c r="AQ31" s="37" t="s">
        <v>92</v>
      </c>
      <c r="AR31" s="136">
        <f>取引基本表!AX28</f>
        <v>1118488</v>
      </c>
      <c r="AS31" s="137">
        <f>取引基本表!BB28</f>
        <v>266718</v>
      </c>
      <c r="AT31" s="137">
        <f>ABS(取引基本表!BJ28)</f>
        <v>755</v>
      </c>
      <c r="AU31" s="136">
        <f t="shared" si="11"/>
        <v>265963</v>
      </c>
      <c r="AV31" s="138">
        <f t="shared" si="12"/>
        <v>6.7501841772106628E-4</v>
      </c>
      <c r="AW31" s="135">
        <f t="shared" si="13"/>
        <v>0.99932498158227889</v>
      </c>
    </row>
    <row r="32" spans="1:49">
      <c r="A32" s="245">
        <v>25</v>
      </c>
      <c r="B32" s="37" t="s">
        <v>1</v>
      </c>
      <c r="C32" s="138">
        <f t="shared" si="0"/>
        <v>0.9998360837770528</v>
      </c>
      <c r="D32" s="138">
        <f t="shared" si="1"/>
        <v>2.1120085933633119E-2</v>
      </c>
      <c r="E32" s="138">
        <f t="shared" si="1"/>
        <v>2.1120085933633119E-2</v>
      </c>
      <c r="F32" s="138">
        <f t="shared" si="2"/>
        <v>0.44272670787830282</v>
      </c>
      <c r="G32" s="138">
        <f t="shared" si="2"/>
        <v>0.11380414292785156</v>
      </c>
      <c r="H32" s="135">
        <f t="shared" si="3"/>
        <v>7.2296973654795713E-3</v>
      </c>
      <c r="K32" s="245">
        <v>25</v>
      </c>
      <c r="L32" s="37" t="s">
        <v>1</v>
      </c>
      <c r="M32" s="125">
        <f>取引基本表!AX29</f>
        <v>189121</v>
      </c>
      <c r="N32" s="126">
        <f>ABS(取引基本表!BJ29)</f>
        <v>31</v>
      </c>
      <c r="O32" s="127">
        <f t="shared" si="5"/>
        <v>1.6391622294721368E-4</v>
      </c>
      <c r="P32" s="128">
        <f t="shared" si="6"/>
        <v>0.9998360837770528</v>
      </c>
      <c r="R32" s="245">
        <v>25</v>
      </c>
      <c r="S32" s="37" t="s">
        <v>1</v>
      </c>
      <c r="T32" s="129">
        <f>雇用表!C32</f>
        <v>4011</v>
      </c>
      <c r="U32" s="130">
        <f>雇用表!F32</f>
        <v>4011</v>
      </c>
      <c r="V32" s="129">
        <f>取引基本表!BL29</f>
        <v>189914</v>
      </c>
      <c r="W32" s="131">
        <f t="shared" si="7"/>
        <v>2.1120085933633119E-2</v>
      </c>
      <c r="X32" s="131">
        <f t="shared" si="8"/>
        <v>2.1120085933633119E-2</v>
      </c>
      <c r="Z32" s="245">
        <v>25</v>
      </c>
      <c r="AA32" s="37" t="s">
        <v>1</v>
      </c>
      <c r="AB32" s="139">
        <v>21613</v>
      </c>
      <c r="AC32" s="126">
        <v>22610</v>
      </c>
      <c r="AD32" s="126">
        <v>39461</v>
      </c>
      <c r="AE32" s="126">
        <v>7214</v>
      </c>
      <c r="AF32" s="126">
        <v>-6818</v>
      </c>
      <c r="AG32" s="125">
        <f>取引基本表!BL29</f>
        <v>189914</v>
      </c>
      <c r="AH32" s="135">
        <f t="shared" si="9"/>
        <v>0.44272670787830282</v>
      </c>
      <c r="AI32" s="138">
        <f t="shared" si="10"/>
        <v>0.11380414292785156</v>
      </c>
      <c r="AK32" s="245">
        <v>25</v>
      </c>
      <c r="AL32" s="37" t="s">
        <v>1</v>
      </c>
      <c r="AM32" s="125">
        <f>取引基本表!AR29</f>
        <v>82079</v>
      </c>
      <c r="AN32" s="135">
        <f t="shared" si="4"/>
        <v>7.2296973654795713E-3</v>
      </c>
      <c r="AP32" s="245">
        <v>25</v>
      </c>
      <c r="AQ32" s="37" t="s">
        <v>1</v>
      </c>
      <c r="AR32" s="136">
        <f>取引基本表!AX29</f>
        <v>189121</v>
      </c>
      <c r="AS32" s="137">
        <f>取引基本表!BB29</f>
        <v>824</v>
      </c>
      <c r="AT32" s="137">
        <f>ABS(取引基本表!BJ29)</f>
        <v>31</v>
      </c>
      <c r="AU32" s="136">
        <f t="shared" si="11"/>
        <v>793</v>
      </c>
      <c r="AV32" s="138">
        <f t="shared" si="12"/>
        <v>1.6391622294721368E-4</v>
      </c>
      <c r="AW32" s="135">
        <f t="shared" si="13"/>
        <v>0.9998360837770528</v>
      </c>
    </row>
    <row r="33" spans="1:49">
      <c r="A33" s="245">
        <v>26</v>
      </c>
      <c r="B33" s="37" t="s">
        <v>2</v>
      </c>
      <c r="C33" s="138">
        <f t="shared" si="0"/>
        <v>0.99108509199615646</v>
      </c>
      <c r="D33" s="138">
        <f t="shared" si="1"/>
        <v>8.7702783269007503E-2</v>
      </c>
      <c r="E33" s="138">
        <f t="shared" si="1"/>
        <v>8.4336323251883824E-2</v>
      </c>
      <c r="F33" s="138">
        <f t="shared" si="2"/>
        <v>0.63278689994307047</v>
      </c>
      <c r="G33" s="138">
        <f t="shared" si="2"/>
        <v>0.4529749017181946</v>
      </c>
      <c r="H33" s="135">
        <f t="shared" si="3"/>
        <v>7.7168799106917146E-4</v>
      </c>
      <c r="K33" s="245">
        <v>26</v>
      </c>
      <c r="L33" s="37" t="s">
        <v>2</v>
      </c>
      <c r="M33" s="125">
        <f>取引基本表!AX30</f>
        <v>224792</v>
      </c>
      <c r="N33" s="126">
        <f>ABS(取引基本表!BJ30)</f>
        <v>2004</v>
      </c>
      <c r="O33" s="127">
        <f t="shared" si="5"/>
        <v>8.9149080038435531E-3</v>
      </c>
      <c r="P33" s="128">
        <f t="shared" si="6"/>
        <v>0.99108509199615646</v>
      </c>
      <c r="R33" s="245">
        <v>26</v>
      </c>
      <c r="S33" s="37" t="s">
        <v>2</v>
      </c>
      <c r="T33" s="129">
        <f>雇用表!C33</f>
        <v>19565</v>
      </c>
      <c r="U33" s="130">
        <f>雇用表!F33</f>
        <v>18814</v>
      </c>
      <c r="V33" s="129">
        <f>取引基本表!BL30</f>
        <v>223083</v>
      </c>
      <c r="W33" s="131">
        <f t="shared" si="7"/>
        <v>8.7702783269007503E-2</v>
      </c>
      <c r="X33" s="131">
        <f t="shared" si="8"/>
        <v>8.4336323251883824E-2</v>
      </c>
      <c r="Z33" s="245">
        <v>26</v>
      </c>
      <c r="AA33" s="37" t="s">
        <v>2</v>
      </c>
      <c r="AB33" s="139">
        <v>101051</v>
      </c>
      <c r="AC33" s="126">
        <v>12777</v>
      </c>
      <c r="AD33" s="126">
        <v>17517</v>
      </c>
      <c r="AE33" s="126">
        <v>9820</v>
      </c>
      <c r="AF33" s="126">
        <v>-1</v>
      </c>
      <c r="AG33" s="125">
        <f>取引基本表!BL30</f>
        <v>223083</v>
      </c>
      <c r="AH33" s="135">
        <f t="shared" si="9"/>
        <v>0.63278689994307047</v>
      </c>
      <c r="AI33" s="138">
        <f t="shared" si="10"/>
        <v>0.4529749017181946</v>
      </c>
      <c r="AK33" s="245">
        <v>26</v>
      </c>
      <c r="AL33" s="37" t="s">
        <v>2</v>
      </c>
      <c r="AM33" s="125">
        <f>取引基本表!AR30</f>
        <v>8761</v>
      </c>
      <c r="AN33" s="135">
        <f t="shared" si="4"/>
        <v>7.7168799106917146E-4</v>
      </c>
      <c r="AP33" s="245">
        <v>26</v>
      </c>
      <c r="AQ33" s="37" t="s">
        <v>2</v>
      </c>
      <c r="AR33" s="136">
        <f>取引基本表!AX30</f>
        <v>224792</v>
      </c>
      <c r="AS33" s="137">
        <f>取引基本表!BB30</f>
        <v>295</v>
      </c>
      <c r="AT33" s="137">
        <f>ABS(取引基本表!BJ30)</f>
        <v>2004</v>
      </c>
      <c r="AU33" s="136">
        <f t="shared" si="11"/>
        <v>-1709</v>
      </c>
      <c r="AV33" s="138">
        <f t="shared" si="12"/>
        <v>8.9149080038435531E-3</v>
      </c>
      <c r="AW33" s="135">
        <f t="shared" si="13"/>
        <v>0.99108509199615646</v>
      </c>
    </row>
    <row r="34" spans="1:49">
      <c r="A34" s="245">
        <v>27</v>
      </c>
      <c r="B34" s="37" t="s">
        <v>65</v>
      </c>
      <c r="C34" s="138">
        <f t="shared" si="0"/>
        <v>0.24606089914510665</v>
      </c>
      <c r="D34" s="138">
        <f t="shared" si="1"/>
        <v>0.15389009392691583</v>
      </c>
      <c r="E34" s="138">
        <f t="shared" si="1"/>
        <v>0.1433320704064108</v>
      </c>
      <c r="F34" s="138">
        <f t="shared" si="2"/>
        <v>0.68044247766447119</v>
      </c>
      <c r="G34" s="138">
        <f t="shared" si="2"/>
        <v>0.43749758717185111</v>
      </c>
      <c r="H34" s="135">
        <f t="shared" si="3"/>
        <v>0.137069350800852</v>
      </c>
      <c r="K34" s="245">
        <v>27</v>
      </c>
      <c r="L34" s="37" t="s">
        <v>65</v>
      </c>
      <c r="M34" s="125">
        <f>取引基本表!AX31</f>
        <v>3019090</v>
      </c>
      <c r="N34" s="126">
        <f>ABS(取引基本表!BJ31)</f>
        <v>2276210</v>
      </c>
      <c r="O34" s="127">
        <f t="shared" si="5"/>
        <v>0.75393910085489335</v>
      </c>
      <c r="P34" s="128">
        <f t="shared" si="6"/>
        <v>0.24606089914510665</v>
      </c>
      <c r="R34" s="245">
        <v>27</v>
      </c>
      <c r="S34" s="37" t="s">
        <v>65</v>
      </c>
      <c r="T34" s="129">
        <f>雇用表!C34</f>
        <v>450446</v>
      </c>
      <c r="U34" s="130">
        <f>雇用表!F34</f>
        <v>419542</v>
      </c>
      <c r="V34" s="129">
        <f>取引基本表!BL31</f>
        <v>2927063</v>
      </c>
      <c r="W34" s="131">
        <f t="shared" si="7"/>
        <v>0.15389009392691583</v>
      </c>
      <c r="X34" s="131">
        <f t="shared" si="8"/>
        <v>0.1433320704064108</v>
      </c>
      <c r="Z34" s="245">
        <v>27</v>
      </c>
      <c r="AA34" s="37" t="s">
        <v>65</v>
      </c>
      <c r="AB34" s="139">
        <v>1280583</v>
      </c>
      <c r="AC34" s="126">
        <v>260345</v>
      </c>
      <c r="AD34" s="126">
        <v>283737</v>
      </c>
      <c r="AE34" s="126">
        <v>169131</v>
      </c>
      <c r="AF34" s="126">
        <v>-2098</v>
      </c>
      <c r="AG34" s="125">
        <f>取引基本表!BL31</f>
        <v>2927063</v>
      </c>
      <c r="AH34" s="135">
        <f t="shared" si="9"/>
        <v>0.68044247766447119</v>
      </c>
      <c r="AI34" s="138">
        <f t="shared" si="10"/>
        <v>0.43749758717185111</v>
      </c>
      <c r="AK34" s="245">
        <v>27</v>
      </c>
      <c r="AL34" s="37" t="s">
        <v>65</v>
      </c>
      <c r="AM34" s="125">
        <f>取引基本表!AR31</f>
        <v>1556153</v>
      </c>
      <c r="AN34" s="135">
        <f t="shared" si="4"/>
        <v>0.137069350800852</v>
      </c>
      <c r="AP34" s="245">
        <v>27</v>
      </c>
      <c r="AQ34" s="37" t="s">
        <v>65</v>
      </c>
      <c r="AR34" s="136">
        <f>取引基本表!AX31</f>
        <v>3019090</v>
      </c>
      <c r="AS34" s="137">
        <f>取引基本表!BB31</f>
        <v>2184183</v>
      </c>
      <c r="AT34" s="137">
        <f>ABS(取引基本表!BJ31)</f>
        <v>2276210</v>
      </c>
      <c r="AU34" s="136">
        <f t="shared" si="11"/>
        <v>-92027</v>
      </c>
      <c r="AV34" s="138">
        <f t="shared" si="12"/>
        <v>0.75393910085489335</v>
      </c>
      <c r="AW34" s="135">
        <f t="shared" si="13"/>
        <v>0.24606089914510665</v>
      </c>
    </row>
    <row r="35" spans="1:49">
      <c r="A35" s="245">
        <v>28</v>
      </c>
      <c r="B35" s="37" t="s">
        <v>66</v>
      </c>
      <c r="C35" s="138">
        <f t="shared" si="0"/>
        <v>0.75377646979277246</v>
      </c>
      <c r="D35" s="138">
        <f t="shared" si="1"/>
        <v>4.0363234612300396E-2</v>
      </c>
      <c r="E35" s="138">
        <f t="shared" si="1"/>
        <v>3.9154079363329694E-2</v>
      </c>
      <c r="F35" s="138">
        <f t="shared" si="2"/>
        <v>0.60548890850388704</v>
      </c>
      <c r="G35" s="138">
        <f t="shared" si="2"/>
        <v>0.30282397072447498</v>
      </c>
      <c r="H35" s="135">
        <f t="shared" si="3"/>
        <v>5.7629969222324183E-2</v>
      </c>
      <c r="K35" s="245">
        <v>28</v>
      </c>
      <c r="L35" s="37" t="s">
        <v>66</v>
      </c>
      <c r="M35" s="125">
        <f>取引基本表!AX32</f>
        <v>1434607</v>
      </c>
      <c r="N35" s="126">
        <f>ABS(取引基本表!BJ32)</f>
        <v>353234</v>
      </c>
      <c r="O35" s="127">
        <f t="shared" si="5"/>
        <v>0.24622353020722748</v>
      </c>
      <c r="P35" s="128">
        <f t="shared" si="6"/>
        <v>0.75377646979277246</v>
      </c>
      <c r="R35" s="245">
        <v>28</v>
      </c>
      <c r="S35" s="37" t="s">
        <v>66</v>
      </c>
      <c r="T35" s="129">
        <f>雇用表!C35</f>
        <v>47969</v>
      </c>
      <c r="U35" s="130">
        <f>雇用表!F35</f>
        <v>46532</v>
      </c>
      <c r="V35" s="129">
        <f>取引基本表!BL32</f>
        <v>1188433</v>
      </c>
      <c r="W35" s="131">
        <f t="shared" si="7"/>
        <v>4.0363234612300396E-2</v>
      </c>
      <c r="X35" s="131">
        <f t="shared" si="8"/>
        <v>3.9154079363329694E-2</v>
      </c>
      <c r="Z35" s="245">
        <v>28</v>
      </c>
      <c r="AA35" s="37" t="s">
        <v>66</v>
      </c>
      <c r="AB35" s="139">
        <v>359886</v>
      </c>
      <c r="AC35" s="126">
        <v>263922</v>
      </c>
      <c r="AD35" s="126">
        <v>89472</v>
      </c>
      <c r="AE35" s="126">
        <v>20390</v>
      </c>
      <c r="AF35" s="126">
        <v>-14087</v>
      </c>
      <c r="AG35" s="125">
        <f>取引基本表!BL32</f>
        <v>1188433</v>
      </c>
      <c r="AH35" s="135">
        <f t="shared" si="9"/>
        <v>0.60548890850388704</v>
      </c>
      <c r="AI35" s="138">
        <f t="shared" si="10"/>
        <v>0.30282397072447498</v>
      </c>
      <c r="AK35" s="245">
        <v>28</v>
      </c>
      <c r="AL35" s="37" t="s">
        <v>66</v>
      </c>
      <c r="AM35" s="125">
        <f>取引基本表!AR32</f>
        <v>654275</v>
      </c>
      <c r="AN35" s="135">
        <f t="shared" si="4"/>
        <v>5.7629969222324183E-2</v>
      </c>
      <c r="AP35" s="245">
        <v>28</v>
      </c>
      <c r="AQ35" s="37" t="s">
        <v>66</v>
      </c>
      <c r="AR35" s="136">
        <f>取引基本表!AX32</f>
        <v>1434607</v>
      </c>
      <c r="AS35" s="137">
        <f>取引基本表!BB32</f>
        <v>107060</v>
      </c>
      <c r="AT35" s="137">
        <f>ABS(取引基本表!BJ32)</f>
        <v>353234</v>
      </c>
      <c r="AU35" s="136">
        <f t="shared" si="11"/>
        <v>-246174</v>
      </c>
      <c r="AV35" s="138">
        <f t="shared" si="12"/>
        <v>0.24622353020722748</v>
      </c>
      <c r="AW35" s="135">
        <f t="shared" si="13"/>
        <v>0.75377646979277246</v>
      </c>
    </row>
    <row r="36" spans="1:49">
      <c r="A36" s="245">
        <v>29</v>
      </c>
      <c r="B36" s="37" t="s">
        <v>93</v>
      </c>
      <c r="C36" s="138">
        <f t="shared" si="0"/>
        <v>0.99118010215945485</v>
      </c>
      <c r="D36" s="138">
        <f t="shared" si="1"/>
        <v>1.5774342104513773E-2</v>
      </c>
      <c r="E36" s="138">
        <f t="shared" si="1"/>
        <v>1.3229670821596217E-2</v>
      </c>
      <c r="F36" s="138">
        <f t="shared" si="2"/>
        <v>0.81306518983088305</v>
      </c>
      <c r="G36" s="138">
        <f t="shared" si="2"/>
        <v>5.8650173764370726E-2</v>
      </c>
      <c r="H36" s="135">
        <f t="shared" si="3"/>
        <v>0.2375179181177472</v>
      </c>
      <c r="K36" s="245">
        <v>29</v>
      </c>
      <c r="L36" s="37" t="s">
        <v>93</v>
      </c>
      <c r="M36" s="125">
        <f>取引基本表!AX33</f>
        <v>3496299</v>
      </c>
      <c r="N36" s="126">
        <f>ABS(取引基本表!BJ33)</f>
        <v>30837</v>
      </c>
      <c r="O36" s="127">
        <f t="shared" si="5"/>
        <v>8.8198978405451024E-3</v>
      </c>
      <c r="P36" s="128">
        <f t="shared" si="6"/>
        <v>0.99118010215945485</v>
      </c>
      <c r="R36" s="245">
        <v>29</v>
      </c>
      <c r="S36" s="37" t="s">
        <v>93</v>
      </c>
      <c r="T36" s="129">
        <f>雇用表!C36</f>
        <v>55394</v>
      </c>
      <c r="U36" s="130">
        <f>雇用表!F36</f>
        <v>46458</v>
      </c>
      <c r="V36" s="129">
        <f>取引基本表!BL33</f>
        <v>3511652</v>
      </c>
      <c r="W36" s="131">
        <f t="shared" si="7"/>
        <v>1.5774342104513773E-2</v>
      </c>
      <c r="X36" s="131">
        <f t="shared" si="8"/>
        <v>1.3229670821596217E-2</v>
      </c>
      <c r="Z36" s="245">
        <v>29</v>
      </c>
      <c r="AA36" s="37" t="s">
        <v>93</v>
      </c>
      <c r="AB36" s="139">
        <v>205959</v>
      </c>
      <c r="AC36" s="126">
        <v>1220158</v>
      </c>
      <c r="AD36" s="126">
        <v>1178643</v>
      </c>
      <c r="AE36" s="126">
        <v>251198</v>
      </c>
      <c r="AF36" s="126">
        <v>-756</v>
      </c>
      <c r="AG36" s="125">
        <f>取引基本表!BL33</f>
        <v>3511652</v>
      </c>
      <c r="AH36" s="135">
        <f>SUM(AB36:AF36)/AG36</f>
        <v>0.81306518983088305</v>
      </c>
      <c r="AI36" s="138">
        <f>AB36/AG36</f>
        <v>5.8650173764370726E-2</v>
      </c>
      <c r="AK36" s="245">
        <v>29</v>
      </c>
      <c r="AL36" s="37" t="s">
        <v>93</v>
      </c>
      <c r="AM36" s="125">
        <f>取引基本表!AR33</f>
        <v>2696549</v>
      </c>
      <c r="AN36" s="135">
        <f t="shared" si="4"/>
        <v>0.2375179181177472</v>
      </c>
      <c r="AP36" s="245">
        <v>29</v>
      </c>
      <c r="AQ36" s="37" t="s">
        <v>93</v>
      </c>
      <c r="AR36" s="136">
        <f>取引基本表!AX33</f>
        <v>3496299</v>
      </c>
      <c r="AS36" s="137">
        <f>取引基本表!BB33</f>
        <v>46190</v>
      </c>
      <c r="AT36" s="137">
        <f>ABS(取引基本表!BJ33)</f>
        <v>30837</v>
      </c>
      <c r="AU36" s="136">
        <f t="shared" si="11"/>
        <v>15353</v>
      </c>
      <c r="AV36" s="138">
        <f t="shared" si="12"/>
        <v>8.8198978405451024E-3</v>
      </c>
      <c r="AW36" s="135">
        <f t="shared" si="13"/>
        <v>0.99118010215945485</v>
      </c>
    </row>
    <row r="37" spans="1:49">
      <c r="A37" s="245">
        <v>30</v>
      </c>
      <c r="B37" s="37" t="s">
        <v>94</v>
      </c>
      <c r="C37" s="138">
        <f t="shared" si="0"/>
        <v>0.58105140483022077</v>
      </c>
      <c r="D37" s="138">
        <f t="shared" si="1"/>
        <v>7.9200513574427991E-2</v>
      </c>
      <c r="E37" s="138">
        <f t="shared" si="1"/>
        <v>7.3600662533244779E-2</v>
      </c>
      <c r="F37" s="138">
        <f t="shared" si="2"/>
        <v>0.63403708963374472</v>
      </c>
      <c r="G37" s="138">
        <f t="shared" si="2"/>
        <v>0.40235165952905672</v>
      </c>
      <c r="H37" s="135">
        <f t="shared" si="3"/>
        <v>4.2719417558337268E-2</v>
      </c>
      <c r="K37" s="245">
        <v>30</v>
      </c>
      <c r="L37" s="37" t="s">
        <v>94</v>
      </c>
      <c r="M37" s="125">
        <f>取引基本表!AX34</f>
        <v>1491319</v>
      </c>
      <c r="N37" s="126">
        <f>ABS(取引基本表!BJ34)</f>
        <v>624786</v>
      </c>
      <c r="O37" s="127">
        <f t="shared" si="5"/>
        <v>0.41894859516977923</v>
      </c>
      <c r="P37" s="128">
        <f t="shared" si="6"/>
        <v>0.58105140483022077</v>
      </c>
      <c r="R37" s="245">
        <v>30</v>
      </c>
      <c r="S37" s="37" t="s">
        <v>94</v>
      </c>
      <c r="T37" s="129">
        <f>雇用表!C37</f>
        <v>142494</v>
      </c>
      <c r="U37" s="130">
        <f>雇用表!F37</f>
        <v>132419</v>
      </c>
      <c r="V37" s="129">
        <f>取引基本表!BL34</f>
        <v>1799155</v>
      </c>
      <c r="W37" s="131">
        <f t="shared" si="7"/>
        <v>7.9200513574427991E-2</v>
      </c>
      <c r="X37" s="131">
        <f t="shared" si="8"/>
        <v>7.3600662533244779E-2</v>
      </c>
      <c r="Z37" s="245">
        <v>30</v>
      </c>
      <c r="AA37" s="37" t="s">
        <v>94</v>
      </c>
      <c r="AB37" s="139">
        <v>723893</v>
      </c>
      <c r="AC37" s="126">
        <v>40258</v>
      </c>
      <c r="AD37" s="126">
        <v>299088</v>
      </c>
      <c r="AE37" s="126">
        <v>84822</v>
      </c>
      <c r="AF37" s="126">
        <v>-7330</v>
      </c>
      <c r="AG37" s="125">
        <f>取引基本表!BL34</f>
        <v>1799155</v>
      </c>
      <c r="AH37" s="135">
        <f t="shared" si="9"/>
        <v>0.63403708963374472</v>
      </c>
      <c r="AI37" s="138">
        <f t="shared" si="10"/>
        <v>0.40235165952905672</v>
      </c>
      <c r="AK37" s="245">
        <v>30</v>
      </c>
      <c r="AL37" s="37" t="s">
        <v>94</v>
      </c>
      <c r="AM37" s="125">
        <f>取引基本表!AR34</f>
        <v>484995</v>
      </c>
      <c r="AN37" s="135">
        <f t="shared" si="4"/>
        <v>4.2719417558337268E-2</v>
      </c>
      <c r="AP37" s="245">
        <v>30</v>
      </c>
      <c r="AQ37" s="37" t="s">
        <v>94</v>
      </c>
      <c r="AR37" s="136">
        <f>取引基本表!AX34</f>
        <v>1491319</v>
      </c>
      <c r="AS37" s="137">
        <f>取引基本表!BB34</f>
        <v>932622</v>
      </c>
      <c r="AT37" s="137">
        <f>ABS(取引基本表!BJ34)</f>
        <v>624786</v>
      </c>
      <c r="AU37" s="136">
        <f t="shared" si="11"/>
        <v>307836</v>
      </c>
      <c r="AV37" s="138">
        <f t="shared" si="12"/>
        <v>0.41894859516977923</v>
      </c>
      <c r="AW37" s="135">
        <f t="shared" si="13"/>
        <v>0.58105140483022077</v>
      </c>
    </row>
    <row r="38" spans="1:49">
      <c r="A38" s="245">
        <v>31</v>
      </c>
      <c r="B38" s="37" t="s">
        <v>95</v>
      </c>
      <c r="C38" s="138">
        <f t="shared" si="0"/>
        <v>0.47456671407271833</v>
      </c>
      <c r="D38" s="138">
        <f t="shared" si="1"/>
        <v>3.5590827435143364E-2</v>
      </c>
      <c r="E38" s="138">
        <f t="shared" si="1"/>
        <v>3.1059891839156476E-2</v>
      </c>
      <c r="F38" s="138">
        <f t="shared" si="2"/>
        <v>0.4997199825516766</v>
      </c>
      <c r="G38" s="138">
        <f t="shared" si="2"/>
        <v>0.18003386475673192</v>
      </c>
      <c r="H38" s="135">
        <f t="shared" si="3"/>
        <v>5.150358926080905E-2</v>
      </c>
      <c r="K38" s="245">
        <v>31</v>
      </c>
      <c r="L38" s="37" t="s">
        <v>95</v>
      </c>
      <c r="M38" s="125">
        <f>取引基本表!AX35</f>
        <v>1918883</v>
      </c>
      <c r="N38" s="126">
        <f>ABS(取引基本表!BJ35)</f>
        <v>1008245</v>
      </c>
      <c r="O38" s="127">
        <f t="shared" si="5"/>
        <v>0.52543328592728167</v>
      </c>
      <c r="P38" s="128">
        <f t="shared" si="6"/>
        <v>0.47456671407271833</v>
      </c>
      <c r="R38" s="245">
        <v>31</v>
      </c>
      <c r="S38" s="37" t="s">
        <v>95</v>
      </c>
      <c r="T38" s="129">
        <f>雇用表!C38</f>
        <v>37940</v>
      </c>
      <c r="U38" s="130">
        <f>雇用表!F38</f>
        <v>33110</v>
      </c>
      <c r="V38" s="129">
        <f>取引基本表!BL35</f>
        <v>1066005</v>
      </c>
      <c r="W38" s="131">
        <f t="shared" si="7"/>
        <v>3.5590827435143364E-2</v>
      </c>
      <c r="X38" s="131">
        <f t="shared" si="8"/>
        <v>3.1059891839156476E-2</v>
      </c>
      <c r="Z38" s="245">
        <v>31</v>
      </c>
      <c r="AA38" s="37" t="s">
        <v>95</v>
      </c>
      <c r="AB38" s="139">
        <v>191917</v>
      </c>
      <c r="AC38" s="126">
        <v>145435</v>
      </c>
      <c r="AD38" s="126">
        <v>163180</v>
      </c>
      <c r="AE38" s="126">
        <v>32177</v>
      </c>
      <c r="AF38" s="126">
        <v>-5</v>
      </c>
      <c r="AG38" s="125">
        <f>取引基本表!BL35</f>
        <v>1066005</v>
      </c>
      <c r="AH38" s="135">
        <f t="shared" si="9"/>
        <v>0.4997199825516766</v>
      </c>
      <c r="AI38" s="138">
        <f t="shared" si="10"/>
        <v>0.18003386475673192</v>
      </c>
      <c r="AK38" s="245">
        <v>31</v>
      </c>
      <c r="AL38" s="37" t="s">
        <v>95</v>
      </c>
      <c r="AM38" s="125">
        <f>取引基本表!AR35</f>
        <v>584722</v>
      </c>
      <c r="AN38" s="135">
        <f t="shared" si="4"/>
        <v>5.150358926080905E-2</v>
      </c>
      <c r="AP38" s="245">
        <v>31</v>
      </c>
      <c r="AQ38" s="37" t="s">
        <v>95</v>
      </c>
      <c r="AR38" s="136">
        <f>取引基本表!AX35</f>
        <v>1918883</v>
      </c>
      <c r="AS38" s="137">
        <f>取引基本表!BB35</f>
        <v>155367</v>
      </c>
      <c r="AT38" s="137">
        <f>ABS(取引基本表!BJ35)</f>
        <v>1008245</v>
      </c>
      <c r="AU38" s="136">
        <f t="shared" si="11"/>
        <v>-852878</v>
      </c>
      <c r="AV38" s="138">
        <f t="shared" si="12"/>
        <v>0.52543328592728167</v>
      </c>
      <c r="AW38" s="135">
        <f t="shared" si="13"/>
        <v>0.47456671407271833</v>
      </c>
    </row>
    <row r="39" spans="1:49">
      <c r="A39" s="245">
        <v>32</v>
      </c>
      <c r="B39" s="37" t="s">
        <v>67</v>
      </c>
      <c r="C39" s="138">
        <f t="shared" si="0"/>
        <v>1</v>
      </c>
      <c r="D39" s="138">
        <f t="shared" si="1"/>
        <v>4.8027598057070089E-2</v>
      </c>
      <c r="E39" s="138">
        <f t="shared" si="1"/>
        <v>4.8027598057070089E-2</v>
      </c>
      <c r="F39" s="138">
        <f t="shared" si="2"/>
        <v>0.70859596344355691</v>
      </c>
      <c r="G39" s="138">
        <f t="shared" si="2"/>
        <v>0.33345520667958617</v>
      </c>
      <c r="H39" s="135">
        <f t="shared" si="3"/>
        <v>5.0851604954235139E-3</v>
      </c>
      <c r="K39" s="245">
        <v>32</v>
      </c>
      <c r="L39" s="37" t="s">
        <v>67</v>
      </c>
      <c r="M39" s="125">
        <f>取引基本表!AX36</f>
        <v>1438652</v>
      </c>
      <c r="N39" s="126">
        <f>ABS(取引基本表!BJ36)</f>
        <v>0</v>
      </c>
      <c r="O39" s="127">
        <f t="shared" si="5"/>
        <v>0</v>
      </c>
      <c r="P39" s="128">
        <f t="shared" si="6"/>
        <v>1</v>
      </c>
      <c r="R39" s="245">
        <v>32</v>
      </c>
      <c r="S39" s="37" t="s">
        <v>67</v>
      </c>
      <c r="T39" s="129">
        <f>雇用表!C39</f>
        <v>69095</v>
      </c>
      <c r="U39" s="130">
        <f>雇用表!F39</f>
        <v>69095</v>
      </c>
      <c r="V39" s="129">
        <f>取引基本表!BL36</f>
        <v>1438652</v>
      </c>
      <c r="W39" s="131">
        <f t="shared" si="7"/>
        <v>4.8027598057070089E-2</v>
      </c>
      <c r="X39" s="131">
        <f t="shared" si="8"/>
        <v>4.8027598057070089E-2</v>
      </c>
      <c r="Z39" s="245">
        <v>32</v>
      </c>
      <c r="AA39" s="37" t="s">
        <v>67</v>
      </c>
      <c r="AB39" s="139">
        <v>479726</v>
      </c>
      <c r="AC39" s="126">
        <v>0</v>
      </c>
      <c r="AD39" s="126">
        <v>537239</v>
      </c>
      <c r="AE39" s="126">
        <v>2458</v>
      </c>
      <c r="AF39" s="126">
        <v>0</v>
      </c>
      <c r="AG39" s="125">
        <f>取引基本表!BL36</f>
        <v>1438652</v>
      </c>
      <c r="AH39" s="135">
        <f t="shared" si="9"/>
        <v>0.70859596344355691</v>
      </c>
      <c r="AI39" s="138">
        <f t="shared" si="10"/>
        <v>0.33345520667958617</v>
      </c>
      <c r="AK39" s="245">
        <v>32</v>
      </c>
      <c r="AL39" s="37" t="s">
        <v>67</v>
      </c>
      <c r="AM39" s="125">
        <f>取引基本表!AR36</f>
        <v>57732</v>
      </c>
      <c r="AN39" s="135">
        <f t="shared" si="4"/>
        <v>5.0851604954235139E-3</v>
      </c>
      <c r="AP39" s="245">
        <v>32</v>
      </c>
      <c r="AQ39" s="37" t="s">
        <v>67</v>
      </c>
      <c r="AR39" s="136">
        <f>取引基本表!AX36</f>
        <v>1438652</v>
      </c>
      <c r="AS39" s="137">
        <f>取引基本表!BB36</f>
        <v>0</v>
      </c>
      <c r="AT39" s="137">
        <f>ABS(取引基本表!BJ36)</f>
        <v>0</v>
      </c>
      <c r="AU39" s="136">
        <f t="shared" si="11"/>
        <v>0</v>
      </c>
      <c r="AV39" s="138">
        <f t="shared" si="12"/>
        <v>0</v>
      </c>
      <c r="AW39" s="135">
        <f t="shared" si="13"/>
        <v>1</v>
      </c>
    </row>
    <row r="40" spans="1:49">
      <c r="A40" s="245">
        <v>33</v>
      </c>
      <c r="B40" s="37" t="s">
        <v>96</v>
      </c>
      <c r="C40" s="138">
        <f t="shared" si="0"/>
        <v>0.78927678494152065</v>
      </c>
      <c r="D40" s="138">
        <f t="shared" si="1"/>
        <v>9.0697433955161888E-2</v>
      </c>
      <c r="E40" s="138">
        <f t="shared" si="1"/>
        <v>9.0562666353757981E-2</v>
      </c>
      <c r="F40" s="138">
        <f t="shared" si="2"/>
        <v>0.70623799726049996</v>
      </c>
      <c r="G40" s="138">
        <f t="shared" si="2"/>
        <v>0.52314226927728547</v>
      </c>
      <c r="H40" s="135">
        <f t="shared" si="3"/>
        <v>3.428475595158087E-2</v>
      </c>
      <c r="K40" s="245">
        <v>33</v>
      </c>
      <c r="L40" s="37" t="s">
        <v>96</v>
      </c>
      <c r="M40" s="125">
        <f>取引基本表!AX37</f>
        <v>2056622</v>
      </c>
      <c r="N40" s="126">
        <f>ABS(取引基本表!BJ37)</f>
        <v>433378</v>
      </c>
      <c r="O40" s="127">
        <f t="shared" si="5"/>
        <v>0.21072321505847938</v>
      </c>
      <c r="P40" s="128">
        <f t="shared" si="6"/>
        <v>0.78927678494152065</v>
      </c>
      <c r="R40" s="245">
        <v>33</v>
      </c>
      <c r="S40" s="37" t="s">
        <v>96</v>
      </c>
      <c r="T40" s="129">
        <f>雇用表!C40</f>
        <v>156134</v>
      </c>
      <c r="U40" s="130">
        <f>雇用表!F40</f>
        <v>155902</v>
      </c>
      <c r="V40" s="129">
        <f>取引基本表!BL37</f>
        <v>1721482</v>
      </c>
      <c r="W40" s="131">
        <f t="shared" si="7"/>
        <v>9.0697433955161888E-2</v>
      </c>
      <c r="X40" s="131">
        <f t="shared" si="8"/>
        <v>9.0562666353757981E-2</v>
      </c>
      <c r="Z40" s="245">
        <v>33</v>
      </c>
      <c r="AA40" s="37" t="s">
        <v>96</v>
      </c>
      <c r="AB40" s="139">
        <v>900580</v>
      </c>
      <c r="AC40" s="126">
        <v>27515</v>
      </c>
      <c r="AD40" s="126">
        <v>279584</v>
      </c>
      <c r="AE40" s="126">
        <v>16592</v>
      </c>
      <c r="AF40" s="126">
        <v>-8495</v>
      </c>
      <c r="AG40" s="125">
        <f>取引基本表!BL37</f>
        <v>1721482</v>
      </c>
      <c r="AH40" s="135">
        <f t="shared" si="9"/>
        <v>0.70623799726049996</v>
      </c>
      <c r="AI40" s="138">
        <f t="shared" si="10"/>
        <v>0.52314226927728547</v>
      </c>
      <c r="AK40" s="245">
        <v>33</v>
      </c>
      <c r="AL40" s="37" t="s">
        <v>96</v>
      </c>
      <c r="AM40" s="125">
        <f>取引基本表!AR37</f>
        <v>389236</v>
      </c>
      <c r="AN40" s="135">
        <f t="shared" si="4"/>
        <v>3.428475595158087E-2</v>
      </c>
      <c r="AP40" s="245">
        <v>33</v>
      </c>
      <c r="AQ40" s="37" t="s">
        <v>96</v>
      </c>
      <c r="AR40" s="136">
        <f>取引基本表!AX37</f>
        <v>2056622</v>
      </c>
      <c r="AS40" s="137">
        <f>取引基本表!BB37</f>
        <v>98238</v>
      </c>
      <c r="AT40" s="137">
        <f>ABS(取引基本表!BJ37)</f>
        <v>433378</v>
      </c>
      <c r="AU40" s="136">
        <f t="shared" si="11"/>
        <v>-335140</v>
      </c>
      <c r="AV40" s="138">
        <f t="shared" si="12"/>
        <v>0.21072321505847938</v>
      </c>
      <c r="AW40" s="135">
        <f t="shared" si="13"/>
        <v>0.78927678494152065</v>
      </c>
    </row>
    <row r="41" spans="1:49">
      <c r="A41" s="245">
        <v>34</v>
      </c>
      <c r="B41" s="37" t="s">
        <v>97</v>
      </c>
      <c r="C41" s="138">
        <f t="shared" si="0"/>
        <v>0.99594790611943085</v>
      </c>
      <c r="D41" s="138">
        <f t="shared" si="1"/>
        <v>0.12149342216939719</v>
      </c>
      <c r="E41" s="138">
        <f t="shared" si="1"/>
        <v>0.11755967401821014</v>
      </c>
      <c r="F41" s="138">
        <f t="shared" si="2"/>
        <v>0.58132099287543681</v>
      </c>
      <c r="G41" s="138">
        <f t="shared" si="2"/>
        <v>0.50896339569449323</v>
      </c>
      <c r="H41" s="135">
        <f t="shared" si="3"/>
        <v>5.504775199299148E-2</v>
      </c>
      <c r="K41" s="245">
        <v>34</v>
      </c>
      <c r="L41" s="37" t="s">
        <v>97</v>
      </c>
      <c r="M41" s="125">
        <f>取引基本表!AX38</f>
        <v>3068537</v>
      </c>
      <c r="N41" s="126">
        <f>ABS(取引基本表!BJ38)</f>
        <v>12434</v>
      </c>
      <c r="O41" s="127">
        <f t="shared" si="5"/>
        <v>4.0520938805691442E-3</v>
      </c>
      <c r="P41" s="128">
        <f t="shared" si="6"/>
        <v>0.99594790611943085</v>
      </c>
      <c r="R41" s="245">
        <v>34</v>
      </c>
      <c r="S41" s="37" t="s">
        <v>97</v>
      </c>
      <c r="T41" s="129">
        <f>雇用表!C41</f>
        <v>374325</v>
      </c>
      <c r="U41" s="130">
        <f>雇用表!F41</f>
        <v>362205</v>
      </c>
      <c r="V41" s="129">
        <f>取引基本表!BL38</f>
        <v>3081031</v>
      </c>
      <c r="W41" s="131">
        <f t="shared" si="7"/>
        <v>0.12149342216939719</v>
      </c>
      <c r="X41" s="131">
        <f t="shared" si="8"/>
        <v>0.11755967401821014</v>
      </c>
      <c r="Z41" s="245">
        <v>34</v>
      </c>
      <c r="AA41" s="37" t="s">
        <v>97</v>
      </c>
      <c r="AB41" s="139">
        <v>1568132</v>
      </c>
      <c r="AC41" s="126">
        <v>45619</v>
      </c>
      <c r="AD41" s="126">
        <v>183331</v>
      </c>
      <c r="AE41" s="126">
        <v>34069</v>
      </c>
      <c r="AF41" s="126">
        <v>-40083</v>
      </c>
      <c r="AG41" s="125">
        <f>取引基本表!BL38</f>
        <v>3081031</v>
      </c>
      <c r="AH41" s="135">
        <f t="shared" si="9"/>
        <v>0.58132099287543681</v>
      </c>
      <c r="AI41" s="138">
        <f t="shared" si="10"/>
        <v>0.50896339569449323</v>
      </c>
      <c r="AK41" s="245">
        <v>34</v>
      </c>
      <c r="AL41" s="37" t="s">
        <v>97</v>
      </c>
      <c r="AM41" s="125">
        <f>取引基本表!AR38</f>
        <v>624959</v>
      </c>
      <c r="AN41" s="135">
        <f t="shared" si="4"/>
        <v>5.504775199299148E-2</v>
      </c>
      <c r="AP41" s="245">
        <v>34</v>
      </c>
      <c r="AQ41" s="37" t="s">
        <v>97</v>
      </c>
      <c r="AR41" s="136">
        <f>取引基本表!AX38</f>
        <v>3068537</v>
      </c>
      <c r="AS41" s="137">
        <f>取引基本表!BB38</f>
        <v>24928</v>
      </c>
      <c r="AT41" s="137">
        <f>ABS(取引基本表!BJ38)</f>
        <v>12434</v>
      </c>
      <c r="AU41" s="136">
        <f t="shared" si="11"/>
        <v>12494</v>
      </c>
      <c r="AV41" s="138">
        <f t="shared" si="12"/>
        <v>4.0520938805691442E-3</v>
      </c>
      <c r="AW41" s="135">
        <f t="shared" si="13"/>
        <v>0.99594790611943085</v>
      </c>
    </row>
    <row r="42" spans="1:49">
      <c r="A42" s="245">
        <v>35</v>
      </c>
      <c r="B42" s="37" t="s">
        <v>3</v>
      </c>
      <c r="C42" s="138">
        <f t="shared" si="0"/>
        <v>0.9655414908579466</v>
      </c>
      <c r="D42" s="138">
        <f t="shared" ref="D42:E47" si="14">W42</f>
        <v>0.12536880137580664</v>
      </c>
      <c r="E42" s="138">
        <f t="shared" si="14"/>
        <v>0.11770088827882173</v>
      </c>
      <c r="F42" s="138">
        <f t="shared" ref="F42:G46" si="15">AH42</f>
        <v>0.58706867988829459</v>
      </c>
      <c r="G42" s="138">
        <f t="shared" si="15"/>
        <v>0.53299358903562055</v>
      </c>
      <c r="H42" s="135">
        <f t="shared" si="3"/>
        <v>1.3420289237220641E-2</v>
      </c>
      <c r="K42" s="245">
        <v>35</v>
      </c>
      <c r="L42" s="37" t="s">
        <v>3</v>
      </c>
      <c r="M42" s="125">
        <f>取引基本表!AX39</f>
        <v>196236</v>
      </c>
      <c r="N42" s="126">
        <f>ABS(取引基本表!BJ39)</f>
        <v>6762</v>
      </c>
      <c r="O42" s="127">
        <f t="shared" si="5"/>
        <v>3.4458509142053444E-2</v>
      </c>
      <c r="P42" s="128">
        <f t="shared" si="6"/>
        <v>0.9655414908579466</v>
      </c>
      <c r="R42" s="245">
        <v>35</v>
      </c>
      <c r="S42" s="37" t="s">
        <v>3</v>
      </c>
      <c r="T42" s="129">
        <f>雇用表!C42</f>
        <v>23838</v>
      </c>
      <c r="U42" s="130">
        <f>雇用表!F42</f>
        <v>22380</v>
      </c>
      <c r="V42" s="129">
        <f>取引基本表!BL39</f>
        <v>190143</v>
      </c>
      <c r="W42" s="131">
        <f t="shared" si="7"/>
        <v>0.12536880137580664</v>
      </c>
      <c r="X42" s="131">
        <f t="shared" si="8"/>
        <v>0.11770088827882173</v>
      </c>
      <c r="Z42" s="245">
        <v>35</v>
      </c>
      <c r="AA42" s="37" t="s">
        <v>3</v>
      </c>
      <c r="AB42" s="139">
        <v>101345</v>
      </c>
      <c r="AC42" s="126">
        <v>-1491</v>
      </c>
      <c r="AD42" s="126">
        <v>8463</v>
      </c>
      <c r="AE42" s="126">
        <v>6216</v>
      </c>
      <c r="AF42" s="126">
        <v>-2906</v>
      </c>
      <c r="AG42" s="125">
        <f>取引基本表!BL39</f>
        <v>190143</v>
      </c>
      <c r="AH42" s="135">
        <f t="shared" ref="AH42:AH47" si="16">SUM(AB42:AF42)/AG42</f>
        <v>0.58706867988829459</v>
      </c>
      <c r="AI42" s="138">
        <f t="shared" si="10"/>
        <v>0.53299358903562055</v>
      </c>
      <c r="AK42" s="245">
        <v>35</v>
      </c>
      <c r="AL42" s="37" t="s">
        <v>3</v>
      </c>
      <c r="AM42" s="125">
        <f>取引基本表!AR39</f>
        <v>152361</v>
      </c>
      <c r="AN42" s="135">
        <f t="shared" si="4"/>
        <v>1.3420289237220641E-2</v>
      </c>
      <c r="AP42" s="245">
        <v>35</v>
      </c>
      <c r="AQ42" s="37" t="s">
        <v>3</v>
      </c>
      <c r="AR42" s="136">
        <f>取引基本表!AX39</f>
        <v>196236</v>
      </c>
      <c r="AS42" s="137">
        <f>取引基本表!BB39</f>
        <v>669</v>
      </c>
      <c r="AT42" s="137">
        <f>ABS(取引基本表!BJ39)</f>
        <v>6762</v>
      </c>
      <c r="AU42" s="136">
        <f t="shared" si="11"/>
        <v>-6093</v>
      </c>
      <c r="AV42" s="138">
        <f t="shared" si="12"/>
        <v>3.4458509142053444E-2</v>
      </c>
      <c r="AW42" s="135">
        <f t="shared" si="13"/>
        <v>0.9655414908579466</v>
      </c>
    </row>
    <row r="43" spans="1:49">
      <c r="A43" s="245">
        <v>36</v>
      </c>
      <c r="B43" s="37" t="s">
        <v>98</v>
      </c>
      <c r="C43" s="138">
        <f t="shared" si="0"/>
        <v>0.68354347123018677</v>
      </c>
      <c r="D43" s="138">
        <f t="shared" si="14"/>
        <v>0.13048156468325811</v>
      </c>
      <c r="E43" s="138">
        <f t="shared" si="14"/>
        <v>0.11291103502841897</v>
      </c>
      <c r="F43" s="138">
        <f t="shared" si="15"/>
        <v>0.62240825035949521</v>
      </c>
      <c r="G43" s="138">
        <f t="shared" si="15"/>
        <v>0.37257380440005849</v>
      </c>
      <c r="H43" s="135">
        <f t="shared" si="3"/>
        <v>1.4147055315786071E-2</v>
      </c>
      <c r="K43" s="245">
        <v>36</v>
      </c>
      <c r="L43" s="37" t="s">
        <v>98</v>
      </c>
      <c r="M43" s="125">
        <f>取引基本表!AX40</f>
        <v>2934343</v>
      </c>
      <c r="N43" s="126">
        <f>ABS(取引基本表!BJ40)</f>
        <v>928592</v>
      </c>
      <c r="O43" s="127">
        <f t="shared" si="5"/>
        <v>0.31645652876981323</v>
      </c>
      <c r="P43" s="128">
        <f t="shared" si="6"/>
        <v>0.68354347123018677</v>
      </c>
      <c r="R43" s="245">
        <v>36</v>
      </c>
      <c r="S43" s="37" t="s">
        <v>98</v>
      </c>
      <c r="T43" s="129">
        <f>雇用表!C43</f>
        <v>287281</v>
      </c>
      <c r="U43" s="130">
        <f>雇用表!F43</f>
        <v>248596</v>
      </c>
      <c r="V43" s="129">
        <f>取引基本表!BL40</f>
        <v>2201698</v>
      </c>
      <c r="W43" s="131">
        <f t="shared" si="7"/>
        <v>0.13048156468325811</v>
      </c>
      <c r="X43" s="131">
        <f t="shared" si="8"/>
        <v>0.11291103502841897</v>
      </c>
      <c r="Z43" s="245">
        <v>36</v>
      </c>
      <c r="AA43" s="37" t="s">
        <v>98</v>
      </c>
      <c r="AB43" s="139">
        <v>820295</v>
      </c>
      <c r="AC43" s="126">
        <v>161989</v>
      </c>
      <c r="AD43" s="126">
        <v>266174</v>
      </c>
      <c r="AE43" s="126">
        <v>121981</v>
      </c>
      <c r="AF43" s="126">
        <v>-84</v>
      </c>
      <c r="AG43" s="125">
        <f>取引基本表!BL40</f>
        <v>2201698</v>
      </c>
      <c r="AH43" s="135">
        <f t="shared" si="16"/>
        <v>0.62240825035949521</v>
      </c>
      <c r="AI43" s="138">
        <f t="shared" si="10"/>
        <v>0.37257380440005849</v>
      </c>
      <c r="AK43" s="245">
        <v>36</v>
      </c>
      <c r="AL43" s="37" t="s">
        <v>98</v>
      </c>
      <c r="AM43" s="125">
        <f>取引基本表!AR40</f>
        <v>160612</v>
      </c>
      <c r="AN43" s="135">
        <f t="shared" si="4"/>
        <v>1.4147055315786071E-2</v>
      </c>
      <c r="AP43" s="245">
        <v>36</v>
      </c>
      <c r="AQ43" s="37" t="s">
        <v>98</v>
      </c>
      <c r="AR43" s="136">
        <f>取引基本表!AX40</f>
        <v>2934343</v>
      </c>
      <c r="AS43" s="137">
        <f>取引基本表!BB40</f>
        <v>195947</v>
      </c>
      <c r="AT43" s="137">
        <f>ABS(取引基本表!BJ40)</f>
        <v>928592</v>
      </c>
      <c r="AU43" s="136">
        <f t="shared" si="11"/>
        <v>-732645</v>
      </c>
      <c r="AV43" s="138">
        <f t="shared" si="12"/>
        <v>0.31645652876981323</v>
      </c>
      <c r="AW43" s="135">
        <f t="shared" si="13"/>
        <v>0.68354347123018677</v>
      </c>
    </row>
    <row r="44" spans="1:49">
      <c r="A44" s="245">
        <v>37</v>
      </c>
      <c r="B44" s="37" t="s">
        <v>99</v>
      </c>
      <c r="C44" s="138">
        <f t="shared" si="0"/>
        <v>0.55987382763194615</v>
      </c>
      <c r="D44" s="138">
        <f t="shared" si="14"/>
        <v>0.19836337849438287</v>
      </c>
      <c r="E44" s="138">
        <f t="shared" si="14"/>
        <v>0.16230318686650563</v>
      </c>
      <c r="F44" s="138">
        <f t="shared" si="15"/>
        <v>0.5344179716450459</v>
      </c>
      <c r="G44" s="138">
        <f t="shared" si="15"/>
        <v>0.32381925449611038</v>
      </c>
      <c r="H44" s="135">
        <f t="shared" si="3"/>
        <v>0.11509284654657072</v>
      </c>
      <c r="K44" s="245">
        <v>37</v>
      </c>
      <c r="L44" s="37" t="s">
        <v>99</v>
      </c>
      <c r="M44" s="125">
        <f>取引基本表!AX41</f>
        <v>1619372</v>
      </c>
      <c r="N44" s="126">
        <f>ABS(取引基本表!BJ41)</f>
        <v>712728</v>
      </c>
      <c r="O44" s="127">
        <f t="shared" si="5"/>
        <v>0.44012617236805379</v>
      </c>
      <c r="P44" s="128">
        <f>1-O44</f>
        <v>0.55987382763194615</v>
      </c>
      <c r="R44" s="245">
        <v>37</v>
      </c>
      <c r="S44" s="37" t="s">
        <v>99</v>
      </c>
      <c r="T44" s="129">
        <f>雇用表!C44</f>
        <v>297626</v>
      </c>
      <c r="U44" s="130">
        <f>雇用表!F44</f>
        <v>243521</v>
      </c>
      <c r="V44" s="129">
        <f>取引基本表!BL41</f>
        <v>1500408</v>
      </c>
      <c r="W44" s="131">
        <f t="shared" si="7"/>
        <v>0.19836337849438287</v>
      </c>
      <c r="X44" s="131">
        <f t="shared" si="8"/>
        <v>0.16230318686650563</v>
      </c>
      <c r="Z44" s="245">
        <v>37</v>
      </c>
      <c r="AA44" s="37" t="s">
        <v>99</v>
      </c>
      <c r="AB44" s="139">
        <v>485861</v>
      </c>
      <c r="AC44" s="126">
        <v>43415</v>
      </c>
      <c r="AD44" s="126">
        <v>187806</v>
      </c>
      <c r="AE44" s="126">
        <v>84767</v>
      </c>
      <c r="AF44" s="126">
        <v>-4</v>
      </c>
      <c r="AG44" s="125">
        <f>取引基本表!BL41</f>
        <v>1500408</v>
      </c>
      <c r="AH44" s="135">
        <f t="shared" si="16"/>
        <v>0.5344179716450459</v>
      </c>
      <c r="AI44" s="138">
        <f t="shared" si="10"/>
        <v>0.32381925449611038</v>
      </c>
      <c r="AK44" s="245">
        <v>37</v>
      </c>
      <c r="AL44" s="37" t="s">
        <v>99</v>
      </c>
      <c r="AM44" s="125">
        <f>取引基本表!AR41</f>
        <v>1306653</v>
      </c>
      <c r="AN44" s="135">
        <f t="shared" si="4"/>
        <v>0.11509284654657072</v>
      </c>
      <c r="AP44" s="245">
        <v>37</v>
      </c>
      <c r="AQ44" s="37" t="s">
        <v>99</v>
      </c>
      <c r="AR44" s="136">
        <f>取引基本表!AX41</f>
        <v>1619372</v>
      </c>
      <c r="AS44" s="137">
        <f>取引基本表!BB41</f>
        <v>593764</v>
      </c>
      <c r="AT44" s="137">
        <f>ABS(取引基本表!BJ41)</f>
        <v>712728</v>
      </c>
      <c r="AU44" s="136">
        <f t="shared" si="11"/>
        <v>-118964</v>
      </c>
      <c r="AV44" s="138">
        <f t="shared" si="12"/>
        <v>0.44012617236805379</v>
      </c>
      <c r="AW44" s="135">
        <f t="shared" si="13"/>
        <v>0.55987382763194615</v>
      </c>
    </row>
    <row r="45" spans="1:49">
      <c r="A45" s="245">
        <v>38</v>
      </c>
      <c r="B45" s="37" t="s">
        <v>4</v>
      </c>
      <c r="C45" s="138">
        <f t="shared" si="0"/>
        <v>1</v>
      </c>
      <c r="D45" s="138">
        <f t="shared" si="14"/>
        <v>0</v>
      </c>
      <c r="E45" s="138">
        <f t="shared" si="14"/>
        <v>0</v>
      </c>
      <c r="F45" s="138">
        <f t="shared" si="15"/>
        <v>0</v>
      </c>
      <c r="G45" s="138">
        <f t="shared" si="15"/>
        <v>0</v>
      </c>
      <c r="H45" s="135">
        <f t="shared" si="3"/>
        <v>0</v>
      </c>
      <c r="K45" s="245">
        <v>38</v>
      </c>
      <c r="L45" s="37" t="s">
        <v>4</v>
      </c>
      <c r="M45" s="125">
        <f>取引基本表!AX42</f>
        <v>54569</v>
      </c>
      <c r="N45" s="126">
        <f>ABS(取引基本表!BJ42)</f>
        <v>0</v>
      </c>
      <c r="O45" s="127">
        <f t="shared" si="5"/>
        <v>0</v>
      </c>
      <c r="P45" s="128">
        <f>1-O45</f>
        <v>1</v>
      </c>
      <c r="R45" s="245">
        <v>38</v>
      </c>
      <c r="S45" s="37" t="s">
        <v>4</v>
      </c>
      <c r="T45" s="129">
        <f>雇用表!C45</f>
        <v>0</v>
      </c>
      <c r="U45" s="130">
        <f>雇用表!F45</f>
        <v>0</v>
      </c>
      <c r="V45" s="129">
        <f>取引基本表!BL42</f>
        <v>54569</v>
      </c>
      <c r="W45" s="131">
        <f t="shared" si="7"/>
        <v>0</v>
      </c>
      <c r="X45" s="131">
        <f t="shared" si="8"/>
        <v>0</v>
      </c>
      <c r="Z45" s="245">
        <v>38</v>
      </c>
      <c r="AA45" s="37" t="s">
        <v>4</v>
      </c>
      <c r="AB45" s="139">
        <v>0</v>
      </c>
      <c r="AC45" s="126">
        <v>0</v>
      </c>
      <c r="AD45" s="126">
        <v>0</v>
      </c>
      <c r="AE45" s="126">
        <v>0</v>
      </c>
      <c r="AF45" s="126">
        <v>0</v>
      </c>
      <c r="AG45" s="125">
        <f>取引基本表!BL42</f>
        <v>54569</v>
      </c>
      <c r="AH45" s="135">
        <f>SUM(AB45:AF45)/AG45</f>
        <v>0</v>
      </c>
      <c r="AI45" s="138">
        <f>AB45/AG45</f>
        <v>0</v>
      </c>
      <c r="AK45" s="245">
        <v>38</v>
      </c>
      <c r="AL45" s="37" t="s">
        <v>4</v>
      </c>
      <c r="AM45" s="125">
        <f>取引基本表!AR42</f>
        <v>0</v>
      </c>
      <c r="AN45" s="135">
        <f t="shared" si="4"/>
        <v>0</v>
      </c>
      <c r="AP45" s="245">
        <v>38</v>
      </c>
      <c r="AQ45" s="37" t="s">
        <v>4</v>
      </c>
      <c r="AR45" s="136">
        <f>取引基本表!AX42</f>
        <v>54569</v>
      </c>
      <c r="AS45" s="137">
        <f>取引基本表!BB42</f>
        <v>0</v>
      </c>
      <c r="AT45" s="137">
        <f>ABS(取引基本表!BJ42)</f>
        <v>0</v>
      </c>
      <c r="AU45" s="136">
        <f t="shared" si="11"/>
        <v>0</v>
      </c>
      <c r="AV45" s="138">
        <f t="shared" si="12"/>
        <v>0</v>
      </c>
      <c r="AW45" s="135">
        <f t="shared" si="13"/>
        <v>1</v>
      </c>
    </row>
    <row r="46" spans="1:49">
      <c r="A46" s="245">
        <v>39</v>
      </c>
      <c r="B46" s="37" t="s">
        <v>5</v>
      </c>
      <c r="C46" s="138">
        <f t="shared" si="0"/>
        <v>0.63561708735819755</v>
      </c>
      <c r="D46" s="138">
        <f t="shared" si="14"/>
        <v>3.6867524451068895E-3</v>
      </c>
      <c r="E46" s="138">
        <f t="shared" si="14"/>
        <v>3.6024838177901608E-3</v>
      </c>
      <c r="F46" s="138">
        <f t="shared" si="15"/>
        <v>0.64740426293918441</v>
      </c>
      <c r="G46" s="138">
        <f t="shared" si="15"/>
        <v>7.4261727822867345E-3</v>
      </c>
      <c r="H46" s="135">
        <f t="shared" si="3"/>
        <v>7.1346566917706757E-6</v>
      </c>
      <c r="K46" s="245">
        <v>39</v>
      </c>
      <c r="L46" s="37" t="s">
        <v>5</v>
      </c>
      <c r="M46" s="125">
        <f>取引基本表!AX43</f>
        <v>189965</v>
      </c>
      <c r="N46" s="126">
        <f>ABS(取引基本表!BJ43)</f>
        <v>69220</v>
      </c>
      <c r="O46" s="127">
        <f t="shared" si="5"/>
        <v>0.36438291264180245</v>
      </c>
      <c r="P46" s="128">
        <f>1-O46</f>
        <v>0.63561708735819755</v>
      </c>
      <c r="R46" s="245">
        <v>39</v>
      </c>
      <c r="S46" s="37" t="s">
        <v>5</v>
      </c>
      <c r="T46" s="129">
        <f>雇用表!C46</f>
        <v>700</v>
      </c>
      <c r="U46" s="130">
        <f>雇用表!F46</f>
        <v>684</v>
      </c>
      <c r="V46" s="129">
        <f>取引基本表!BL43</f>
        <v>189869</v>
      </c>
      <c r="W46" s="131">
        <f t="shared" si="7"/>
        <v>3.6867524451068895E-3</v>
      </c>
      <c r="X46" s="131">
        <f t="shared" si="8"/>
        <v>3.6024838177901608E-3</v>
      </c>
      <c r="Z46" s="245">
        <v>39</v>
      </c>
      <c r="AA46" s="37" t="s">
        <v>5</v>
      </c>
      <c r="AB46" s="139">
        <v>1410</v>
      </c>
      <c r="AC46" s="126">
        <v>109156</v>
      </c>
      <c r="AD46" s="126">
        <v>6675</v>
      </c>
      <c r="AE46" s="126">
        <v>6243</v>
      </c>
      <c r="AF46" s="126">
        <v>-562</v>
      </c>
      <c r="AG46" s="125">
        <f>取引基本表!BL43</f>
        <v>189869</v>
      </c>
      <c r="AH46" s="135">
        <f t="shared" si="16"/>
        <v>0.64740426293918441</v>
      </c>
      <c r="AI46" s="138">
        <f t="shared" si="10"/>
        <v>7.4261727822867345E-3</v>
      </c>
      <c r="AK46" s="245">
        <v>39</v>
      </c>
      <c r="AL46" s="37" t="s">
        <v>5</v>
      </c>
      <c r="AM46" s="125">
        <f>取引基本表!AR43</f>
        <v>81</v>
      </c>
      <c r="AN46" s="135">
        <f t="shared" si="4"/>
        <v>7.1346566917706757E-6</v>
      </c>
      <c r="AP46" s="245">
        <v>39</v>
      </c>
      <c r="AQ46" s="37" t="s">
        <v>5</v>
      </c>
      <c r="AR46" s="136">
        <f>取引基本表!AX43</f>
        <v>189965</v>
      </c>
      <c r="AS46" s="137">
        <f>取引基本表!BB43</f>
        <v>69124</v>
      </c>
      <c r="AT46" s="137">
        <f>ABS(取引基本表!BJ43)</f>
        <v>69220</v>
      </c>
      <c r="AU46" s="136">
        <f t="shared" si="11"/>
        <v>-96</v>
      </c>
      <c r="AV46" s="138">
        <f t="shared" si="12"/>
        <v>0.36438291264180245</v>
      </c>
      <c r="AW46" s="135">
        <f t="shared" si="13"/>
        <v>0.63561708735819755</v>
      </c>
    </row>
    <row r="47" spans="1:49">
      <c r="A47" s="247">
        <v>40</v>
      </c>
      <c r="B47" s="140" t="s">
        <v>6</v>
      </c>
      <c r="C47" s="141">
        <f t="shared" si="0"/>
        <v>0.59941121331825653</v>
      </c>
      <c r="D47" s="141">
        <f t="shared" si="14"/>
        <v>6.7043132898265148E-2</v>
      </c>
      <c r="E47" s="141">
        <f t="shared" si="14"/>
        <v>6.0489972943054145E-2</v>
      </c>
      <c r="F47" s="141">
        <f>AH47</f>
        <v>0.52032812004185636</v>
      </c>
      <c r="G47" s="141">
        <f>AI47</f>
        <v>0.26745444124294698</v>
      </c>
      <c r="H47" s="142">
        <f t="shared" si="3"/>
        <v>1</v>
      </c>
      <c r="K47" s="247">
        <v>40</v>
      </c>
      <c r="L47" s="140" t="s">
        <v>6</v>
      </c>
      <c r="M47" s="143">
        <f>取引基本表!AX44</f>
        <v>39823591</v>
      </c>
      <c r="N47" s="144">
        <f>ABS(取引基本表!BJ44)</f>
        <v>15952884</v>
      </c>
      <c r="O47" s="145">
        <f t="shared" si="5"/>
        <v>0.40058878668174347</v>
      </c>
      <c r="P47" s="146">
        <f>1-O47</f>
        <v>0.59941121331825653</v>
      </c>
      <c r="R47" s="247">
        <v>40</v>
      </c>
      <c r="S47" s="140" t="s">
        <v>6</v>
      </c>
      <c r="T47" s="147">
        <f>SUM(T8:T46)</f>
        <v>2633586</v>
      </c>
      <c r="U47" s="147">
        <f>SUM(U8:U46)</f>
        <v>2376165</v>
      </c>
      <c r="V47" s="147">
        <f>SUM(V8:V46)</f>
        <v>39281965</v>
      </c>
      <c r="W47" s="148">
        <f t="shared" si="7"/>
        <v>6.7043132898265148E-2</v>
      </c>
      <c r="X47" s="148">
        <f t="shared" si="8"/>
        <v>6.0489972943054145E-2</v>
      </c>
      <c r="Z47" s="247">
        <v>40</v>
      </c>
      <c r="AA47" s="140" t="s">
        <v>6</v>
      </c>
      <c r="AB47" s="149">
        <f t="shared" ref="AB47:AG47" si="17">SUM(AB8:AB46)</f>
        <v>10506136</v>
      </c>
      <c r="AC47" s="144">
        <f t="shared" si="17"/>
        <v>3429452</v>
      </c>
      <c r="AD47" s="144">
        <f t="shared" si="17"/>
        <v>5439981</v>
      </c>
      <c r="AE47" s="144">
        <f t="shared" si="17"/>
        <v>1168759</v>
      </c>
      <c r="AF47" s="144">
        <f t="shared" si="17"/>
        <v>-104817</v>
      </c>
      <c r="AG47" s="143">
        <f t="shared" si="17"/>
        <v>39281965</v>
      </c>
      <c r="AH47" s="142">
        <f t="shared" si="16"/>
        <v>0.52032812004185636</v>
      </c>
      <c r="AI47" s="141">
        <f t="shared" si="10"/>
        <v>0.26745444124294698</v>
      </c>
      <c r="AK47" s="247">
        <v>40</v>
      </c>
      <c r="AL47" s="140" t="s">
        <v>6</v>
      </c>
      <c r="AM47" s="143">
        <f>取引基本表!AR44</f>
        <v>11353034</v>
      </c>
      <c r="AN47" s="142">
        <f t="shared" si="4"/>
        <v>1</v>
      </c>
      <c r="AP47" s="247">
        <v>40</v>
      </c>
      <c r="AQ47" s="140" t="s">
        <v>6</v>
      </c>
      <c r="AR47" s="150">
        <f>SUM(AR8:AR46)</f>
        <v>39823591</v>
      </c>
      <c r="AS47" s="151">
        <f t="shared" ref="AS47:AT47" si="18">SUM(AS8:AS46)</f>
        <v>15411258</v>
      </c>
      <c r="AT47" s="152">
        <f t="shared" si="18"/>
        <v>15952884</v>
      </c>
      <c r="AU47" s="150">
        <f t="shared" si="11"/>
        <v>-541626</v>
      </c>
      <c r="AV47" s="141">
        <f t="shared" ref="AV47" si="19">AT47/AR47</f>
        <v>0.40058878668174347</v>
      </c>
      <c r="AW47" s="142">
        <f t="shared" si="13"/>
        <v>0.59941121331825653</v>
      </c>
    </row>
    <row r="48" spans="1:49">
      <c r="A48" s="66" t="s">
        <v>189</v>
      </c>
      <c r="K48" s="66" t="s">
        <v>189</v>
      </c>
      <c r="R48" s="66" t="s">
        <v>189</v>
      </c>
      <c r="Z48" s="66" t="s">
        <v>189</v>
      </c>
      <c r="AK48" s="66" t="s">
        <v>189</v>
      </c>
      <c r="AP48" s="66" t="s">
        <v>189</v>
      </c>
      <c r="AU48" s="153"/>
      <c r="AV48" s="154"/>
      <c r="AW48" s="154"/>
    </row>
    <row r="49" spans="43:49">
      <c r="AQ49" s="66" t="s">
        <v>187</v>
      </c>
      <c r="AR49" s="129">
        <f>SUM(AR12:AR29)+AR45</f>
        <v>12052041</v>
      </c>
      <c r="AS49" s="129">
        <f>SUM(AS12:AS29)+AS45</f>
        <v>10612490</v>
      </c>
      <c r="AT49" s="129">
        <f>SUM(AT12:AT29)+AT45</f>
        <v>8417699</v>
      </c>
      <c r="AU49" s="129">
        <f>SUM(AU12:AU29)+AU45</f>
        <v>2194791</v>
      </c>
      <c r="AV49" s="155">
        <f>AT49/AR49</f>
        <v>0.69844593127421317</v>
      </c>
      <c r="AW49" s="155">
        <f>1-AV49</f>
        <v>0.30155406872578683</v>
      </c>
    </row>
    <row r="50" spans="43:49">
      <c r="AQ50" s="66" t="s">
        <v>188</v>
      </c>
      <c r="AR50" s="129">
        <f>SUM(AR8:AR11)+SUM(AR30:AR44)+AR46</f>
        <v>27771550</v>
      </c>
      <c r="AS50" s="129">
        <f>SUM(AS8:AS11)+SUM(AS30:AS44)+AS46</f>
        <v>4798768</v>
      </c>
      <c r="AT50" s="129">
        <f>SUM(AT8:AT11)+SUM(AT30:AT44)+AT46</f>
        <v>7535185</v>
      </c>
      <c r="AU50" s="129">
        <f>SUM(AU8:AU11)+SUM(AU30:AU44)+AU46</f>
        <v>-2736417</v>
      </c>
      <c r="AV50" s="155">
        <f>AT50/AR50</f>
        <v>0.27132749162362202</v>
      </c>
      <c r="AW50" s="155">
        <f>1-AV50</f>
        <v>0.72867250837637798</v>
      </c>
    </row>
    <row r="51" spans="43:49">
      <c r="AR51" s="129"/>
      <c r="AS51" s="129"/>
      <c r="AT51" s="129"/>
      <c r="AU51" s="129"/>
    </row>
    <row r="52" spans="43:49">
      <c r="AR52" s="129" t="s">
        <v>110</v>
      </c>
    </row>
  </sheetData>
  <mergeCells count="2">
    <mergeCell ref="W5:X5"/>
    <mergeCell ref="T5:U5"/>
  </mergeCells>
  <phoneticPr fontId="3"/>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06" customWidth="1"/>
    <col min="2" max="2" width="21.58203125" style="106" customWidth="1"/>
    <col min="3" max="64" width="10.58203125" style="106" customWidth="1"/>
    <col min="65" max="16384" width="8.6640625" style="106"/>
  </cols>
  <sheetData>
    <row r="1" spans="1:64">
      <c r="A1" s="106" t="s">
        <v>0</v>
      </c>
    </row>
    <row r="2" spans="1:64">
      <c r="A2" s="106" t="s">
        <v>101</v>
      </c>
    </row>
    <row r="3" spans="1:64">
      <c r="A3" s="156"/>
      <c r="B3" s="157"/>
      <c r="C3" s="156">
        <v>1</v>
      </c>
      <c r="D3" s="157">
        <v>2</v>
      </c>
      <c r="E3" s="157">
        <v>3</v>
      </c>
      <c r="F3" s="157">
        <v>4</v>
      </c>
      <c r="G3" s="157">
        <v>5</v>
      </c>
      <c r="H3" s="157">
        <v>6</v>
      </c>
      <c r="I3" s="157">
        <v>7</v>
      </c>
      <c r="J3" s="157">
        <v>8</v>
      </c>
      <c r="K3" s="157">
        <v>9</v>
      </c>
      <c r="L3" s="157">
        <v>10</v>
      </c>
      <c r="M3" s="157">
        <v>11</v>
      </c>
      <c r="N3" s="157">
        <v>12</v>
      </c>
      <c r="O3" s="157">
        <v>13</v>
      </c>
      <c r="P3" s="157">
        <v>14</v>
      </c>
      <c r="Q3" s="157">
        <v>15</v>
      </c>
      <c r="R3" s="157">
        <v>16</v>
      </c>
      <c r="S3" s="157">
        <v>17</v>
      </c>
      <c r="T3" s="157">
        <v>18</v>
      </c>
      <c r="U3" s="157">
        <v>19</v>
      </c>
      <c r="V3" s="157">
        <v>20</v>
      </c>
      <c r="W3" s="157">
        <v>21</v>
      </c>
      <c r="X3" s="157">
        <v>22</v>
      </c>
      <c r="Y3" s="157">
        <v>23</v>
      </c>
      <c r="Z3" s="157">
        <v>24</v>
      </c>
      <c r="AA3" s="157">
        <v>25</v>
      </c>
      <c r="AB3" s="157">
        <v>26</v>
      </c>
      <c r="AC3" s="157">
        <v>27</v>
      </c>
      <c r="AD3" s="157">
        <v>28</v>
      </c>
      <c r="AE3" s="157">
        <v>29</v>
      </c>
      <c r="AF3" s="157">
        <v>30</v>
      </c>
      <c r="AG3" s="157">
        <v>31</v>
      </c>
      <c r="AH3" s="157">
        <v>32</v>
      </c>
      <c r="AI3" s="157">
        <v>33</v>
      </c>
      <c r="AJ3" s="157">
        <v>34</v>
      </c>
      <c r="AK3" s="157">
        <v>35</v>
      </c>
      <c r="AL3" s="157">
        <v>36</v>
      </c>
      <c r="AM3" s="157">
        <v>37</v>
      </c>
      <c r="AN3" s="157">
        <v>38</v>
      </c>
      <c r="AO3" s="157">
        <v>39</v>
      </c>
      <c r="AP3" s="168">
        <v>40</v>
      </c>
      <c r="AQ3" s="157">
        <v>41</v>
      </c>
      <c r="AR3" s="157">
        <v>42</v>
      </c>
      <c r="AS3" s="157">
        <v>43</v>
      </c>
      <c r="AT3" s="157">
        <v>44</v>
      </c>
      <c r="AU3" s="157">
        <v>45</v>
      </c>
      <c r="AV3" s="157">
        <v>46</v>
      </c>
      <c r="AW3" s="168">
        <v>47</v>
      </c>
      <c r="AX3" s="168">
        <v>48</v>
      </c>
      <c r="AY3" s="168">
        <v>49</v>
      </c>
      <c r="AZ3" s="168">
        <v>50</v>
      </c>
      <c r="BA3" s="168">
        <v>51</v>
      </c>
      <c r="BB3" s="168">
        <v>52</v>
      </c>
      <c r="BC3" s="168">
        <v>53</v>
      </c>
      <c r="BD3" s="168">
        <v>54</v>
      </c>
      <c r="BE3" s="157">
        <v>55</v>
      </c>
      <c r="BF3" s="157">
        <v>56</v>
      </c>
      <c r="BG3" s="157">
        <v>57</v>
      </c>
      <c r="BH3" s="168">
        <v>58</v>
      </c>
      <c r="BI3" s="168">
        <v>59</v>
      </c>
      <c r="BJ3" s="168">
        <v>60</v>
      </c>
      <c r="BK3" s="168">
        <v>61</v>
      </c>
      <c r="BL3" s="168">
        <v>62</v>
      </c>
    </row>
    <row r="4" spans="1:64" ht="48" customHeight="1">
      <c r="A4" s="160"/>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58">
        <v>1</v>
      </c>
      <c r="B5" s="3" t="s">
        <v>73</v>
      </c>
      <c r="C5" s="187">
        <v>24191</v>
      </c>
      <c r="D5" s="187">
        <v>6</v>
      </c>
      <c r="E5" s="187">
        <v>0</v>
      </c>
      <c r="F5" s="187">
        <v>0</v>
      </c>
      <c r="G5" s="187">
        <v>302240</v>
      </c>
      <c r="H5" s="187">
        <v>907</v>
      </c>
      <c r="I5" s="187">
        <v>481</v>
      </c>
      <c r="J5" s="187">
        <v>1910</v>
      </c>
      <c r="K5" s="187">
        <v>0</v>
      </c>
      <c r="L5" s="187">
        <v>2637</v>
      </c>
      <c r="M5" s="187">
        <v>14</v>
      </c>
      <c r="N5" s="187">
        <v>0</v>
      </c>
      <c r="O5" s="187">
        <v>0</v>
      </c>
      <c r="P5" s="187">
        <v>0</v>
      </c>
      <c r="Q5" s="187">
        <v>0</v>
      </c>
      <c r="R5" s="187">
        <v>0</v>
      </c>
      <c r="S5" s="187">
        <v>0</v>
      </c>
      <c r="T5" s="187">
        <v>0</v>
      </c>
      <c r="U5" s="187">
        <v>0</v>
      </c>
      <c r="V5" s="187">
        <v>0</v>
      </c>
      <c r="W5" s="187">
        <v>0</v>
      </c>
      <c r="X5" s="187">
        <v>1507</v>
      </c>
      <c r="Y5" s="187">
        <v>1989</v>
      </c>
      <c r="Z5" s="187">
        <v>0</v>
      </c>
      <c r="AA5" s="187">
        <v>0</v>
      </c>
      <c r="AB5" s="187">
        <v>0</v>
      </c>
      <c r="AC5" s="187">
        <v>447</v>
      </c>
      <c r="AD5" s="187">
        <v>0</v>
      </c>
      <c r="AE5" s="187">
        <v>16</v>
      </c>
      <c r="AF5" s="187">
        <v>46</v>
      </c>
      <c r="AG5" s="187">
        <v>0</v>
      </c>
      <c r="AH5" s="187">
        <v>24</v>
      </c>
      <c r="AI5" s="187">
        <v>2050</v>
      </c>
      <c r="AJ5" s="187">
        <v>4717</v>
      </c>
      <c r="AK5" s="187">
        <v>436</v>
      </c>
      <c r="AL5" s="187">
        <v>21</v>
      </c>
      <c r="AM5" s="187">
        <v>17571</v>
      </c>
      <c r="AN5" s="187">
        <v>0</v>
      </c>
      <c r="AO5" s="187">
        <v>0</v>
      </c>
      <c r="AP5" s="164">
        <v>361210</v>
      </c>
      <c r="AQ5" s="188">
        <v>1823</v>
      </c>
      <c r="AR5" s="162">
        <v>128280</v>
      </c>
      <c r="AS5" s="162">
        <v>0</v>
      </c>
      <c r="AT5" s="162">
        <v>0</v>
      </c>
      <c r="AU5" s="162">
        <v>7472</v>
      </c>
      <c r="AV5" s="162">
        <v>872</v>
      </c>
      <c r="AW5" s="164">
        <v>138447</v>
      </c>
      <c r="AX5" s="164">
        <v>499657</v>
      </c>
      <c r="AY5" s="164">
        <v>501</v>
      </c>
      <c r="AZ5" s="164">
        <v>501</v>
      </c>
      <c r="BA5" s="164">
        <v>75477</v>
      </c>
      <c r="BB5" s="164">
        <v>75978</v>
      </c>
      <c r="BC5" s="164">
        <v>214425</v>
      </c>
      <c r="BD5" s="164">
        <v>575635</v>
      </c>
      <c r="BE5" s="162">
        <v>-113689</v>
      </c>
      <c r="BF5" s="162">
        <v>-1240</v>
      </c>
      <c r="BG5" s="162">
        <v>-9416</v>
      </c>
      <c r="BH5" s="164">
        <v>-124345</v>
      </c>
      <c r="BI5" s="164">
        <v>-288705</v>
      </c>
      <c r="BJ5" s="164">
        <v>-413050</v>
      </c>
      <c r="BK5" s="164">
        <v>-198625</v>
      </c>
      <c r="BL5" s="189">
        <v>162585</v>
      </c>
    </row>
    <row r="6" spans="1:64">
      <c r="A6" s="158">
        <v>2</v>
      </c>
      <c r="B6" s="3" t="s">
        <v>74</v>
      </c>
      <c r="C6" s="187">
        <v>82</v>
      </c>
      <c r="D6" s="187">
        <v>1797</v>
      </c>
      <c r="E6" s="187">
        <v>19</v>
      </c>
      <c r="F6" s="187">
        <v>0</v>
      </c>
      <c r="G6" s="187">
        <v>1058</v>
      </c>
      <c r="H6" s="187">
        <v>1</v>
      </c>
      <c r="I6" s="187">
        <v>6995</v>
      </c>
      <c r="J6" s="187">
        <v>502</v>
      </c>
      <c r="K6" s="187">
        <v>0</v>
      </c>
      <c r="L6" s="187">
        <v>0</v>
      </c>
      <c r="M6" s="187">
        <v>0</v>
      </c>
      <c r="N6" s="187">
        <v>0</v>
      </c>
      <c r="O6" s="187">
        <v>0</v>
      </c>
      <c r="P6" s="187">
        <v>0</v>
      </c>
      <c r="Q6" s="187">
        <v>0</v>
      </c>
      <c r="R6" s="187">
        <v>0</v>
      </c>
      <c r="S6" s="187">
        <v>0</v>
      </c>
      <c r="T6" s="187">
        <v>0</v>
      </c>
      <c r="U6" s="187">
        <v>0</v>
      </c>
      <c r="V6" s="187">
        <v>0</v>
      </c>
      <c r="W6" s="187">
        <v>1</v>
      </c>
      <c r="X6" s="187">
        <v>142</v>
      </c>
      <c r="Y6" s="187">
        <v>54</v>
      </c>
      <c r="Z6" s="187">
        <v>0</v>
      </c>
      <c r="AA6" s="187">
        <v>0</v>
      </c>
      <c r="AB6" s="187">
        <v>0</v>
      </c>
      <c r="AC6" s="187">
        <v>0</v>
      </c>
      <c r="AD6" s="187">
        <v>0</v>
      </c>
      <c r="AE6" s="187">
        <v>0</v>
      </c>
      <c r="AF6" s="187">
        <v>0</v>
      </c>
      <c r="AG6" s="187">
        <v>0</v>
      </c>
      <c r="AH6" s="187">
        <v>4</v>
      </c>
      <c r="AI6" s="187">
        <v>78</v>
      </c>
      <c r="AJ6" s="187">
        <v>133</v>
      </c>
      <c r="AK6" s="187">
        <v>0</v>
      </c>
      <c r="AL6" s="187">
        <v>0</v>
      </c>
      <c r="AM6" s="187">
        <v>1716</v>
      </c>
      <c r="AN6" s="187">
        <v>0</v>
      </c>
      <c r="AO6" s="187">
        <v>0</v>
      </c>
      <c r="AP6" s="163">
        <v>12582</v>
      </c>
      <c r="AQ6" s="188">
        <v>113</v>
      </c>
      <c r="AR6" s="162">
        <v>5780</v>
      </c>
      <c r="AS6" s="162">
        <v>0</v>
      </c>
      <c r="AT6" s="162">
        <v>0</v>
      </c>
      <c r="AU6" s="162">
        <v>0</v>
      </c>
      <c r="AV6" s="162">
        <v>2927</v>
      </c>
      <c r="AW6" s="163">
        <v>8820</v>
      </c>
      <c r="AX6" s="163">
        <v>21402</v>
      </c>
      <c r="AY6" s="163">
        <v>209</v>
      </c>
      <c r="AZ6" s="163">
        <v>209</v>
      </c>
      <c r="BA6" s="163">
        <v>888</v>
      </c>
      <c r="BB6" s="163">
        <v>1097</v>
      </c>
      <c r="BC6" s="163">
        <v>9917</v>
      </c>
      <c r="BD6" s="163">
        <v>22499</v>
      </c>
      <c r="BE6" s="162">
        <v>-2417</v>
      </c>
      <c r="BF6" s="162">
        <v>-36</v>
      </c>
      <c r="BG6" s="162">
        <v>-224</v>
      </c>
      <c r="BH6" s="163">
        <v>-2677</v>
      </c>
      <c r="BI6" s="163">
        <v>-10303</v>
      </c>
      <c r="BJ6" s="163">
        <v>-12980</v>
      </c>
      <c r="BK6" s="163">
        <v>-3063</v>
      </c>
      <c r="BL6" s="189">
        <v>9519</v>
      </c>
    </row>
    <row r="7" spans="1:64">
      <c r="A7" s="158">
        <v>3</v>
      </c>
      <c r="B7" s="3" t="s">
        <v>75</v>
      </c>
      <c r="C7" s="187">
        <v>0</v>
      </c>
      <c r="D7" s="187">
        <v>0</v>
      </c>
      <c r="E7" s="187">
        <v>2716</v>
      </c>
      <c r="F7" s="187">
        <v>0</v>
      </c>
      <c r="G7" s="187">
        <v>22608</v>
      </c>
      <c r="H7" s="187">
        <v>0</v>
      </c>
      <c r="I7" s="187">
        <v>0</v>
      </c>
      <c r="J7" s="187">
        <v>82</v>
      </c>
      <c r="K7" s="187">
        <v>0</v>
      </c>
      <c r="L7" s="187">
        <v>0</v>
      </c>
      <c r="M7" s="187">
        <v>0</v>
      </c>
      <c r="N7" s="187">
        <v>0</v>
      </c>
      <c r="O7" s="187">
        <v>0</v>
      </c>
      <c r="P7" s="187">
        <v>0</v>
      </c>
      <c r="Q7" s="187">
        <v>0</v>
      </c>
      <c r="R7" s="187">
        <v>0</v>
      </c>
      <c r="S7" s="187">
        <v>0</v>
      </c>
      <c r="T7" s="187">
        <v>0</v>
      </c>
      <c r="U7" s="187">
        <v>0</v>
      </c>
      <c r="V7" s="187">
        <v>0</v>
      </c>
      <c r="W7" s="187">
        <v>0</v>
      </c>
      <c r="X7" s="187">
        <v>793</v>
      </c>
      <c r="Y7" s="187">
        <v>0</v>
      </c>
      <c r="Z7" s="187">
        <v>0</v>
      </c>
      <c r="AA7" s="187">
        <v>0</v>
      </c>
      <c r="AB7" s="187">
        <v>0</v>
      </c>
      <c r="AC7" s="187">
        <v>0</v>
      </c>
      <c r="AD7" s="187">
        <v>0</v>
      </c>
      <c r="AE7" s="187">
        <v>0</v>
      </c>
      <c r="AF7" s="187">
        <v>5</v>
      </c>
      <c r="AG7" s="187">
        <v>0</v>
      </c>
      <c r="AH7" s="187">
        <v>7</v>
      </c>
      <c r="AI7" s="187">
        <v>150</v>
      </c>
      <c r="AJ7" s="187">
        <v>886</v>
      </c>
      <c r="AK7" s="187">
        <v>0</v>
      </c>
      <c r="AL7" s="187">
        <v>0</v>
      </c>
      <c r="AM7" s="187">
        <v>5556</v>
      </c>
      <c r="AN7" s="187">
        <v>0</v>
      </c>
      <c r="AO7" s="187">
        <v>0</v>
      </c>
      <c r="AP7" s="163">
        <v>32803</v>
      </c>
      <c r="AQ7" s="188">
        <v>471</v>
      </c>
      <c r="AR7" s="162">
        <v>13179</v>
      </c>
      <c r="AS7" s="162">
        <v>0</v>
      </c>
      <c r="AT7" s="162">
        <v>0</v>
      </c>
      <c r="AU7" s="162">
        <v>0</v>
      </c>
      <c r="AV7" s="162">
        <v>787</v>
      </c>
      <c r="AW7" s="163">
        <v>14437</v>
      </c>
      <c r="AX7" s="163">
        <v>47240</v>
      </c>
      <c r="AY7" s="163">
        <v>1426</v>
      </c>
      <c r="AZ7" s="163">
        <v>1426</v>
      </c>
      <c r="BA7" s="163">
        <v>43511</v>
      </c>
      <c r="BB7" s="163">
        <v>44937</v>
      </c>
      <c r="BC7" s="163">
        <v>59374</v>
      </c>
      <c r="BD7" s="163">
        <v>92177</v>
      </c>
      <c r="BE7" s="162">
        <v>-4733</v>
      </c>
      <c r="BF7" s="162">
        <v>-202</v>
      </c>
      <c r="BG7" s="162">
        <v>-394</v>
      </c>
      <c r="BH7" s="163">
        <v>-5329</v>
      </c>
      <c r="BI7" s="163">
        <v>-35925</v>
      </c>
      <c r="BJ7" s="163">
        <v>-41254</v>
      </c>
      <c r="BK7" s="163">
        <v>18120</v>
      </c>
      <c r="BL7" s="189">
        <v>50923</v>
      </c>
    </row>
    <row r="8" spans="1:64">
      <c r="A8" s="158">
        <v>4</v>
      </c>
      <c r="B8" s="3" t="s">
        <v>76</v>
      </c>
      <c r="C8" s="187">
        <v>1</v>
      </c>
      <c r="D8" s="187">
        <v>4</v>
      </c>
      <c r="E8" s="187">
        <v>0</v>
      </c>
      <c r="F8" s="187">
        <v>5</v>
      </c>
      <c r="G8" s="187">
        <v>442</v>
      </c>
      <c r="H8" s="187">
        <v>17</v>
      </c>
      <c r="I8" s="187">
        <v>767</v>
      </c>
      <c r="J8" s="187">
        <v>7812</v>
      </c>
      <c r="K8" s="187">
        <v>72512</v>
      </c>
      <c r="L8" s="187">
        <v>37</v>
      </c>
      <c r="M8" s="187">
        <v>13762</v>
      </c>
      <c r="N8" s="187">
        <v>122888</v>
      </c>
      <c r="O8" s="187">
        <v>27221</v>
      </c>
      <c r="P8" s="187">
        <v>45</v>
      </c>
      <c r="Q8" s="187">
        <v>47</v>
      </c>
      <c r="R8" s="187">
        <v>14</v>
      </c>
      <c r="S8" s="187">
        <v>5</v>
      </c>
      <c r="T8" s="187">
        <v>24</v>
      </c>
      <c r="U8" s="187">
        <v>21</v>
      </c>
      <c r="V8" s="187">
        <v>0</v>
      </c>
      <c r="W8" s="187">
        <v>48</v>
      </c>
      <c r="X8" s="187">
        <v>80</v>
      </c>
      <c r="Y8" s="187">
        <v>4033</v>
      </c>
      <c r="Z8" s="187">
        <v>354400</v>
      </c>
      <c r="AA8" s="187">
        <v>0</v>
      </c>
      <c r="AB8" s="187">
        <v>0</v>
      </c>
      <c r="AC8" s="187">
        <v>5</v>
      </c>
      <c r="AD8" s="187">
        <v>1</v>
      </c>
      <c r="AE8" s="187">
        <v>2</v>
      </c>
      <c r="AF8" s="187">
        <v>9</v>
      </c>
      <c r="AG8" s="187">
        <v>0</v>
      </c>
      <c r="AH8" s="187">
        <v>9</v>
      </c>
      <c r="AI8" s="187">
        <v>62</v>
      </c>
      <c r="AJ8" s="187">
        <v>16</v>
      </c>
      <c r="AK8" s="187">
        <v>6</v>
      </c>
      <c r="AL8" s="187">
        <v>9</v>
      </c>
      <c r="AM8" s="187">
        <v>3</v>
      </c>
      <c r="AN8" s="187">
        <v>0</v>
      </c>
      <c r="AO8" s="187">
        <v>25</v>
      </c>
      <c r="AP8" s="163">
        <v>604332</v>
      </c>
      <c r="AQ8" s="188">
        <v>-168</v>
      </c>
      <c r="AR8" s="162">
        <v>-221</v>
      </c>
      <c r="AS8" s="162">
        <v>0</v>
      </c>
      <c r="AT8" s="162">
        <v>0</v>
      </c>
      <c r="AU8" s="162">
        <v>-161</v>
      </c>
      <c r="AV8" s="162">
        <v>10647</v>
      </c>
      <c r="AW8" s="163">
        <v>10097</v>
      </c>
      <c r="AX8" s="163">
        <v>614429</v>
      </c>
      <c r="AY8" s="163">
        <v>322</v>
      </c>
      <c r="AZ8" s="163">
        <v>322</v>
      </c>
      <c r="BA8" s="163">
        <v>505</v>
      </c>
      <c r="BB8" s="163">
        <v>827</v>
      </c>
      <c r="BC8" s="163">
        <v>10924</v>
      </c>
      <c r="BD8" s="163">
        <v>615256</v>
      </c>
      <c r="BE8" s="162">
        <v>-522548</v>
      </c>
      <c r="BF8" s="162">
        <v>0</v>
      </c>
      <c r="BG8" s="162">
        <v>-77027</v>
      </c>
      <c r="BH8" s="163">
        <v>-599575</v>
      </c>
      <c r="BI8" s="163">
        <v>-9110</v>
      </c>
      <c r="BJ8" s="163">
        <v>-608685</v>
      </c>
      <c r="BK8" s="163">
        <v>-597761</v>
      </c>
      <c r="BL8" s="189">
        <v>6571</v>
      </c>
    </row>
    <row r="9" spans="1:64">
      <c r="A9" s="158">
        <v>5</v>
      </c>
      <c r="B9" s="3" t="s">
        <v>77</v>
      </c>
      <c r="C9" s="187">
        <v>22080</v>
      </c>
      <c r="D9" s="187">
        <v>66</v>
      </c>
      <c r="E9" s="187">
        <v>7222</v>
      </c>
      <c r="F9" s="187">
        <v>0</v>
      </c>
      <c r="G9" s="187">
        <v>478686</v>
      </c>
      <c r="H9" s="187">
        <v>271</v>
      </c>
      <c r="I9" s="187">
        <v>543</v>
      </c>
      <c r="J9" s="187">
        <v>17102</v>
      </c>
      <c r="K9" s="187">
        <v>0</v>
      </c>
      <c r="L9" s="187">
        <v>8</v>
      </c>
      <c r="M9" s="187">
        <v>81</v>
      </c>
      <c r="N9" s="187">
        <v>1</v>
      </c>
      <c r="O9" s="187">
        <v>0</v>
      </c>
      <c r="P9" s="187">
        <v>0</v>
      </c>
      <c r="Q9" s="187">
        <v>0</v>
      </c>
      <c r="R9" s="187">
        <v>0</v>
      </c>
      <c r="S9" s="187">
        <v>0</v>
      </c>
      <c r="T9" s="187">
        <v>0</v>
      </c>
      <c r="U9" s="187">
        <v>0</v>
      </c>
      <c r="V9" s="187">
        <v>0</v>
      </c>
      <c r="W9" s="187">
        <v>0</v>
      </c>
      <c r="X9" s="187">
        <v>1176</v>
      </c>
      <c r="Y9" s="187">
        <v>23</v>
      </c>
      <c r="Z9" s="187">
        <v>0</v>
      </c>
      <c r="AA9" s="187">
        <v>0</v>
      </c>
      <c r="AB9" s="187">
        <v>0</v>
      </c>
      <c r="AC9" s="187">
        <v>418</v>
      </c>
      <c r="AD9" s="187">
        <v>0</v>
      </c>
      <c r="AE9" s="187">
        <v>0</v>
      </c>
      <c r="AF9" s="187">
        <v>133</v>
      </c>
      <c r="AG9" s="187">
        <v>0</v>
      </c>
      <c r="AH9" s="187">
        <v>1012</v>
      </c>
      <c r="AI9" s="187">
        <v>8986</v>
      </c>
      <c r="AJ9" s="187">
        <v>20317</v>
      </c>
      <c r="AK9" s="187">
        <v>322</v>
      </c>
      <c r="AL9" s="187">
        <v>7</v>
      </c>
      <c r="AM9" s="187">
        <v>161218</v>
      </c>
      <c r="AN9" s="187">
        <v>0</v>
      </c>
      <c r="AO9" s="187">
        <v>736</v>
      </c>
      <c r="AP9" s="163">
        <v>720408</v>
      </c>
      <c r="AQ9" s="188">
        <v>31917</v>
      </c>
      <c r="AR9" s="162">
        <v>1151887</v>
      </c>
      <c r="AS9" s="162">
        <v>0</v>
      </c>
      <c r="AT9" s="162">
        <v>0</v>
      </c>
      <c r="AU9" s="162">
        <v>0</v>
      </c>
      <c r="AV9" s="162">
        <v>-17157</v>
      </c>
      <c r="AW9" s="163">
        <v>1166647</v>
      </c>
      <c r="AX9" s="163">
        <v>1887055</v>
      </c>
      <c r="AY9" s="163">
        <v>14572</v>
      </c>
      <c r="AZ9" s="163">
        <v>14572</v>
      </c>
      <c r="BA9" s="163">
        <v>1604619</v>
      </c>
      <c r="BB9" s="163">
        <v>1619191</v>
      </c>
      <c r="BC9" s="163">
        <v>2785838</v>
      </c>
      <c r="BD9" s="163">
        <v>3506246</v>
      </c>
      <c r="BE9" s="162">
        <v>-238318</v>
      </c>
      <c r="BF9" s="162">
        <v>-15141</v>
      </c>
      <c r="BG9" s="162">
        <v>-69203</v>
      </c>
      <c r="BH9" s="163">
        <v>-322662</v>
      </c>
      <c r="BI9" s="163">
        <v>-1070566</v>
      </c>
      <c r="BJ9" s="163">
        <v>-1393228</v>
      </c>
      <c r="BK9" s="163">
        <v>1392610</v>
      </c>
      <c r="BL9" s="189">
        <v>2113018</v>
      </c>
    </row>
    <row r="10" spans="1:64">
      <c r="A10" s="158">
        <v>6</v>
      </c>
      <c r="B10" s="3" t="s">
        <v>78</v>
      </c>
      <c r="C10" s="187">
        <v>393</v>
      </c>
      <c r="D10" s="187">
        <v>6</v>
      </c>
      <c r="E10" s="187">
        <v>928</v>
      </c>
      <c r="F10" s="187">
        <v>17</v>
      </c>
      <c r="G10" s="187">
        <v>2153</v>
      </c>
      <c r="H10" s="187">
        <v>17011</v>
      </c>
      <c r="I10" s="187">
        <v>1085</v>
      </c>
      <c r="J10" s="187">
        <v>2376</v>
      </c>
      <c r="K10" s="187">
        <v>31</v>
      </c>
      <c r="L10" s="187">
        <v>1711</v>
      </c>
      <c r="M10" s="187">
        <v>968</v>
      </c>
      <c r="N10" s="187">
        <v>799</v>
      </c>
      <c r="O10" s="187">
        <v>164</v>
      </c>
      <c r="P10" s="187">
        <v>799</v>
      </c>
      <c r="Q10" s="187">
        <v>1047</v>
      </c>
      <c r="R10" s="187">
        <v>820</v>
      </c>
      <c r="S10" s="187">
        <v>290</v>
      </c>
      <c r="T10" s="187">
        <v>897</v>
      </c>
      <c r="U10" s="187">
        <v>1705</v>
      </c>
      <c r="V10" s="187">
        <v>460</v>
      </c>
      <c r="W10" s="187">
        <v>1677</v>
      </c>
      <c r="X10" s="187">
        <v>5251</v>
      </c>
      <c r="Y10" s="187">
        <v>8362</v>
      </c>
      <c r="Z10" s="187">
        <v>255</v>
      </c>
      <c r="AA10" s="187">
        <v>168</v>
      </c>
      <c r="AB10" s="187">
        <v>612</v>
      </c>
      <c r="AC10" s="187">
        <v>12770</v>
      </c>
      <c r="AD10" s="187">
        <v>1628</v>
      </c>
      <c r="AE10" s="187">
        <v>176</v>
      </c>
      <c r="AF10" s="187">
        <v>4080</v>
      </c>
      <c r="AG10" s="187">
        <v>746</v>
      </c>
      <c r="AH10" s="187">
        <v>6167</v>
      </c>
      <c r="AI10" s="187">
        <v>794</v>
      </c>
      <c r="AJ10" s="187">
        <v>10358</v>
      </c>
      <c r="AK10" s="187">
        <v>3798</v>
      </c>
      <c r="AL10" s="187">
        <v>4403</v>
      </c>
      <c r="AM10" s="187">
        <v>5959</v>
      </c>
      <c r="AN10" s="187">
        <v>1094</v>
      </c>
      <c r="AO10" s="187">
        <v>42</v>
      </c>
      <c r="AP10" s="163">
        <v>102000</v>
      </c>
      <c r="AQ10" s="188">
        <v>4304</v>
      </c>
      <c r="AR10" s="162">
        <v>137698</v>
      </c>
      <c r="AS10" s="162">
        <v>0</v>
      </c>
      <c r="AT10" s="162">
        <v>24</v>
      </c>
      <c r="AU10" s="162">
        <v>5892</v>
      </c>
      <c r="AV10" s="162">
        <v>-4043</v>
      </c>
      <c r="AW10" s="163">
        <v>143875</v>
      </c>
      <c r="AX10" s="163">
        <v>245875</v>
      </c>
      <c r="AY10" s="163">
        <v>3998</v>
      </c>
      <c r="AZ10" s="163">
        <v>3998</v>
      </c>
      <c r="BA10" s="163">
        <v>58820</v>
      </c>
      <c r="BB10" s="163">
        <v>62818</v>
      </c>
      <c r="BC10" s="163">
        <v>206693</v>
      </c>
      <c r="BD10" s="163">
        <v>308693</v>
      </c>
      <c r="BE10" s="162">
        <v>-142056</v>
      </c>
      <c r="BF10" s="162">
        <v>-7113</v>
      </c>
      <c r="BG10" s="162">
        <v>-14675</v>
      </c>
      <c r="BH10" s="163">
        <v>-163844</v>
      </c>
      <c r="BI10" s="163">
        <v>-61670</v>
      </c>
      <c r="BJ10" s="163">
        <v>-225514</v>
      </c>
      <c r="BK10" s="163">
        <v>-18821</v>
      </c>
      <c r="BL10" s="189">
        <v>83179</v>
      </c>
    </row>
    <row r="11" spans="1:64">
      <c r="A11" s="158">
        <v>7</v>
      </c>
      <c r="B11" s="3" t="s">
        <v>79</v>
      </c>
      <c r="C11" s="187">
        <v>4294</v>
      </c>
      <c r="D11" s="187">
        <v>93</v>
      </c>
      <c r="E11" s="187">
        <v>197</v>
      </c>
      <c r="F11" s="187">
        <v>4</v>
      </c>
      <c r="G11" s="187">
        <v>34104</v>
      </c>
      <c r="H11" s="187">
        <v>442</v>
      </c>
      <c r="I11" s="187">
        <v>115219</v>
      </c>
      <c r="J11" s="187">
        <v>29689</v>
      </c>
      <c r="K11" s="187">
        <v>33</v>
      </c>
      <c r="L11" s="187">
        <v>2988</v>
      </c>
      <c r="M11" s="187">
        <v>4715</v>
      </c>
      <c r="N11" s="187">
        <v>744</v>
      </c>
      <c r="O11" s="187">
        <v>281</v>
      </c>
      <c r="P11" s="187">
        <v>3693</v>
      </c>
      <c r="Q11" s="187">
        <v>864</v>
      </c>
      <c r="R11" s="187">
        <v>954</v>
      </c>
      <c r="S11" s="187">
        <v>949</v>
      </c>
      <c r="T11" s="187">
        <v>994</v>
      </c>
      <c r="U11" s="187">
        <v>6877</v>
      </c>
      <c r="V11" s="187">
        <v>2412</v>
      </c>
      <c r="W11" s="187">
        <v>2892</v>
      </c>
      <c r="X11" s="187">
        <v>20715</v>
      </c>
      <c r="Y11" s="187">
        <v>93619</v>
      </c>
      <c r="Z11" s="187">
        <v>5510</v>
      </c>
      <c r="AA11" s="187">
        <v>723</v>
      </c>
      <c r="AB11" s="187">
        <v>1016</v>
      </c>
      <c r="AC11" s="187">
        <v>21877</v>
      </c>
      <c r="AD11" s="187">
        <v>5409</v>
      </c>
      <c r="AE11" s="187">
        <v>1869</v>
      </c>
      <c r="AF11" s="187">
        <v>13285</v>
      </c>
      <c r="AG11" s="187">
        <v>9929</v>
      </c>
      <c r="AH11" s="187">
        <v>1736</v>
      </c>
      <c r="AI11" s="187">
        <v>13893</v>
      </c>
      <c r="AJ11" s="187">
        <v>18121</v>
      </c>
      <c r="AK11" s="187">
        <v>3521</v>
      </c>
      <c r="AL11" s="187">
        <v>7587</v>
      </c>
      <c r="AM11" s="187">
        <v>7519</v>
      </c>
      <c r="AN11" s="187">
        <v>23596</v>
      </c>
      <c r="AO11" s="187">
        <v>116</v>
      </c>
      <c r="AP11" s="163">
        <v>462479</v>
      </c>
      <c r="AQ11" s="188">
        <v>3337</v>
      </c>
      <c r="AR11" s="162">
        <v>21759</v>
      </c>
      <c r="AS11" s="162">
        <v>44</v>
      </c>
      <c r="AT11" s="162">
        <v>300</v>
      </c>
      <c r="AU11" s="162">
        <v>9629</v>
      </c>
      <c r="AV11" s="162">
        <v>-6556</v>
      </c>
      <c r="AW11" s="163">
        <v>28513</v>
      </c>
      <c r="AX11" s="163">
        <v>490992</v>
      </c>
      <c r="AY11" s="163">
        <v>20034</v>
      </c>
      <c r="AZ11" s="163">
        <v>20034</v>
      </c>
      <c r="BA11" s="163">
        <v>207381</v>
      </c>
      <c r="BB11" s="163">
        <v>227415</v>
      </c>
      <c r="BC11" s="163">
        <v>255928</v>
      </c>
      <c r="BD11" s="163">
        <v>718407</v>
      </c>
      <c r="BE11" s="162">
        <v>-63988</v>
      </c>
      <c r="BF11" s="162">
        <v>-498</v>
      </c>
      <c r="BG11" s="162">
        <v>-6436</v>
      </c>
      <c r="BH11" s="163">
        <v>-70922</v>
      </c>
      <c r="BI11" s="163">
        <v>-273954</v>
      </c>
      <c r="BJ11" s="163">
        <v>-344876</v>
      </c>
      <c r="BK11" s="163">
        <v>-88948</v>
      </c>
      <c r="BL11" s="189">
        <v>373531</v>
      </c>
    </row>
    <row r="12" spans="1:64">
      <c r="A12" s="158">
        <v>8</v>
      </c>
      <c r="B12" s="3" t="s">
        <v>80</v>
      </c>
      <c r="C12" s="187">
        <v>7627</v>
      </c>
      <c r="D12" s="187">
        <v>9</v>
      </c>
      <c r="E12" s="187">
        <v>818</v>
      </c>
      <c r="F12" s="187">
        <v>33</v>
      </c>
      <c r="G12" s="187">
        <v>23551</v>
      </c>
      <c r="H12" s="187">
        <v>11202</v>
      </c>
      <c r="I12" s="187">
        <v>11974</v>
      </c>
      <c r="J12" s="187">
        <v>565465</v>
      </c>
      <c r="K12" s="187">
        <v>887</v>
      </c>
      <c r="L12" s="187">
        <v>80116</v>
      </c>
      <c r="M12" s="187">
        <v>7241</v>
      </c>
      <c r="N12" s="187">
        <v>10634</v>
      </c>
      <c r="O12" s="187">
        <v>1243</v>
      </c>
      <c r="P12" s="187">
        <v>5251</v>
      </c>
      <c r="Q12" s="187">
        <v>2653</v>
      </c>
      <c r="R12" s="187">
        <v>3353</v>
      </c>
      <c r="S12" s="187">
        <v>3027</v>
      </c>
      <c r="T12" s="187">
        <v>3984</v>
      </c>
      <c r="U12" s="187">
        <v>11698</v>
      </c>
      <c r="V12" s="187">
        <v>4355</v>
      </c>
      <c r="W12" s="187">
        <v>13322</v>
      </c>
      <c r="X12" s="187">
        <v>14865</v>
      </c>
      <c r="Y12" s="187">
        <v>10799</v>
      </c>
      <c r="Z12" s="187">
        <v>2479</v>
      </c>
      <c r="AA12" s="187">
        <v>1684</v>
      </c>
      <c r="AB12" s="187">
        <v>3435</v>
      </c>
      <c r="AC12" s="187">
        <v>36</v>
      </c>
      <c r="AD12" s="187">
        <v>32</v>
      </c>
      <c r="AE12" s="187">
        <v>120</v>
      </c>
      <c r="AF12" s="187">
        <v>1194</v>
      </c>
      <c r="AG12" s="187">
        <v>678</v>
      </c>
      <c r="AH12" s="187">
        <v>1332</v>
      </c>
      <c r="AI12" s="187">
        <v>15432</v>
      </c>
      <c r="AJ12" s="187">
        <v>485377</v>
      </c>
      <c r="AK12" s="187">
        <v>414</v>
      </c>
      <c r="AL12" s="187">
        <v>8787</v>
      </c>
      <c r="AM12" s="187">
        <v>13640</v>
      </c>
      <c r="AN12" s="187">
        <v>509</v>
      </c>
      <c r="AO12" s="187">
        <v>699</v>
      </c>
      <c r="AP12" s="163">
        <v>1329955</v>
      </c>
      <c r="AQ12" s="188">
        <v>7280</v>
      </c>
      <c r="AR12" s="162">
        <v>90702</v>
      </c>
      <c r="AS12" s="162">
        <v>0</v>
      </c>
      <c r="AT12" s="162">
        <v>0</v>
      </c>
      <c r="AU12" s="162">
        <v>0</v>
      </c>
      <c r="AV12" s="162">
        <v>-14723</v>
      </c>
      <c r="AW12" s="163">
        <v>83259</v>
      </c>
      <c r="AX12" s="163">
        <v>1413214</v>
      </c>
      <c r="AY12" s="163">
        <v>176398</v>
      </c>
      <c r="AZ12" s="163">
        <v>176398</v>
      </c>
      <c r="BA12" s="163">
        <v>1226532</v>
      </c>
      <c r="BB12" s="163">
        <v>1402930</v>
      </c>
      <c r="BC12" s="163">
        <v>1486189</v>
      </c>
      <c r="BD12" s="163">
        <v>2816144</v>
      </c>
      <c r="BE12" s="162">
        <v>-345249</v>
      </c>
      <c r="BF12" s="162">
        <v>-2647</v>
      </c>
      <c r="BG12" s="162">
        <v>-34724</v>
      </c>
      <c r="BH12" s="163">
        <v>-382620</v>
      </c>
      <c r="BI12" s="163">
        <v>-725438</v>
      </c>
      <c r="BJ12" s="163">
        <v>-1108058</v>
      </c>
      <c r="BK12" s="163">
        <v>378131</v>
      </c>
      <c r="BL12" s="189">
        <v>1708086</v>
      </c>
    </row>
    <row r="13" spans="1:64">
      <c r="A13" s="158">
        <v>9</v>
      </c>
      <c r="B13" s="3" t="s">
        <v>81</v>
      </c>
      <c r="C13" s="187">
        <v>3486</v>
      </c>
      <c r="D13" s="187">
        <v>182</v>
      </c>
      <c r="E13" s="187">
        <v>2063</v>
      </c>
      <c r="F13" s="187">
        <v>653</v>
      </c>
      <c r="G13" s="187">
        <v>10218</v>
      </c>
      <c r="H13" s="187">
        <v>635</v>
      </c>
      <c r="I13" s="187">
        <v>1865</v>
      </c>
      <c r="J13" s="187">
        <v>13559</v>
      </c>
      <c r="K13" s="187">
        <v>13215</v>
      </c>
      <c r="L13" s="187">
        <v>795</v>
      </c>
      <c r="M13" s="187">
        <v>6339</v>
      </c>
      <c r="N13" s="187">
        <v>61287</v>
      </c>
      <c r="O13" s="187">
        <v>931</v>
      </c>
      <c r="P13" s="187">
        <v>3282</v>
      </c>
      <c r="Q13" s="187">
        <v>3222</v>
      </c>
      <c r="R13" s="187">
        <v>1934</v>
      </c>
      <c r="S13" s="187">
        <v>673</v>
      </c>
      <c r="T13" s="187">
        <v>443</v>
      </c>
      <c r="U13" s="187">
        <v>1816</v>
      </c>
      <c r="V13" s="187">
        <v>200</v>
      </c>
      <c r="W13" s="187">
        <v>4693</v>
      </c>
      <c r="X13" s="187">
        <v>3243</v>
      </c>
      <c r="Y13" s="187">
        <v>36525</v>
      </c>
      <c r="Z13" s="187">
        <v>50791</v>
      </c>
      <c r="AA13" s="187">
        <v>2771</v>
      </c>
      <c r="AB13" s="187">
        <v>3912</v>
      </c>
      <c r="AC13" s="187">
        <v>29876</v>
      </c>
      <c r="AD13" s="187">
        <v>3037</v>
      </c>
      <c r="AE13" s="187">
        <v>2866</v>
      </c>
      <c r="AF13" s="187">
        <v>56618</v>
      </c>
      <c r="AG13" s="187">
        <v>2902</v>
      </c>
      <c r="AH13" s="187">
        <v>16696</v>
      </c>
      <c r="AI13" s="187">
        <v>10387</v>
      </c>
      <c r="AJ13" s="187">
        <v>9802</v>
      </c>
      <c r="AK13" s="187">
        <v>1137</v>
      </c>
      <c r="AL13" s="187">
        <v>7530</v>
      </c>
      <c r="AM13" s="187">
        <v>12505</v>
      </c>
      <c r="AN13" s="187">
        <v>0</v>
      </c>
      <c r="AO13" s="187">
        <v>2066</v>
      </c>
      <c r="AP13" s="163">
        <v>384155</v>
      </c>
      <c r="AQ13" s="188">
        <v>560</v>
      </c>
      <c r="AR13" s="162">
        <v>68394</v>
      </c>
      <c r="AS13" s="162">
        <v>0</v>
      </c>
      <c r="AT13" s="162">
        <v>0</v>
      </c>
      <c r="AU13" s="162">
        <v>0</v>
      </c>
      <c r="AV13" s="162">
        <v>736</v>
      </c>
      <c r="AW13" s="163">
        <v>69690</v>
      </c>
      <c r="AX13" s="163">
        <v>453845</v>
      </c>
      <c r="AY13" s="163">
        <v>228</v>
      </c>
      <c r="AZ13" s="163">
        <v>228</v>
      </c>
      <c r="BA13" s="163">
        <v>51825</v>
      </c>
      <c r="BB13" s="163">
        <v>52053</v>
      </c>
      <c r="BC13" s="163">
        <v>121743</v>
      </c>
      <c r="BD13" s="163">
        <v>505898</v>
      </c>
      <c r="BE13" s="162">
        <v>-46105</v>
      </c>
      <c r="BF13" s="162">
        <v>-195</v>
      </c>
      <c r="BG13" s="162">
        <v>-5484</v>
      </c>
      <c r="BH13" s="163">
        <v>-51784</v>
      </c>
      <c r="BI13" s="163">
        <v>-316872</v>
      </c>
      <c r="BJ13" s="163">
        <v>-368656</v>
      </c>
      <c r="BK13" s="163">
        <v>-246913</v>
      </c>
      <c r="BL13" s="189">
        <v>137242</v>
      </c>
    </row>
    <row r="14" spans="1:64">
      <c r="A14" s="158">
        <v>10</v>
      </c>
      <c r="B14" s="3" t="s">
        <v>82</v>
      </c>
      <c r="C14" s="187">
        <v>1309</v>
      </c>
      <c r="D14" s="187">
        <v>49</v>
      </c>
      <c r="E14" s="187">
        <v>772</v>
      </c>
      <c r="F14" s="187">
        <v>48</v>
      </c>
      <c r="G14" s="187">
        <v>48129</v>
      </c>
      <c r="H14" s="187">
        <v>714</v>
      </c>
      <c r="I14" s="187">
        <v>7294</v>
      </c>
      <c r="J14" s="187">
        <v>50028</v>
      </c>
      <c r="K14" s="187">
        <v>24</v>
      </c>
      <c r="L14" s="187">
        <v>100159</v>
      </c>
      <c r="M14" s="187">
        <v>2848</v>
      </c>
      <c r="N14" s="187">
        <v>2029</v>
      </c>
      <c r="O14" s="187">
        <v>708</v>
      </c>
      <c r="P14" s="187">
        <v>5167</v>
      </c>
      <c r="Q14" s="187">
        <v>10203</v>
      </c>
      <c r="R14" s="187">
        <v>24062</v>
      </c>
      <c r="S14" s="187">
        <v>9058</v>
      </c>
      <c r="T14" s="187">
        <v>4718</v>
      </c>
      <c r="U14" s="187">
        <v>36515</v>
      </c>
      <c r="V14" s="187">
        <v>20565</v>
      </c>
      <c r="W14" s="187">
        <v>37842</v>
      </c>
      <c r="X14" s="187">
        <v>22808</v>
      </c>
      <c r="Y14" s="187">
        <v>31103</v>
      </c>
      <c r="Z14" s="187">
        <v>24</v>
      </c>
      <c r="AA14" s="187">
        <v>7487</v>
      </c>
      <c r="AB14" s="187">
        <v>4610</v>
      </c>
      <c r="AC14" s="187">
        <v>17599</v>
      </c>
      <c r="AD14" s="187">
        <v>3075</v>
      </c>
      <c r="AE14" s="187">
        <v>2465</v>
      </c>
      <c r="AF14" s="187">
        <v>4700</v>
      </c>
      <c r="AG14" s="187">
        <v>2984</v>
      </c>
      <c r="AH14" s="187">
        <v>2607</v>
      </c>
      <c r="AI14" s="187">
        <v>7173</v>
      </c>
      <c r="AJ14" s="187">
        <v>7141</v>
      </c>
      <c r="AK14" s="187">
        <v>1354</v>
      </c>
      <c r="AL14" s="187">
        <v>16825</v>
      </c>
      <c r="AM14" s="187">
        <v>4238</v>
      </c>
      <c r="AN14" s="187">
        <v>2516</v>
      </c>
      <c r="AO14" s="187">
        <v>411</v>
      </c>
      <c r="AP14" s="163">
        <v>501361</v>
      </c>
      <c r="AQ14" s="188">
        <v>890</v>
      </c>
      <c r="AR14" s="162">
        <v>32716</v>
      </c>
      <c r="AS14" s="162">
        <v>56</v>
      </c>
      <c r="AT14" s="162">
        <v>0</v>
      </c>
      <c r="AU14" s="162">
        <v>0</v>
      </c>
      <c r="AV14" s="162">
        <v>-8701</v>
      </c>
      <c r="AW14" s="163">
        <v>24961</v>
      </c>
      <c r="AX14" s="163">
        <v>526322</v>
      </c>
      <c r="AY14" s="163">
        <v>77444</v>
      </c>
      <c r="AZ14" s="163">
        <v>77444</v>
      </c>
      <c r="BA14" s="163">
        <v>305997</v>
      </c>
      <c r="BB14" s="163">
        <v>383441</v>
      </c>
      <c r="BC14" s="163">
        <v>408402</v>
      </c>
      <c r="BD14" s="163">
        <v>909763</v>
      </c>
      <c r="BE14" s="162">
        <v>-60627</v>
      </c>
      <c r="BF14" s="162">
        <v>-1658</v>
      </c>
      <c r="BG14" s="162">
        <v>-6226</v>
      </c>
      <c r="BH14" s="163">
        <v>-68511</v>
      </c>
      <c r="BI14" s="163">
        <v>-330201</v>
      </c>
      <c r="BJ14" s="163">
        <v>-398712</v>
      </c>
      <c r="BK14" s="163">
        <v>9690</v>
      </c>
      <c r="BL14" s="189">
        <v>511051</v>
      </c>
    </row>
    <row r="15" spans="1:64">
      <c r="A15" s="158">
        <v>11</v>
      </c>
      <c r="B15" s="3" t="s">
        <v>83</v>
      </c>
      <c r="C15" s="187">
        <v>428</v>
      </c>
      <c r="D15" s="187">
        <v>2</v>
      </c>
      <c r="E15" s="187">
        <v>1</v>
      </c>
      <c r="F15" s="187">
        <v>0</v>
      </c>
      <c r="G15" s="187">
        <v>5173</v>
      </c>
      <c r="H15" s="187">
        <v>25</v>
      </c>
      <c r="I15" s="187">
        <v>464</v>
      </c>
      <c r="J15" s="187">
        <v>13746</v>
      </c>
      <c r="K15" s="187">
        <v>668</v>
      </c>
      <c r="L15" s="187">
        <v>1380</v>
      </c>
      <c r="M15" s="187">
        <v>26172</v>
      </c>
      <c r="N15" s="187">
        <v>9096</v>
      </c>
      <c r="O15" s="187">
        <v>1571</v>
      </c>
      <c r="P15" s="187">
        <v>4478</v>
      </c>
      <c r="Q15" s="187">
        <v>5041</v>
      </c>
      <c r="R15" s="187">
        <v>3744</v>
      </c>
      <c r="S15" s="187">
        <v>1232</v>
      </c>
      <c r="T15" s="187">
        <v>7682</v>
      </c>
      <c r="U15" s="187">
        <v>10863</v>
      </c>
      <c r="V15" s="187">
        <v>957</v>
      </c>
      <c r="W15" s="187">
        <v>8450</v>
      </c>
      <c r="X15" s="187">
        <v>2967</v>
      </c>
      <c r="Y15" s="187">
        <v>126448</v>
      </c>
      <c r="Z15" s="187">
        <v>81</v>
      </c>
      <c r="AA15" s="187">
        <v>1017</v>
      </c>
      <c r="AB15" s="187">
        <v>110</v>
      </c>
      <c r="AC15" s="187">
        <v>609</v>
      </c>
      <c r="AD15" s="187">
        <v>14</v>
      </c>
      <c r="AE15" s="187">
        <v>235</v>
      </c>
      <c r="AF15" s="187">
        <v>96</v>
      </c>
      <c r="AG15" s="187">
        <v>4</v>
      </c>
      <c r="AH15" s="187">
        <v>299</v>
      </c>
      <c r="AI15" s="187">
        <v>3042</v>
      </c>
      <c r="AJ15" s="187">
        <v>2086</v>
      </c>
      <c r="AK15" s="187">
        <v>79</v>
      </c>
      <c r="AL15" s="187">
        <v>1488</v>
      </c>
      <c r="AM15" s="187">
        <v>1554</v>
      </c>
      <c r="AN15" s="187">
        <v>294</v>
      </c>
      <c r="AO15" s="187">
        <v>524</v>
      </c>
      <c r="AP15" s="163">
        <v>242120</v>
      </c>
      <c r="AQ15" s="188">
        <v>350</v>
      </c>
      <c r="AR15" s="162">
        <v>5057</v>
      </c>
      <c r="AS15" s="162">
        <v>0</v>
      </c>
      <c r="AT15" s="162">
        <v>0</v>
      </c>
      <c r="AU15" s="162">
        <v>0</v>
      </c>
      <c r="AV15" s="162">
        <v>-5465</v>
      </c>
      <c r="AW15" s="163">
        <v>-58</v>
      </c>
      <c r="AX15" s="163">
        <v>242062</v>
      </c>
      <c r="AY15" s="163">
        <v>26255</v>
      </c>
      <c r="AZ15" s="163">
        <v>26255</v>
      </c>
      <c r="BA15" s="163">
        <v>155470</v>
      </c>
      <c r="BB15" s="163">
        <v>181725</v>
      </c>
      <c r="BC15" s="163">
        <v>181667</v>
      </c>
      <c r="BD15" s="163">
        <v>423787</v>
      </c>
      <c r="BE15" s="162">
        <v>-22002</v>
      </c>
      <c r="BF15" s="162">
        <v>-127</v>
      </c>
      <c r="BG15" s="162">
        <v>-2211</v>
      </c>
      <c r="BH15" s="163">
        <v>-24340</v>
      </c>
      <c r="BI15" s="163">
        <v>-118884</v>
      </c>
      <c r="BJ15" s="163">
        <v>-143224</v>
      </c>
      <c r="BK15" s="163">
        <v>38443</v>
      </c>
      <c r="BL15" s="189">
        <v>280563</v>
      </c>
    </row>
    <row r="16" spans="1:64">
      <c r="A16" s="158">
        <v>12</v>
      </c>
      <c r="B16" s="3" t="s">
        <v>84</v>
      </c>
      <c r="C16" s="187">
        <v>5</v>
      </c>
      <c r="D16" s="187">
        <v>0</v>
      </c>
      <c r="E16" s="187">
        <v>15</v>
      </c>
      <c r="F16" s="187">
        <v>15</v>
      </c>
      <c r="G16" s="187">
        <v>0</v>
      </c>
      <c r="H16" s="187">
        <v>10</v>
      </c>
      <c r="I16" s="187">
        <v>919</v>
      </c>
      <c r="J16" s="187">
        <v>34</v>
      </c>
      <c r="K16" s="187">
        <v>0</v>
      </c>
      <c r="L16" s="187">
        <v>1053</v>
      </c>
      <c r="M16" s="187">
        <v>1637</v>
      </c>
      <c r="N16" s="187">
        <v>1179776</v>
      </c>
      <c r="O16" s="187">
        <v>151</v>
      </c>
      <c r="P16" s="187">
        <v>115006</v>
      </c>
      <c r="Q16" s="187">
        <v>156329</v>
      </c>
      <c r="R16" s="187">
        <v>70204</v>
      </c>
      <c r="S16" s="187">
        <v>3982</v>
      </c>
      <c r="T16" s="187">
        <v>1317</v>
      </c>
      <c r="U16" s="187">
        <v>61211</v>
      </c>
      <c r="V16" s="187">
        <v>4256</v>
      </c>
      <c r="W16" s="187">
        <v>78101</v>
      </c>
      <c r="X16" s="187">
        <v>2246</v>
      </c>
      <c r="Y16" s="187">
        <v>42452</v>
      </c>
      <c r="Z16" s="187">
        <v>0</v>
      </c>
      <c r="AA16" s="187">
        <v>7</v>
      </c>
      <c r="AB16" s="187">
        <v>0</v>
      </c>
      <c r="AC16" s="187">
        <v>0</v>
      </c>
      <c r="AD16" s="187">
        <v>0</v>
      </c>
      <c r="AE16" s="187">
        <v>0</v>
      </c>
      <c r="AF16" s="187">
        <v>553</v>
      </c>
      <c r="AG16" s="187">
        <v>0</v>
      </c>
      <c r="AH16" s="187">
        <v>45</v>
      </c>
      <c r="AI16" s="187">
        <v>0</v>
      </c>
      <c r="AJ16" s="187">
        <v>8</v>
      </c>
      <c r="AK16" s="187">
        <v>1</v>
      </c>
      <c r="AL16" s="187">
        <v>336</v>
      </c>
      <c r="AM16" s="187">
        <v>90</v>
      </c>
      <c r="AN16" s="187">
        <v>1</v>
      </c>
      <c r="AO16" s="187">
        <v>474</v>
      </c>
      <c r="AP16" s="163">
        <v>1720234</v>
      </c>
      <c r="AQ16" s="188">
        <v>0</v>
      </c>
      <c r="AR16" s="162">
        <v>-1431</v>
      </c>
      <c r="AS16" s="162">
        <v>0</v>
      </c>
      <c r="AT16" s="162">
        <v>-862</v>
      </c>
      <c r="AU16" s="162">
        <v>-5175</v>
      </c>
      <c r="AV16" s="162">
        <v>-27612</v>
      </c>
      <c r="AW16" s="163">
        <v>-35080</v>
      </c>
      <c r="AX16" s="163">
        <v>1685154</v>
      </c>
      <c r="AY16" s="163">
        <v>218634</v>
      </c>
      <c r="AZ16" s="163">
        <v>218634</v>
      </c>
      <c r="BA16" s="163">
        <v>731053</v>
      </c>
      <c r="BB16" s="163">
        <v>949687</v>
      </c>
      <c r="BC16" s="163">
        <v>914607</v>
      </c>
      <c r="BD16" s="163">
        <v>2634841</v>
      </c>
      <c r="BE16" s="162">
        <v>-60769</v>
      </c>
      <c r="BF16" s="162">
        <v>-123</v>
      </c>
      <c r="BG16" s="162">
        <v>-6090</v>
      </c>
      <c r="BH16" s="163">
        <v>-66982</v>
      </c>
      <c r="BI16" s="163">
        <v>-403006</v>
      </c>
      <c r="BJ16" s="163">
        <v>-469988</v>
      </c>
      <c r="BK16" s="163">
        <v>444619</v>
      </c>
      <c r="BL16" s="189">
        <v>2164853</v>
      </c>
    </row>
    <row r="17" spans="1:64">
      <c r="A17" s="158">
        <v>13</v>
      </c>
      <c r="B17" s="3" t="s">
        <v>85</v>
      </c>
      <c r="C17" s="187">
        <v>0</v>
      </c>
      <c r="D17" s="187">
        <v>0</v>
      </c>
      <c r="E17" s="187">
        <v>0</v>
      </c>
      <c r="F17" s="187">
        <v>1</v>
      </c>
      <c r="G17" s="187">
        <v>2885</v>
      </c>
      <c r="H17" s="187">
        <v>1</v>
      </c>
      <c r="I17" s="187">
        <v>302</v>
      </c>
      <c r="J17" s="187">
        <v>11061</v>
      </c>
      <c r="K17" s="187">
        <v>1</v>
      </c>
      <c r="L17" s="187">
        <v>1201</v>
      </c>
      <c r="M17" s="187">
        <v>2547</v>
      </c>
      <c r="N17" s="187">
        <v>25849</v>
      </c>
      <c r="O17" s="187">
        <v>127366</v>
      </c>
      <c r="P17" s="187">
        <v>43181</v>
      </c>
      <c r="Q17" s="187">
        <v>46614</v>
      </c>
      <c r="R17" s="187">
        <v>14273</v>
      </c>
      <c r="S17" s="187">
        <v>4619</v>
      </c>
      <c r="T17" s="187">
        <v>8183</v>
      </c>
      <c r="U17" s="187">
        <v>84929</v>
      </c>
      <c r="V17" s="187">
        <v>19926</v>
      </c>
      <c r="W17" s="187">
        <v>25002</v>
      </c>
      <c r="X17" s="187">
        <v>6936</v>
      </c>
      <c r="Y17" s="187">
        <v>18020</v>
      </c>
      <c r="Z17" s="187">
        <v>483</v>
      </c>
      <c r="AA17" s="187">
        <v>37</v>
      </c>
      <c r="AB17" s="187">
        <v>1</v>
      </c>
      <c r="AC17" s="187">
        <v>38</v>
      </c>
      <c r="AD17" s="187">
        <v>0</v>
      </c>
      <c r="AE17" s="187">
        <v>0</v>
      </c>
      <c r="AF17" s="187">
        <v>33</v>
      </c>
      <c r="AG17" s="187">
        <v>71</v>
      </c>
      <c r="AH17" s="187">
        <v>275</v>
      </c>
      <c r="AI17" s="187">
        <v>139</v>
      </c>
      <c r="AJ17" s="187">
        <v>5147</v>
      </c>
      <c r="AK17" s="187">
        <v>39</v>
      </c>
      <c r="AL17" s="187">
        <v>815</v>
      </c>
      <c r="AM17" s="187">
        <v>572</v>
      </c>
      <c r="AN17" s="187">
        <v>53</v>
      </c>
      <c r="AO17" s="187">
        <v>414</v>
      </c>
      <c r="AP17" s="163">
        <v>451014</v>
      </c>
      <c r="AQ17" s="188">
        <v>48</v>
      </c>
      <c r="AR17" s="162">
        <v>7997</v>
      </c>
      <c r="AS17" s="162">
        <v>0</v>
      </c>
      <c r="AT17" s="162">
        <v>0</v>
      </c>
      <c r="AU17" s="162">
        <v>-8384</v>
      </c>
      <c r="AV17" s="162">
        <v>13307</v>
      </c>
      <c r="AW17" s="163">
        <v>12968</v>
      </c>
      <c r="AX17" s="163">
        <v>463982</v>
      </c>
      <c r="AY17" s="163">
        <v>63072</v>
      </c>
      <c r="AZ17" s="163">
        <v>63072</v>
      </c>
      <c r="BA17" s="163">
        <v>163642</v>
      </c>
      <c r="BB17" s="163">
        <v>226714</v>
      </c>
      <c r="BC17" s="163">
        <v>239682</v>
      </c>
      <c r="BD17" s="163">
        <v>690696</v>
      </c>
      <c r="BE17" s="162">
        <v>-161198</v>
      </c>
      <c r="BF17" s="162">
        <v>-402</v>
      </c>
      <c r="BG17" s="162">
        <v>-16160</v>
      </c>
      <c r="BH17" s="163">
        <v>-177760</v>
      </c>
      <c r="BI17" s="163">
        <v>-263209</v>
      </c>
      <c r="BJ17" s="163">
        <v>-440969</v>
      </c>
      <c r="BK17" s="163">
        <v>-201287</v>
      </c>
      <c r="BL17" s="189">
        <v>249727</v>
      </c>
    </row>
    <row r="18" spans="1:64">
      <c r="A18" s="158">
        <v>14</v>
      </c>
      <c r="B18" s="3" t="s">
        <v>86</v>
      </c>
      <c r="C18" s="187">
        <v>459</v>
      </c>
      <c r="D18" s="187">
        <v>12</v>
      </c>
      <c r="E18" s="187">
        <v>93</v>
      </c>
      <c r="F18" s="187">
        <v>56</v>
      </c>
      <c r="G18" s="187">
        <v>27399</v>
      </c>
      <c r="H18" s="187">
        <v>78</v>
      </c>
      <c r="I18" s="187">
        <v>2141</v>
      </c>
      <c r="J18" s="187">
        <v>24206</v>
      </c>
      <c r="K18" s="187">
        <v>131</v>
      </c>
      <c r="L18" s="187">
        <v>3837</v>
      </c>
      <c r="M18" s="187">
        <v>2460</v>
      </c>
      <c r="N18" s="187">
        <v>1242</v>
      </c>
      <c r="O18" s="187">
        <v>467</v>
      </c>
      <c r="P18" s="187">
        <v>63016</v>
      </c>
      <c r="Q18" s="187">
        <v>44512</v>
      </c>
      <c r="R18" s="187">
        <v>28634</v>
      </c>
      <c r="S18" s="187">
        <v>7751</v>
      </c>
      <c r="T18" s="187">
        <v>4528</v>
      </c>
      <c r="U18" s="187">
        <v>38892</v>
      </c>
      <c r="V18" s="187">
        <v>9772</v>
      </c>
      <c r="W18" s="187">
        <v>23595</v>
      </c>
      <c r="X18" s="187">
        <v>6491</v>
      </c>
      <c r="Y18" s="187">
        <v>202486</v>
      </c>
      <c r="Z18" s="187">
        <v>914</v>
      </c>
      <c r="AA18" s="187">
        <v>138</v>
      </c>
      <c r="AB18" s="187">
        <v>33</v>
      </c>
      <c r="AC18" s="187">
        <v>7895</v>
      </c>
      <c r="AD18" s="187">
        <v>135</v>
      </c>
      <c r="AE18" s="187">
        <v>1015</v>
      </c>
      <c r="AF18" s="187">
        <v>3654</v>
      </c>
      <c r="AG18" s="187">
        <v>486</v>
      </c>
      <c r="AH18" s="187">
        <v>5101</v>
      </c>
      <c r="AI18" s="187">
        <v>361</v>
      </c>
      <c r="AJ18" s="187">
        <v>1180</v>
      </c>
      <c r="AK18" s="187">
        <v>410</v>
      </c>
      <c r="AL18" s="187">
        <v>2761</v>
      </c>
      <c r="AM18" s="187">
        <v>4130</v>
      </c>
      <c r="AN18" s="187">
        <v>21</v>
      </c>
      <c r="AO18" s="187">
        <v>576</v>
      </c>
      <c r="AP18" s="163">
        <v>521068</v>
      </c>
      <c r="AQ18" s="188">
        <v>1128</v>
      </c>
      <c r="AR18" s="162">
        <v>26949</v>
      </c>
      <c r="AS18" s="162">
        <v>12</v>
      </c>
      <c r="AT18" s="162">
        <v>864</v>
      </c>
      <c r="AU18" s="162">
        <v>13998</v>
      </c>
      <c r="AV18" s="162">
        <v>-13313</v>
      </c>
      <c r="AW18" s="163">
        <v>29638</v>
      </c>
      <c r="AX18" s="163">
        <v>550706</v>
      </c>
      <c r="AY18" s="163">
        <v>27886</v>
      </c>
      <c r="AZ18" s="163">
        <v>27886</v>
      </c>
      <c r="BA18" s="163">
        <v>464166</v>
      </c>
      <c r="BB18" s="163">
        <v>492052</v>
      </c>
      <c r="BC18" s="163">
        <v>521690</v>
      </c>
      <c r="BD18" s="163">
        <v>1042758</v>
      </c>
      <c r="BE18" s="162">
        <v>-46212</v>
      </c>
      <c r="BF18" s="162">
        <v>-355</v>
      </c>
      <c r="BG18" s="162">
        <v>-4653</v>
      </c>
      <c r="BH18" s="163">
        <v>-51220</v>
      </c>
      <c r="BI18" s="163">
        <v>-343024</v>
      </c>
      <c r="BJ18" s="163">
        <v>-394244</v>
      </c>
      <c r="BK18" s="163">
        <v>127446</v>
      </c>
      <c r="BL18" s="189">
        <v>648514</v>
      </c>
    </row>
    <row r="19" spans="1:64">
      <c r="A19" s="158">
        <v>15</v>
      </c>
      <c r="B19" s="3" t="s">
        <v>70</v>
      </c>
      <c r="C19" s="187">
        <v>0</v>
      </c>
      <c r="D19" s="187">
        <v>0</v>
      </c>
      <c r="E19" s="187">
        <v>0</v>
      </c>
      <c r="F19" s="187">
        <v>26</v>
      </c>
      <c r="G19" s="187">
        <v>0</v>
      </c>
      <c r="H19" s="187">
        <v>0</v>
      </c>
      <c r="I19" s="187">
        <v>19</v>
      </c>
      <c r="J19" s="187">
        <v>53</v>
      </c>
      <c r="K19" s="187">
        <v>0</v>
      </c>
      <c r="L19" s="187">
        <v>175</v>
      </c>
      <c r="M19" s="187">
        <v>238</v>
      </c>
      <c r="N19" s="187">
        <v>95</v>
      </c>
      <c r="O19" s="187">
        <v>0</v>
      </c>
      <c r="P19" s="187">
        <v>768</v>
      </c>
      <c r="Q19" s="187">
        <v>226277</v>
      </c>
      <c r="R19" s="187">
        <v>32005</v>
      </c>
      <c r="S19" s="187">
        <v>3237</v>
      </c>
      <c r="T19" s="187">
        <v>529</v>
      </c>
      <c r="U19" s="187">
        <v>20296</v>
      </c>
      <c r="V19" s="187">
        <v>590</v>
      </c>
      <c r="W19" s="187">
        <v>17769</v>
      </c>
      <c r="X19" s="187">
        <v>40</v>
      </c>
      <c r="Y19" s="187">
        <v>16713</v>
      </c>
      <c r="Z19" s="187">
        <v>0</v>
      </c>
      <c r="AA19" s="187">
        <v>2306</v>
      </c>
      <c r="AB19" s="187">
        <v>0</v>
      </c>
      <c r="AC19" s="187">
        <v>11</v>
      </c>
      <c r="AD19" s="187">
        <v>0</v>
      </c>
      <c r="AE19" s="187">
        <v>0</v>
      </c>
      <c r="AF19" s="187">
        <v>204</v>
      </c>
      <c r="AG19" s="187">
        <v>2</v>
      </c>
      <c r="AH19" s="187">
        <v>407</v>
      </c>
      <c r="AI19" s="187">
        <v>0</v>
      </c>
      <c r="AJ19" s="187">
        <v>0</v>
      </c>
      <c r="AK19" s="187">
        <v>0</v>
      </c>
      <c r="AL19" s="187">
        <v>21456</v>
      </c>
      <c r="AM19" s="187">
        <v>52</v>
      </c>
      <c r="AN19" s="187">
        <v>0</v>
      </c>
      <c r="AO19" s="187">
        <v>0</v>
      </c>
      <c r="AP19" s="163">
        <v>343268</v>
      </c>
      <c r="AQ19" s="188">
        <v>0</v>
      </c>
      <c r="AR19" s="162">
        <v>595</v>
      </c>
      <c r="AS19" s="162">
        <v>0</v>
      </c>
      <c r="AT19" s="162">
        <v>10257</v>
      </c>
      <c r="AU19" s="162">
        <v>205511</v>
      </c>
      <c r="AV19" s="162">
        <v>17028</v>
      </c>
      <c r="AW19" s="163">
        <v>233391</v>
      </c>
      <c r="AX19" s="163">
        <v>576659</v>
      </c>
      <c r="AY19" s="163">
        <v>267473</v>
      </c>
      <c r="AZ19" s="163">
        <v>267473</v>
      </c>
      <c r="BA19" s="163">
        <v>884351</v>
      </c>
      <c r="BB19" s="163">
        <v>1151824</v>
      </c>
      <c r="BC19" s="163">
        <v>1385215</v>
      </c>
      <c r="BD19" s="163">
        <v>1728483</v>
      </c>
      <c r="BE19" s="162">
        <v>-85722</v>
      </c>
      <c r="BF19" s="162">
        <v>0</v>
      </c>
      <c r="BG19" s="162">
        <v>-8573</v>
      </c>
      <c r="BH19" s="163">
        <v>-94295</v>
      </c>
      <c r="BI19" s="163">
        <v>-319284</v>
      </c>
      <c r="BJ19" s="163">
        <v>-413579</v>
      </c>
      <c r="BK19" s="163">
        <v>971636</v>
      </c>
      <c r="BL19" s="189">
        <v>1314904</v>
      </c>
    </row>
    <row r="20" spans="1:64">
      <c r="A20" s="158">
        <v>16</v>
      </c>
      <c r="B20" s="3" t="s">
        <v>71</v>
      </c>
      <c r="C20" s="187">
        <v>0</v>
      </c>
      <c r="D20" s="187">
        <v>2</v>
      </c>
      <c r="E20" s="187">
        <v>0</v>
      </c>
      <c r="F20" s="187">
        <v>4</v>
      </c>
      <c r="G20" s="187">
        <v>0</v>
      </c>
      <c r="H20" s="187">
        <v>0</v>
      </c>
      <c r="I20" s="187">
        <v>22</v>
      </c>
      <c r="J20" s="187">
        <v>0</v>
      </c>
      <c r="K20" s="187">
        <v>3</v>
      </c>
      <c r="L20" s="187">
        <v>1370</v>
      </c>
      <c r="M20" s="187">
        <v>291</v>
      </c>
      <c r="N20" s="187">
        <v>140</v>
      </c>
      <c r="O20" s="187">
        <v>35</v>
      </c>
      <c r="P20" s="187">
        <v>325</v>
      </c>
      <c r="Q20" s="187">
        <v>4274</v>
      </c>
      <c r="R20" s="187">
        <v>170355</v>
      </c>
      <c r="S20" s="187">
        <v>393</v>
      </c>
      <c r="T20" s="187">
        <v>750</v>
      </c>
      <c r="U20" s="187">
        <v>2552</v>
      </c>
      <c r="V20" s="187">
        <v>213</v>
      </c>
      <c r="W20" s="187">
        <v>1733</v>
      </c>
      <c r="X20" s="187">
        <v>18</v>
      </c>
      <c r="Y20" s="187">
        <v>114</v>
      </c>
      <c r="Z20" s="187">
        <v>15</v>
      </c>
      <c r="AA20" s="187">
        <v>63</v>
      </c>
      <c r="AB20" s="187">
        <v>0</v>
      </c>
      <c r="AC20" s="187">
        <v>8</v>
      </c>
      <c r="AD20" s="187">
        <v>0</v>
      </c>
      <c r="AE20" s="187">
        <v>0</v>
      </c>
      <c r="AF20" s="187">
        <v>142</v>
      </c>
      <c r="AG20" s="187">
        <v>3</v>
      </c>
      <c r="AH20" s="187">
        <v>27</v>
      </c>
      <c r="AI20" s="187">
        <v>0</v>
      </c>
      <c r="AJ20" s="187">
        <v>0</v>
      </c>
      <c r="AK20" s="187">
        <v>0</v>
      </c>
      <c r="AL20" s="187">
        <v>29813</v>
      </c>
      <c r="AM20" s="187">
        <v>16</v>
      </c>
      <c r="AN20" s="187">
        <v>0</v>
      </c>
      <c r="AO20" s="187">
        <v>0</v>
      </c>
      <c r="AP20" s="163">
        <v>212681</v>
      </c>
      <c r="AQ20" s="188">
        <v>0</v>
      </c>
      <c r="AR20" s="162">
        <v>82</v>
      </c>
      <c r="AS20" s="162">
        <v>0</v>
      </c>
      <c r="AT20" s="162">
        <v>1802</v>
      </c>
      <c r="AU20" s="162">
        <v>307535</v>
      </c>
      <c r="AV20" s="162">
        <v>13079</v>
      </c>
      <c r="AW20" s="163">
        <v>322498</v>
      </c>
      <c r="AX20" s="163">
        <v>535179</v>
      </c>
      <c r="AY20" s="163">
        <v>309502</v>
      </c>
      <c r="AZ20" s="163">
        <v>309502</v>
      </c>
      <c r="BA20" s="163">
        <v>428267</v>
      </c>
      <c r="BB20" s="163">
        <v>737769</v>
      </c>
      <c r="BC20" s="163">
        <v>1060267</v>
      </c>
      <c r="BD20" s="163">
        <v>1272948</v>
      </c>
      <c r="BE20" s="162">
        <v>-72666</v>
      </c>
      <c r="BF20" s="162">
        <v>0</v>
      </c>
      <c r="BG20" s="162">
        <v>-7270</v>
      </c>
      <c r="BH20" s="163">
        <v>-79936</v>
      </c>
      <c r="BI20" s="163">
        <v>-284825</v>
      </c>
      <c r="BJ20" s="163">
        <v>-364761</v>
      </c>
      <c r="BK20" s="163">
        <v>695506</v>
      </c>
      <c r="BL20" s="189">
        <v>908187</v>
      </c>
    </row>
    <row r="21" spans="1:64">
      <c r="A21" s="158">
        <v>17</v>
      </c>
      <c r="B21" s="3" t="s">
        <v>72</v>
      </c>
      <c r="C21" s="187">
        <v>2</v>
      </c>
      <c r="D21" s="187">
        <v>0</v>
      </c>
      <c r="E21" s="187">
        <v>1</v>
      </c>
      <c r="F21" s="187">
        <v>0</v>
      </c>
      <c r="G21" s="187">
        <v>0</v>
      </c>
      <c r="H21" s="187">
        <v>0</v>
      </c>
      <c r="I21" s="187">
        <v>0</v>
      </c>
      <c r="J21" s="187">
        <v>4</v>
      </c>
      <c r="K21" s="187">
        <v>0</v>
      </c>
      <c r="L21" s="187">
        <v>0</v>
      </c>
      <c r="M21" s="187">
        <v>0</v>
      </c>
      <c r="N21" s="187">
        <v>0</v>
      </c>
      <c r="O21" s="187">
        <v>0</v>
      </c>
      <c r="P21" s="187">
        <v>16</v>
      </c>
      <c r="Q21" s="187">
        <v>2478</v>
      </c>
      <c r="R21" s="187">
        <v>4904</v>
      </c>
      <c r="S21" s="187">
        <v>31370</v>
      </c>
      <c r="T21" s="187">
        <v>9</v>
      </c>
      <c r="U21" s="187">
        <v>732</v>
      </c>
      <c r="V21" s="187">
        <v>102</v>
      </c>
      <c r="W21" s="187">
        <v>526</v>
      </c>
      <c r="X21" s="187">
        <v>55</v>
      </c>
      <c r="Y21" s="187">
        <v>453</v>
      </c>
      <c r="Z21" s="187">
        <v>0</v>
      </c>
      <c r="AA21" s="187">
        <v>22</v>
      </c>
      <c r="AB21" s="187">
        <v>5</v>
      </c>
      <c r="AC21" s="187">
        <v>2616</v>
      </c>
      <c r="AD21" s="187">
        <v>15</v>
      </c>
      <c r="AE21" s="187">
        <v>0</v>
      </c>
      <c r="AF21" s="187">
        <v>102</v>
      </c>
      <c r="AG21" s="187">
        <v>68</v>
      </c>
      <c r="AH21" s="187">
        <v>4714</v>
      </c>
      <c r="AI21" s="187">
        <v>0</v>
      </c>
      <c r="AJ21" s="187">
        <v>35986</v>
      </c>
      <c r="AK21" s="187">
        <v>0</v>
      </c>
      <c r="AL21" s="187">
        <v>9334</v>
      </c>
      <c r="AM21" s="187">
        <v>1316</v>
      </c>
      <c r="AN21" s="187">
        <v>1279</v>
      </c>
      <c r="AO21" s="187">
        <v>0</v>
      </c>
      <c r="AP21" s="163">
        <v>96109</v>
      </c>
      <c r="AQ21" s="188">
        <v>82</v>
      </c>
      <c r="AR21" s="162">
        <v>3188</v>
      </c>
      <c r="AS21" s="162">
        <v>5</v>
      </c>
      <c r="AT21" s="162">
        <v>15790</v>
      </c>
      <c r="AU21" s="162">
        <v>98191</v>
      </c>
      <c r="AV21" s="162">
        <v>-2710</v>
      </c>
      <c r="AW21" s="163">
        <v>114546</v>
      </c>
      <c r="AX21" s="163">
        <v>210655</v>
      </c>
      <c r="AY21" s="163">
        <v>20837</v>
      </c>
      <c r="AZ21" s="163">
        <v>20837</v>
      </c>
      <c r="BA21" s="163">
        <v>186718</v>
      </c>
      <c r="BB21" s="163">
        <v>207555</v>
      </c>
      <c r="BC21" s="163">
        <v>322101</v>
      </c>
      <c r="BD21" s="163">
        <v>418210</v>
      </c>
      <c r="BE21" s="162">
        <v>-70065</v>
      </c>
      <c r="BF21" s="162">
        <v>-20</v>
      </c>
      <c r="BG21" s="162">
        <v>-7007</v>
      </c>
      <c r="BH21" s="163">
        <v>-77092</v>
      </c>
      <c r="BI21" s="163">
        <v>-119721</v>
      </c>
      <c r="BJ21" s="163">
        <v>-196813</v>
      </c>
      <c r="BK21" s="163">
        <v>125288</v>
      </c>
      <c r="BL21" s="189">
        <v>221397</v>
      </c>
    </row>
    <row r="22" spans="1:64">
      <c r="A22" s="158">
        <v>18</v>
      </c>
      <c r="B22" s="3" t="s">
        <v>87</v>
      </c>
      <c r="C22" s="187">
        <v>0</v>
      </c>
      <c r="D22" s="187">
        <v>0</v>
      </c>
      <c r="E22" s="187">
        <v>0</v>
      </c>
      <c r="F22" s="187">
        <v>0</v>
      </c>
      <c r="G22" s="187">
        <v>0</v>
      </c>
      <c r="H22" s="187">
        <v>0</v>
      </c>
      <c r="I22" s="187">
        <v>3</v>
      </c>
      <c r="J22" s="187">
        <v>8</v>
      </c>
      <c r="K22" s="187">
        <v>0</v>
      </c>
      <c r="L22" s="187">
        <v>0</v>
      </c>
      <c r="M22" s="187">
        <v>0</v>
      </c>
      <c r="N22" s="187">
        <v>1</v>
      </c>
      <c r="O22" s="187">
        <v>11</v>
      </c>
      <c r="P22" s="187">
        <v>5582</v>
      </c>
      <c r="Q22" s="187">
        <v>5094</v>
      </c>
      <c r="R22" s="187">
        <v>8719</v>
      </c>
      <c r="S22" s="187">
        <v>28145</v>
      </c>
      <c r="T22" s="187">
        <v>95124</v>
      </c>
      <c r="U22" s="187">
        <v>111751</v>
      </c>
      <c r="V22" s="187">
        <v>135761</v>
      </c>
      <c r="W22" s="187">
        <v>9560</v>
      </c>
      <c r="X22" s="187">
        <v>541</v>
      </c>
      <c r="Y22" s="187">
        <v>854</v>
      </c>
      <c r="Z22" s="187">
        <v>5</v>
      </c>
      <c r="AA22" s="187">
        <v>4</v>
      </c>
      <c r="AB22" s="187">
        <v>0</v>
      </c>
      <c r="AC22" s="187">
        <v>80</v>
      </c>
      <c r="AD22" s="187">
        <v>53</v>
      </c>
      <c r="AE22" s="187">
        <v>0</v>
      </c>
      <c r="AF22" s="187">
        <v>15</v>
      </c>
      <c r="AG22" s="187">
        <v>598</v>
      </c>
      <c r="AH22" s="187">
        <v>2343</v>
      </c>
      <c r="AI22" s="187">
        <v>1533</v>
      </c>
      <c r="AJ22" s="187">
        <v>5</v>
      </c>
      <c r="AK22" s="187">
        <v>0</v>
      </c>
      <c r="AL22" s="187">
        <v>30466</v>
      </c>
      <c r="AM22" s="187">
        <v>50</v>
      </c>
      <c r="AN22" s="187">
        <v>1750</v>
      </c>
      <c r="AO22" s="187">
        <v>0</v>
      </c>
      <c r="AP22" s="163">
        <v>438056</v>
      </c>
      <c r="AQ22" s="188">
        <v>15</v>
      </c>
      <c r="AR22" s="162">
        <v>1114</v>
      </c>
      <c r="AS22" s="162">
        <v>0</v>
      </c>
      <c r="AT22" s="162">
        <v>0</v>
      </c>
      <c r="AU22" s="162">
        <v>0</v>
      </c>
      <c r="AV22" s="162">
        <v>6492</v>
      </c>
      <c r="AW22" s="163">
        <v>7621</v>
      </c>
      <c r="AX22" s="163">
        <v>445677</v>
      </c>
      <c r="AY22" s="163">
        <v>56182</v>
      </c>
      <c r="AZ22" s="163">
        <v>56182</v>
      </c>
      <c r="BA22" s="163">
        <v>160791</v>
      </c>
      <c r="BB22" s="163">
        <v>216973</v>
      </c>
      <c r="BC22" s="163">
        <v>224594</v>
      </c>
      <c r="BD22" s="163">
        <v>662650</v>
      </c>
      <c r="BE22" s="162">
        <v>-139539</v>
      </c>
      <c r="BF22" s="162">
        <v>0</v>
      </c>
      <c r="BG22" s="162">
        <v>-13952</v>
      </c>
      <c r="BH22" s="163">
        <v>-153491</v>
      </c>
      <c r="BI22" s="163">
        <v>-233836</v>
      </c>
      <c r="BJ22" s="163">
        <v>-387327</v>
      </c>
      <c r="BK22" s="163">
        <v>-162733</v>
      </c>
      <c r="BL22" s="189">
        <v>275323</v>
      </c>
    </row>
    <row r="23" spans="1:64">
      <c r="A23" s="158">
        <v>19</v>
      </c>
      <c r="B23" s="3" t="s">
        <v>88</v>
      </c>
      <c r="C23" s="187">
        <v>5</v>
      </c>
      <c r="D23" s="187">
        <v>0</v>
      </c>
      <c r="E23" s="187">
        <v>48</v>
      </c>
      <c r="F23" s="187">
        <v>0</v>
      </c>
      <c r="G23" s="187">
        <v>1</v>
      </c>
      <c r="H23" s="187">
        <v>0</v>
      </c>
      <c r="I23" s="187">
        <v>24</v>
      </c>
      <c r="J23" s="187">
        <v>9</v>
      </c>
      <c r="K23" s="187">
        <v>0</v>
      </c>
      <c r="L23" s="187">
        <v>14</v>
      </c>
      <c r="M23" s="187">
        <v>5</v>
      </c>
      <c r="N23" s="187">
        <v>0</v>
      </c>
      <c r="O23" s="187">
        <v>1</v>
      </c>
      <c r="P23" s="187">
        <v>573</v>
      </c>
      <c r="Q23" s="187">
        <v>36533</v>
      </c>
      <c r="R23" s="187">
        <v>17437</v>
      </c>
      <c r="S23" s="187">
        <v>5001</v>
      </c>
      <c r="T23" s="187">
        <v>4480</v>
      </c>
      <c r="U23" s="187">
        <v>211134</v>
      </c>
      <c r="V23" s="187">
        <v>12359</v>
      </c>
      <c r="W23" s="187">
        <v>31527</v>
      </c>
      <c r="X23" s="187">
        <v>472</v>
      </c>
      <c r="Y23" s="187">
        <v>18130</v>
      </c>
      <c r="Z23" s="187">
        <v>5</v>
      </c>
      <c r="AA23" s="187">
        <v>50</v>
      </c>
      <c r="AB23" s="187">
        <v>0</v>
      </c>
      <c r="AC23" s="187">
        <v>585</v>
      </c>
      <c r="AD23" s="187">
        <v>4</v>
      </c>
      <c r="AE23" s="187">
        <v>75</v>
      </c>
      <c r="AF23" s="187">
        <v>397</v>
      </c>
      <c r="AG23" s="187">
        <v>108</v>
      </c>
      <c r="AH23" s="187">
        <v>2246</v>
      </c>
      <c r="AI23" s="187">
        <v>1155</v>
      </c>
      <c r="AJ23" s="187">
        <v>190</v>
      </c>
      <c r="AK23" s="187">
        <v>0</v>
      </c>
      <c r="AL23" s="187">
        <v>13385</v>
      </c>
      <c r="AM23" s="187">
        <v>206</v>
      </c>
      <c r="AN23" s="187">
        <v>0</v>
      </c>
      <c r="AO23" s="187">
        <v>44</v>
      </c>
      <c r="AP23" s="163">
        <v>356203</v>
      </c>
      <c r="AQ23" s="188">
        <v>2567</v>
      </c>
      <c r="AR23" s="162">
        <v>100106</v>
      </c>
      <c r="AS23" s="162">
        <v>0</v>
      </c>
      <c r="AT23" s="162">
        <v>17251</v>
      </c>
      <c r="AU23" s="162">
        <v>203660</v>
      </c>
      <c r="AV23" s="162">
        <v>-20131</v>
      </c>
      <c r="AW23" s="163">
        <v>303453</v>
      </c>
      <c r="AX23" s="163">
        <v>659656</v>
      </c>
      <c r="AY23" s="163">
        <v>246058</v>
      </c>
      <c r="AZ23" s="163">
        <v>246058</v>
      </c>
      <c r="BA23" s="163">
        <v>867290</v>
      </c>
      <c r="BB23" s="163">
        <v>1113348</v>
      </c>
      <c r="BC23" s="163">
        <v>1416801</v>
      </c>
      <c r="BD23" s="163">
        <v>1773004</v>
      </c>
      <c r="BE23" s="162">
        <v>-156517</v>
      </c>
      <c r="BF23" s="162">
        <v>-3</v>
      </c>
      <c r="BG23" s="162">
        <v>-15644</v>
      </c>
      <c r="BH23" s="163">
        <v>-172164</v>
      </c>
      <c r="BI23" s="163">
        <v>-386507</v>
      </c>
      <c r="BJ23" s="163">
        <v>-558671</v>
      </c>
      <c r="BK23" s="163">
        <v>858130</v>
      </c>
      <c r="BL23" s="189">
        <v>1214333</v>
      </c>
    </row>
    <row r="24" spans="1:64">
      <c r="A24" s="158">
        <v>20</v>
      </c>
      <c r="B24" s="3" t="s">
        <v>89</v>
      </c>
      <c r="C24" s="187">
        <v>0</v>
      </c>
      <c r="D24" s="187">
        <v>1</v>
      </c>
      <c r="E24" s="187">
        <v>1</v>
      </c>
      <c r="F24" s="187">
        <v>0</v>
      </c>
      <c r="G24" s="187">
        <v>29</v>
      </c>
      <c r="H24" s="187">
        <v>0</v>
      </c>
      <c r="I24" s="187">
        <v>0</v>
      </c>
      <c r="J24" s="187">
        <v>54</v>
      </c>
      <c r="K24" s="187">
        <v>5</v>
      </c>
      <c r="L24" s="187">
        <v>1</v>
      </c>
      <c r="M24" s="187">
        <v>11</v>
      </c>
      <c r="N24" s="187">
        <v>6</v>
      </c>
      <c r="O24" s="187">
        <v>0</v>
      </c>
      <c r="P24" s="187">
        <v>18</v>
      </c>
      <c r="Q24" s="187">
        <v>817</v>
      </c>
      <c r="R24" s="187">
        <v>155</v>
      </c>
      <c r="S24" s="187">
        <v>8</v>
      </c>
      <c r="T24" s="187">
        <v>11</v>
      </c>
      <c r="U24" s="187">
        <v>40</v>
      </c>
      <c r="V24" s="187">
        <v>5655</v>
      </c>
      <c r="W24" s="187">
        <v>2316</v>
      </c>
      <c r="X24" s="187">
        <v>13</v>
      </c>
      <c r="Y24" s="187">
        <v>3947</v>
      </c>
      <c r="Z24" s="187">
        <v>16</v>
      </c>
      <c r="AA24" s="187">
        <v>1</v>
      </c>
      <c r="AB24" s="187">
        <v>6</v>
      </c>
      <c r="AC24" s="187">
        <v>640</v>
      </c>
      <c r="AD24" s="187">
        <v>128</v>
      </c>
      <c r="AE24" s="187">
        <v>205</v>
      </c>
      <c r="AF24" s="187">
        <v>203</v>
      </c>
      <c r="AG24" s="187">
        <v>140</v>
      </c>
      <c r="AH24" s="187">
        <v>2459</v>
      </c>
      <c r="AI24" s="187">
        <v>166</v>
      </c>
      <c r="AJ24" s="187">
        <v>53</v>
      </c>
      <c r="AK24" s="187">
        <v>9</v>
      </c>
      <c r="AL24" s="187">
        <v>2963</v>
      </c>
      <c r="AM24" s="187">
        <v>135</v>
      </c>
      <c r="AN24" s="187">
        <v>0</v>
      </c>
      <c r="AO24" s="187">
        <v>0</v>
      </c>
      <c r="AP24" s="163">
        <v>20212</v>
      </c>
      <c r="AQ24" s="188">
        <v>1666</v>
      </c>
      <c r="AR24" s="162">
        <v>254172</v>
      </c>
      <c r="AS24" s="162">
        <v>0</v>
      </c>
      <c r="AT24" s="162">
        <v>47935</v>
      </c>
      <c r="AU24" s="162">
        <v>108243</v>
      </c>
      <c r="AV24" s="162">
        <v>-7870</v>
      </c>
      <c r="AW24" s="163">
        <v>404146</v>
      </c>
      <c r="AX24" s="163">
        <v>424358</v>
      </c>
      <c r="AY24" s="163">
        <v>87296</v>
      </c>
      <c r="AZ24" s="163">
        <v>87296</v>
      </c>
      <c r="BA24" s="163">
        <v>250041</v>
      </c>
      <c r="BB24" s="163">
        <v>337337</v>
      </c>
      <c r="BC24" s="163">
        <v>741483</v>
      </c>
      <c r="BD24" s="163">
        <v>761695</v>
      </c>
      <c r="BE24" s="162">
        <v>-264841</v>
      </c>
      <c r="BF24" s="162">
        <v>0</v>
      </c>
      <c r="BG24" s="162">
        <v>-26463</v>
      </c>
      <c r="BH24" s="163">
        <v>-291304</v>
      </c>
      <c r="BI24" s="163">
        <v>-52914</v>
      </c>
      <c r="BJ24" s="163">
        <v>-344218</v>
      </c>
      <c r="BK24" s="163">
        <v>397265</v>
      </c>
      <c r="BL24" s="189">
        <v>417477</v>
      </c>
    </row>
    <row r="25" spans="1:64">
      <c r="A25" s="158">
        <v>21</v>
      </c>
      <c r="B25" s="3" t="s">
        <v>90</v>
      </c>
      <c r="C25" s="187">
        <v>1</v>
      </c>
      <c r="D25" s="187">
        <v>0</v>
      </c>
      <c r="E25" s="187">
        <v>1940</v>
      </c>
      <c r="F25" s="187">
        <v>1</v>
      </c>
      <c r="G25" s="187">
        <v>0</v>
      </c>
      <c r="H25" s="187">
        <v>0</v>
      </c>
      <c r="I25" s="187">
        <v>0</v>
      </c>
      <c r="J25" s="187">
        <v>0</v>
      </c>
      <c r="K25" s="187">
        <v>0</v>
      </c>
      <c r="L25" s="187">
        <v>0</v>
      </c>
      <c r="M25" s="187">
        <v>1</v>
      </c>
      <c r="N25" s="187">
        <v>0</v>
      </c>
      <c r="O25" s="187">
        <v>0</v>
      </c>
      <c r="P25" s="187">
        <v>0</v>
      </c>
      <c r="Q25" s="187">
        <v>0</v>
      </c>
      <c r="R25" s="187">
        <v>1003</v>
      </c>
      <c r="S25" s="187">
        <v>0</v>
      </c>
      <c r="T25" s="187">
        <v>0</v>
      </c>
      <c r="U25" s="187">
        <v>0</v>
      </c>
      <c r="V25" s="187">
        <v>0</v>
      </c>
      <c r="W25" s="187">
        <v>414234</v>
      </c>
      <c r="X25" s="187">
        <v>1</v>
      </c>
      <c r="Y25" s="187">
        <v>5</v>
      </c>
      <c r="Z25" s="187">
        <v>0</v>
      </c>
      <c r="AA25" s="187">
        <v>0</v>
      </c>
      <c r="AB25" s="187">
        <v>1</v>
      </c>
      <c r="AC25" s="187">
        <v>14</v>
      </c>
      <c r="AD25" s="187">
        <v>0</v>
      </c>
      <c r="AE25" s="187">
        <v>0</v>
      </c>
      <c r="AF25" s="187">
        <v>31908</v>
      </c>
      <c r="AG25" s="187">
        <v>0</v>
      </c>
      <c r="AH25" s="187">
        <v>10310</v>
      </c>
      <c r="AI25" s="187">
        <v>169</v>
      </c>
      <c r="AJ25" s="187">
        <v>1</v>
      </c>
      <c r="AK25" s="187">
        <v>0</v>
      </c>
      <c r="AL25" s="187">
        <v>41510</v>
      </c>
      <c r="AM25" s="187">
        <v>184</v>
      </c>
      <c r="AN25" s="187">
        <v>0</v>
      </c>
      <c r="AO25" s="187">
        <v>0</v>
      </c>
      <c r="AP25" s="163">
        <v>501283</v>
      </c>
      <c r="AQ25" s="188">
        <v>0</v>
      </c>
      <c r="AR25" s="162">
        <v>82005</v>
      </c>
      <c r="AS25" s="162">
        <v>0</v>
      </c>
      <c r="AT25" s="162">
        <v>26087</v>
      </c>
      <c r="AU25" s="162">
        <v>197453</v>
      </c>
      <c r="AV25" s="162">
        <v>10915</v>
      </c>
      <c r="AW25" s="163">
        <v>316460</v>
      </c>
      <c r="AX25" s="163">
        <v>817743</v>
      </c>
      <c r="AY25" s="163">
        <v>336027</v>
      </c>
      <c r="AZ25" s="163">
        <v>336027</v>
      </c>
      <c r="BA25" s="163">
        <v>685855</v>
      </c>
      <c r="BB25" s="163">
        <v>1021882</v>
      </c>
      <c r="BC25" s="163">
        <v>1338342</v>
      </c>
      <c r="BD25" s="163">
        <v>1839625</v>
      </c>
      <c r="BE25" s="162">
        <v>-110932</v>
      </c>
      <c r="BF25" s="162">
        <v>0</v>
      </c>
      <c r="BG25" s="162">
        <v>-10293</v>
      </c>
      <c r="BH25" s="163">
        <v>-121225</v>
      </c>
      <c r="BI25" s="163">
        <v>-523519</v>
      </c>
      <c r="BJ25" s="163">
        <v>-644744</v>
      </c>
      <c r="BK25" s="163">
        <v>693598</v>
      </c>
      <c r="BL25" s="189">
        <v>1194881</v>
      </c>
    </row>
    <row r="26" spans="1:64">
      <c r="A26" s="158">
        <v>22</v>
      </c>
      <c r="B26" s="3" t="s">
        <v>64</v>
      </c>
      <c r="C26" s="187">
        <v>140</v>
      </c>
      <c r="D26" s="187">
        <v>11</v>
      </c>
      <c r="E26" s="187">
        <v>270</v>
      </c>
      <c r="F26" s="187">
        <v>22</v>
      </c>
      <c r="G26" s="187">
        <v>13337</v>
      </c>
      <c r="H26" s="187">
        <v>1127</v>
      </c>
      <c r="I26" s="187">
        <v>4817</v>
      </c>
      <c r="J26" s="187">
        <v>7577</v>
      </c>
      <c r="K26" s="187">
        <v>1028</v>
      </c>
      <c r="L26" s="187">
        <v>2397</v>
      </c>
      <c r="M26" s="187">
        <v>2884</v>
      </c>
      <c r="N26" s="187">
        <v>17894</v>
      </c>
      <c r="O26" s="187">
        <v>6640</v>
      </c>
      <c r="P26" s="187">
        <v>3146</v>
      </c>
      <c r="Q26" s="187">
        <v>1010</v>
      </c>
      <c r="R26" s="187">
        <v>2340</v>
      </c>
      <c r="S26" s="187">
        <v>1877</v>
      </c>
      <c r="T26" s="187">
        <v>986</v>
      </c>
      <c r="U26" s="187">
        <v>3360</v>
      </c>
      <c r="V26" s="187">
        <v>2254</v>
      </c>
      <c r="W26" s="187">
        <v>2526</v>
      </c>
      <c r="X26" s="187">
        <v>17118</v>
      </c>
      <c r="Y26" s="187">
        <v>6336</v>
      </c>
      <c r="Z26" s="187">
        <v>12856</v>
      </c>
      <c r="AA26" s="187">
        <v>677</v>
      </c>
      <c r="AB26" s="187">
        <v>1209</v>
      </c>
      <c r="AC26" s="187">
        <v>15982</v>
      </c>
      <c r="AD26" s="187">
        <v>16936</v>
      </c>
      <c r="AE26" s="187">
        <v>214</v>
      </c>
      <c r="AF26" s="187">
        <v>3940</v>
      </c>
      <c r="AG26" s="187">
        <v>17057</v>
      </c>
      <c r="AH26" s="187">
        <v>9593</v>
      </c>
      <c r="AI26" s="187">
        <v>26114</v>
      </c>
      <c r="AJ26" s="187">
        <v>10307</v>
      </c>
      <c r="AK26" s="187">
        <v>7510</v>
      </c>
      <c r="AL26" s="187">
        <v>11735</v>
      </c>
      <c r="AM26" s="187">
        <v>8149</v>
      </c>
      <c r="AN26" s="187">
        <v>7035</v>
      </c>
      <c r="AO26" s="187">
        <v>142</v>
      </c>
      <c r="AP26" s="163">
        <v>248553</v>
      </c>
      <c r="AQ26" s="188">
        <v>8020</v>
      </c>
      <c r="AR26" s="162">
        <v>87566</v>
      </c>
      <c r="AS26" s="162">
        <v>1</v>
      </c>
      <c r="AT26" s="162">
        <v>3072</v>
      </c>
      <c r="AU26" s="162">
        <v>35187</v>
      </c>
      <c r="AV26" s="162">
        <v>-14061</v>
      </c>
      <c r="AW26" s="163">
        <v>119785</v>
      </c>
      <c r="AX26" s="163">
        <v>368338</v>
      </c>
      <c r="AY26" s="163">
        <v>16159</v>
      </c>
      <c r="AZ26" s="163">
        <v>16159</v>
      </c>
      <c r="BA26" s="163">
        <v>211617</v>
      </c>
      <c r="BB26" s="163">
        <v>227776</v>
      </c>
      <c r="BC26" s="163">
        <v>347561</v>
      </c>
      <c r="BD26" s="163">
        <v>596114</v>
      </c>
      <c r="BE26" s="162">
        <v>-74865</v>
      </c>
      <c r="BF26" s="162">
        <v>-2840</v>
      </c>
      <c r="BG26" s="162">
        <v>-7387</v>
      </c>
      <c r="BH26" s="163">
        <v>-85092</v>
      </c>
      <c r="BI26" s="163">
        <v>-135025</v>
      </c>
      <c r="BJ26" s="163">
        <v>-220117</v>
      </c>
      <c r="BK26" s="163">
        <v>127444</v>
      </c>
      <c r="BL26" s="189">
        <v>375997</v>
      </c>
    </row>
    <row r="27" spans="1:64">
      <c r="A27" s="158">
        <v>23</v>
      </c>
      <c r="B27" s="3" t="s">
        <v>91</v>
      </c>
      <c r="C27" s="187">
        <v>757</v>
      </c>
      <c r="D27" s="187">
        <v>10</v>
      </c>
      <c r="E27" s="187">
        <v>79</v>
      </c>
      <c r="F27" s="187">
        <v>62</v>
      </c>
      <c r="G27" s="187">
        <v>1908</v>
      </c>
      <c r="H27" s="187">
        <v>287</v>
      </c>
      <c r="I27" s="187">
        <v>2275</v>
      </c>
      <c r="J27" s="187">
        <v>6639</v>
      </c>
      <c r="K27" s="187">
        <v>303</v>
      </c>
      <c r="L27" s="187">
        <v>2517</v>
      </c>
      <c r="M27" s="187">
        <v>1910</v>
      </c>
      <c r="N27" s="187">
        <v>10518</v>
      </c>
      <c r="O27" s="187">
        <v>787</v>
      </c>
      <c r="P27" s="187">
        <v>2597</v>
      </c>
      <c r="Q27" s="187">
        <v>2871</v>
      </c>
      <c r="R27" s="187">
        <v>1931</v>
      </c>
      <c r="S27" s="187">
        <v>295</v>
      </c>
      <c r="T27" s="187">
        <v>1123</v>
      </c>
      <c r="U27" s="187">
        <v>3214</v>
      </c>
      <c r="V27" s="187">
        <v>1038</v>
      </c>
      <c r="W27" s="187">
        <v>2096</v>
      </c>
      <c r="X27" s="187">
        <v>844</v>
      </c>
      <c r="Y27" s="187">
        <v>2580</v>
      </c>
      <c r="Z27" s="187">
        <v>35913</v>
      </c>
      <c r="AA27" s="187">
        <v>8902</v>
      </c>
      <c r="AB27" s="187">
        <v>782</v>
      </c>
      <c r="AC27" s="187">
        <v>13023</v>
      </c>
      <c r="AD27" s="187">
        <v>4374</v>
      </c>
      <c r="AE27" s="187">
        <v>47427</v>
      </c>
      <c r="AF27" s="187">
        <v>14767</v>
      </c>
      <c r="AG27" s="187">
        <v>5918</v>
      </c>
      <c r="AH27" s="187">
        <v>12535</v>
      </c>
      <c r="AI27" s="187">
        <v>15044</v>
      </c>
      <c r="AJ27" s="187">
        <v>9267</v>
      </c>
      <c r="AK27" s="187">
        <v>307</v>
      </c>
      <c r="AL27" s="187">
        <v>3820</v>
      </c>
      <c r="AM27" s="187">
        <v>4811</v>
      </c>
      <c r="AN27" s="187">
        <v>0</v>
      </c>
      <c r="AO27" s="187">
        <v>2805</v>
      </c>
      <c r="AP27" s="163">
        <v>226336</v>
      </c>
      <c r="AQ27" s="188">
        <v>0</v>
      </c>
      <c r="AR27" s="162">
        <v>0</v>
      </c>
      <c r="AS27" s="162">
        <v>0</v>
      </c>
      <c r="AT27" s="162">
        <v>681803</v>
      </c>
      <c r="AU27" s="162">
        <v>1284357</v>
      </c>
      <c r="AV27" s="162">
        <v>0</v>
      </c>
      <c r="AW27" s="163">
        <v>1966160</v>
      </c>
      <c r="AX27" s="163">
        <v>2192496</v>
      </c>
      <c r="AY27" s="163">
        <v>0</v>
      </c>
      <c r="AZ27" s="163">
        <v>0</v>
      </c>
      <c r="BA27" s="163">
        <v>0</v>
      </c>
      <c r="BB27" s="163">
        <v>0</v>
      </c>
      <c r="BC27" s="163">
        <v>1966160</v>
      </c>
      <c r="BD27" s="163">
        <v>2192496</v>
      </c>
      <c r="BE27" s="162">
        <v>0</v>
      </c>
      <c r="BF27" s="162">
        <v>0</v>
      </c>
      <c r="BG27" s="162">
        <v>0</v>
      </c>
      <c r="BH27" s="163">
        <v>0</v>
      </c>
      <c r="BI27" s="163">
        <v>0</v>
      </c>
      <c r="BJ27" s="163">
        <v>0</v>
      </c>
      <c r="BK27" s="163">
        <v>1966160</v>
      </c>
      <c r="BL27" s="189">
        <v>2192496</v>
      </c>
    </row>
    <row r="28" spans="1:64">
      <c r="A28" s="158">
        <v>24</v>
      </c>
      <c r="B28" s="3" t="s">
        <v>92</v>
      </c>
      <c r="C28" s="187">
        <v>1796</v>
      </c>
      <c r="D28" s="187">
        <v>39</v>
      </c>
      <c r="E28" s="187">
        <v>467</v>
      </c>
      <c r="F28" s="187">
        <v>138</v>
      </c>
      <c r="G28" s="187">
        <v>32480</v>
      </c>
      <c r="H28" s="187">
        <v>2287</v>
      </c>
      <c r="I28" s="187">
        <v>15360</v>
      </c>
      <c r="J28" s="187">
        <v>47645</v>
      </c>
      <c r="K28" s="187">
        <v>1385</v>
      </c>
      <c r="L28" s="187">
        <v>14047</v>
      </c>
      <c r="M28" s="187">
        <v>13711</v>
      </c>
      <c r="N28" s="187">
        <v>97566</v>
      </c>
      <c r="O28" s="187">
        <v>7808</v>
      </c>
      <c r="P28" s="187">
        <v>11541</v>
      </c>
      <c r="Q28" s="187">
        <v>13918</v>
      </c>
      <c r="R28" s="187">
        <v>8575</v>
      </c>
      <c r="S28" s="187">
        <v>2604</v>
      </c>
      <c r="T28" s="187">
        <v>7478</v>
      </c>
      <c r="U28" s="187">
        <v>12122</v>
      </c>
      <c r="V28" s="187">
        <v>1957</v>
      </c>
      <c r="W28" s="187">
        <v>17801</v>
      </c>
      <c r="X28" s="187">
        <v>6995</v>
      </c>
      <c r="Y28" s="187">
        <v>6367</v>
      </c>
      <c r="Z28" s="187">
        <v>127899</v>
      </c>
      <c r="AA28" s="187">
        <v>10645</v>
      </c>
      <c r="AB28" s="187">
        <v>15433</v>
      </c>
      <c r="AC28" s="187">
        <v>75257</v>
      </c>
      <c r="AD28" s="187">
        <v>6199</v>
      </c>
      <c r="AE28" s="187">
        <v>15744</v>
      </c>
      <c r="AF28" s="187">
        <v>25496</v>
      </c>
      <c r="AG28" s="187">
        <v>7791</v>
      </c>
      <c r="AH28" s="187">
        <v>15513</v>
      </c>
      <c r="AI28" s="187">
        <v>25405</v>
      </c>
      <c r="AJ28" s="187">
        <v>36465</v>
      </c>
      <c r="AK28" s="187">
        <v>760</v>
      </c>
      <c r="AL28" s="187">
        <v>11003</v>
      </c>
      <c r="AM28" s="187">
        <v>43648</v>
      </c>
      <c r="AN28" s="187">
        <v>0</v>
      </c>
      <c r="AO28" s="187">
        <v>526</v>
      </c>
      <c r="AP28" s="163">
        <v>741871</v>
      </c>
      <c r="AQ28" s="188">
        <v>325</v>
      </c>
      <c r="AR28" s="162">
        <v>376292</v>
      </c>
      <c r="AS28" s="162">
        <v>0</v>
      </c>
      <c r="AT28" s="162">
        <v>0</v>
      </c>
      <c r="AU28" s="162">
        <v>0</v>
      </c>
      <c r="AV28" s="162">
        <v>0</v>
      </c>
      <c r="AW28" s="163">
        <v>376617</v>
      </c>
      <c r="AX28" s="163">
        <v>1118488</v>
      </c>
      <c r="AY28" s="163">
        <v>3429</v>
      </c>
      <c r="AZ28" s="163">
        <v>3429</v>
      </c>
      <c r="BA28" s="163">
        <v>263289</v>
      </c>
      <c r="BB28" s="163">
        <v>266718</v>
      </c>
      <c r="BC28" s="163">
        <v>643335</v>
      </c>
      <c r="BD28" s="163">
        <v>1385206</v>
      </c>
      <c r="BE28" s="162">
        <v>-84</v>
      </c>
      <c r="BF28" s="162">
        <v>0</v>
      </c>
      <c r="BG28" s="162">
        <v>0</v>
      </c>
      <c r="BH28" s="163">
        <v>-84</v>
      </c>
      <c r="BI28" s="163">
        <v>-671</v>
      </c>
      <c r="BJ28" s="163">
        <v>-755</v>
      </c>
      <c r="BK28" s="163">
        <v>642580</v>
      </c>
      <c r="BL28" s="189">
        <v>1384451</v>
      </c>
    </row>
    <row r="29" spans="1:64">
      <c r="A29" s="158">
        <v>25</v>
      </c>
      <c r="B29" s="3" t="s">
        <v>1</v>
      </c>
      <c r="C29" s="187">
        <v>173</v>
      </c>
      <c r="D29" s="187">
        <v>2</v>
      </c>
      <c r="E29" s="187">
        <v>22</v>
      </c>
      <c r="F29" s="187">
        <v>18</v>
      </c>
      <c r="G29" s="187">
        <v>4165</v>
      </c>
      <c r="H29" s="187">
        <v>153</v>
      </c>
      <c r="I29" s="187">
        <v>939</v>
      </c>
      <c r="J29" s="187">
        <v>4211</v>
      </c>
      <c r="K29" s="187">
        <v>208</v>
      </c>
      <c r="L29" s="187">
        <v>335</v>
      </c>
      <c r="M29" s="187">
        <v>296</v>
      </c>
      <c r="N29" s="187">
        <v>4161</v>
      </c>
      <c r="O29" s="187">
        <v>182</v>
      </c>
      <c r="P29" s="187">
        <v>363</v>
      </c>
      <c r="Q29" s="187">
        <v>488</v>
      </c>
      <c r="R29" s="187">
        <v>382</v>
      </c>
      <c r="S29" s="187">
        <v>79</v>
      </c>
      <c r="T29" s="187">
        <v>315</v>
      </c>
      <c r="U29" s="187">
        <v>450</v>
      </c>
      <c r="V29" s="187">
        <v>98</v>
      </c>
      <c r="W29" s="187">
        <v>636</v>
      </c>
      <c r="X29" s="187">
        <v>271</v>
      </c>
      <c r="Y29" s="187">
        <v>2276</v>
      </c>
      <c r="Z29" s="187">
        <v>1355</v>
      </c>
      <c r="AA29" s="187">
        <v>14061</v>
      </c>
      <c r="AB29" s="187">
        <v>1860</v>
      </c>
      <c r="AC29" s="187">
        <v>9263</v>
      </c>
      <c r="AD29" s="187">
        <v>1507</v>
      </c>
      <c r="AE29" s="187">
        <v>1818</v>
      </c>
      <c r="AF29" s="187">
        <v>4856</v>
      </c>
      <c r="AG29" s="187">
        <v>2731</v>
      </c>
      <c r="AH29" s="187">
        <v>5681</v>
      </c>
      <c r="AI29" s="187">
        <v>13374</v>
      </c>
      <c r="AJ29" s="187">
        <v>13680</v>
      </c>
      <c r="AK29" s="187">
        <v>419</v>
      </c>
      <c r="AL29" s="187">
        <v>1847</v>
      </c>
      <c r="AM29" s="187">
        <v>12557</v>
      </c>
      <c r="AN29" s="187">
        <v>0</v>
      </c>
      <c r="AO29" s="187">
        <v>180</v>
      </c>
      <c r="AP29" s="163">
        <v>105412</v>
      </c>
      <c r="AQ29" s="188">
        <v>133</v>
      </c>
      <c r="AR29" s="162">
        <v>82079</v>
      </c>
      <c r="AS29" s="162">
        <v>1497</v>
      </c>
      <c r="AT29" s="162">
        <v>0</v>
      </c>
      <c r="AU29" s="162">
        <v>0</v>
      </c>
      <c r="AV29" s="162">
        <v>0</v>
      </c>
      <c r="AW29" s="163">
        <v>83709</v>
      </c>
      <c r="AX29" s="163">
        <v>189121</v>
      </c>
      <c r="AY29" s="163">
        <v>824</v>
      </c>
      <c r="AZ29" s="163">
        <v>824</v>
      </c>
      <c r="BA29" s="163">
        <v>0</v>
      </c>
      <c r="BB29" s="163">
        <v>824</v>
      </c>
      <c r="BC29" s="163">
        <v>84533</v>
      </c>
      <c r="BD29" s="163">
        <v>189945</v>
      </c>
      <c r="BE29" s="162">
        <v>-31</v>
      </c>
      <c r="BF29" s="162">
        <v>0</v>
      </c>
      <c r="BG29" s="162">
        <v>0</v>
      </c>
      <c r="BH29" s="163">
        <v>-31</v>
      </c>
      <c r="BI29" s="163">
        <v>0</v>
      </c>
      <c r="BJ29" s="163">
        <v>-31</v>
      </c>
      <c r="BK29" s="163">
        <v>84502</v>
      </c>
      <c r="BL29" s="189">
        <v>189914</v>
      </c>
    </row>
    <row r="30" spans="1:64">
      <c r="A30" s="158">
        <v>26</v>
      </c>
      <c r="B30" s="3" t="s">
        <v>2</v>
      </c>
      <c r="C30" s="187">
        <v>33</v>
      </c>
      <c r="D30" s="187">
        <v>0</v>
      </c>
      <c r="E30" s="187">
        <v>0</v>
      </c>
      <c r="F30" s="187">
        <v>9</v>
      </c>
      <c r="G30" s="187">
        <v>3058</v>
      </c>
      <c r="H30" s="187">
        <v>24</v>
      </c>
      <c r="I30" s="187">
        <v>462</v>
      </c>
      <c r="J30" s="187">
        <v>5778</v>
      </c>
      <c r="K30" s="187">
        <v>20</v>
      </c>
      <c r="L30" s="187">
        <v>48</v>
      </c>
      <c r="M30" s="187">
        <v>828</v>
      </c>
      <c r="N30" s="187">
        <v>384</v>
      </c>
      <c r="O30" s="187">
        <v>17</v>
      </c>
      <c r="P30" s="187">
        <v>74</v>
      </c>
      <c r="Q30" s="187">
        <v>369</v>
      </c>
      <c r="R30" s="187">
        <v>26</v>
      </c>
      <c r="S30" s="187">
        <v>34</v>
      </c>
      <c r="T30" s="187">
        <v>252</v>
      </c>
      <c r="U30" s="187">
        <v>239</v>
      </c>
      <c r="V30" s="187">
        <v>104</v>
      </c>
      <c r="W30" s="187">
        <v>3265</v>
      </c>
      <c r="X30" s="187">
        <v>103</v>
      </c>
      <c r="Y30" s="187">
        <v>4864</v>
      </c>
      <c r="Z30" s="187">
        <v>20436</v>
      </c>
      <c r="AA30" s="187">
        <v>486</v>
      </c>
      <c r="AB30" s="187">
        <v>0</v>
      </c>
      <c r="AC30" s="187">
        <v>4582</v>
      </c>
      <c r="AD30" s="187">
        <v>5448</v>
      </c>
      <c r="AE30" s="187">
        <v>77</v>
      </c>
      <c r="AF30" s="187">
        <v>19222</v>
      </c>
      <c r="AG30" s="187">
        <v>8045</v>
      </c>
      <c r="AH30" s="187">
        <v>46067</v>
      </c>
      <c r="AI30" s="187">
        <v>13407</v>
      </c>
      <c r="AJ30" s="187">
        <v>15261</v>
      </c>
      <c r="AK30" s="187">
        <v>9</v>
      </c>
      <c r="AL30" s="187">
        <v>3408</v>
      </c>
      <c r="AM30" s="187">
        <v>31330</v>
      </c>
      <c r="AN30" s="187">
        <v>0</v>
      </c>
      <c r="AO30" s="187">
        <v>2385</v>
      </c>
      <c r="AP30" s="163">
        <v>190154</v>
      </c>
      <c r="AQ30" s="188">
        <v>0</v>
      </c>
      <c r="AR30" s="162">
        <v>8761</v>
      </c>
      <c r="AS30" s="162">
        <v>25877</v>
      </c>
      <c r="AT30" s="162">
        <v>0</v>
      </c>
      <c r="AU30" s="162">
        <v>0</v>
      </c>
      <c r="AV30" s="162">
        <v>0</v>
      </c>
      <c r="AW30" s="163">
        <v>34638</v>
      </c>
      <c r="AX30" s="163">
        <v>224792</v>
      </c>
      <c r="AY30" s="163">
        <v>295</v>
      </c>
      <c r="AZ30" s="163">
        <v>295</v>
      </c>
      <c r="BA30" s="163">
        <v>0</v>
      </c>
      <c r="BB30" s="163">
        <v>295</v>
      </c>
      <c r="BC30" s="163">
        <v>34933</v>
      </c>
      <c r="BD30" s="163">
        <v>225087</v>
      </c>
      <c r="BE30" s="162">
        <v>-15</v>
      </c>
      <c r="BF30" s="162">
        <v>0</v>
      </c>
      <c r="BG30" s="162">
        <v>0</v>
      </c>
      <c r="BH30" s="163">
        <v>-15</v>
      </c>
      <c r="BI30" s="163">
        <v>-1989</v>
      </c>
      <c r="BJ30" s="163">
        <v>-2004</v>
      </c>
      <c r="BK30" s="163">
        <v>32929</v>
      </c>
      <c r="BL30" s="189">
        <v>223083</v>
      </c>
    </row>
    <row r="31" spans="1:64">
      <c r="A31" s="158">
        <v>27</v>
      </c>
      <c r="B31" s="3" t="s">
        <v>65</v>
      </c>
      <c r="C31" s="187">
        <v>9495</v>
      </c>
      <c r="D31" s="187">
        <v>128</v>
      </c>
      <c r="E31" s="187">
        <v>3275</v>
      </c>
      <c r="F31" s="187">
        <v>208</v>
      </c>
      <c r="G31" s="187">
        <v>143997</v>
      </c>
      <c r="H31" s="187">
        <v>7220</v>
      </c>
      <c r="I31" s="187">
        <v>29070</v>
      </c>
      <c r="J31" s="187">
        <v>86558</v>
      </c>
      <c r="K31" s="187">
        <v>1714</v>
      </c>
      <c r="L31" s="187">
        <v>28369</v>
      </c>
      <c r="M31" s="187">
        <v>9598</v>
      </c>
      <c r="N31" s="187">
        <v>38264</v>
      </c>
      <c r="O31" s="187">
        <v>6232</v>
      </c>
      <c r="P31" s="187">
        <v>20001</v>
      </c>
      <c r="Q31" s="187">
        <v>57244</v>
      </c>
      <c r="R31" s="187">
        <v>32404</v>
      </c>
      <c r="S31" s="187">
        <v>14024</v>
      </c>
      <c r="T31" s="187">
        <v>13184</v>
      </c>
      <c r="U31" s="187">
        <v>62655</v>
      </c>
      <c r="V31" s="187">
        <v>22875</v>
      </c>
      <c r="W31" s="187">
        <v>47942</v>
      </c>
      <c r="X31" s="187">
        <v>25509</v>
      </c>
      <c r="Y31" s="187">
        <v>111762</v>
      </c>
      <c r="Z31" s="187">
        <v>8643</v>
      </c>
      <c r="AA31" s="187">
        <v>3874</v>
      </c>
      <c r="AB31" s="187">
        <v>4295</v>
      </c>
      <c r="AC31" s="187">
        <v>35855</v>
      </c>
      <c r="AD31" s="187">
        <v>7067</v>
      </c>
      <c r="AE31" s="187">
        <v>5459</v>
      </c>
      <c r="AF31" s="187">
        <v>16844</v>
      </c>
      <c r="AG31" s="187">
        <v>9433</v>
      </c>
      <c r="AH31" s="187">
        <v>14432</v>
      </c>
      <c r="AI31" s="187">
        <v>31085</v>
      </c>
      <c r="AJ31" s="187">
        <v>132186</v>
      </c>
      <c r="AK31" s="187">
        <v>6791</v>
      </c>
      <c r="AL31" s="187">
        <v>42938</v>
      </c>
      <c r="AM31" s="187">
        <v>96450</v>
      </c>
      <c r="AN31" s="187">
        <v>13034</v>
      </c>
      <c r="AO31" s="187">
        <v>882</v>
      </c>
      <c r="AP31" s="163">
        <v>1200996</v>
      </c>
      <c r="AQ31" s="188">
        <v>56112</v>
      </c>
      <c r="AR31" s="162">
        <v>1556153</v>
      </c>
      <c r="AS31" s="162">
        <v>301</v>
      </c>
      <c r="AT31" s="162">
        <v>13514</v>
      </c>
      <c r="AU31" s="162">
        <v>187698</v>
      </c>
      <c r="AV31" s="162">
        <v>4316</v>
      </c>
      <c r="AW31" s="163">
        <v>1818094</v>
      </c>
      <c r="AX31" s="163">
        <v>3019090</v>
      </c>
      <c r="AY31" s="163">
        <v>111023</v>
      </c>
      <c r="AZ31" s="163">
        <v>111023</v>
      </c>
      <c r="BA31" s="163">
        <v>2073160</v>
      </c>
      <c r="BB31" s="163">
        <v>2184183</v>
      </c>
      <c r="BC31" s="163">
        <v>4002277</v>
      </c>
      <c r="BD31" s="163">
        <v>5203273</v>
      </c>
      <c r="BE31" s="162">
        <v>-7423</v>
      </c>
      <c r="BF31" s="162">
        <v>0</v>
      </c>
      <c r="BG31" s="162">
        <v>0</v>
      </c>
      <c r="BH31" s="163">
        <v>-7423</v>
      </c>
      <c r="BI31" s="163">
        <v>-2268787</v>
      </c>
      <c r="BJ31" s="163">
        <v>-2276210</v>
      </c>
      <c r="BK31" s="163">
        <v>1726067</v>
      </c>
      <c r="BL31" s="189">
        <v>2927063</v>
      </c>
    </row>
    <row r="32" spans="1:64">
      <c r="A32" s="158">
        <v>28</v>
      </c>
      <c r="B32" s="3" t="s">
        <v>66</v>
      </c>
      <c r="C32" s="187">
        <v>1268</v>
      </c>
      <c r="D32" s="187">
        <v>120</v>
      </c>
      <c r="E32" s="187">
        <v>570</v>
      </c>
      <c r="F32" s="187">
        <v>447</v>
      </c>
      <c r="G32" s="187">
        <v>15420</v>
      </c>
      <c r="H32" s="187">
        <v>1706</v>
      </c>
      <c r="I32" s="187">
        <v>3944</v>
      </c>
      <c r="J32" s="187">
        <v>13672</v>
      </c>
      <c r="K32" s="187">
        <v>604</v>
      </c>
      <c r="L32" s="187">
        <v>2513</v>
      </c>
      <c r="M32" s="187">
        <v>3154</v>
      </c>
      <c r="N32" s="187">
        <v>11794</v>
      </c>
      <c r="O32" s="187">
        <v>1795</v>
      </c>
      <c r="P32" s="187">
        <v>8524</v>
      </c>
      <c r="Q32" s="187">
        <v>10580</v>
      </c>
      <c r="R32" s="187">
        <v>6467</v>
      </c>
      <c r="S32" s="187">
        <v>1935</v>
      </c>
      <c r="T32" s="187">
        <v>1713</v>
      </c>
      <c r="U32" s="187">
        <v>8463</v>
      </c>
      <c r="V32" s="187">
        <v>2481</v>
      </c>
      <c r="W32" s="187">
        <v>14522</v>
      </c>
      <c r="X32" s="187">
        <v>9674</v>
      </c>
      <c r="Y32" s="187">
        <v>25371</v>
      </c>
      <c r="Z32" s="187">
        <v>24972</v>
      </c>
      <c r="AA32" s="187">
        <v>3722</v>
      </c>
      <c r="AB32" s="187">
        <v>6087</v>
      </c>
      <c r="AC32" s="187">
        <v>58445</v>
      </c>
      <c r="AD32" s="187">
        <v>93556</v>
      </c>
      <c r="AE32" s="187">
        <v>276280</v>
      </c>
      <c r="AF32" s="187">
        <v>40223</v>
      </c>
      <c r="AG32" s="187">
        <v>7446</v>
      </c>
      <c r="AH32" s="187">
        <v>24792</v>
      </c>
      <c r="AI32" s="187">
        <v>16942</v>
      </c>
      <c r="AJ32" s="187">
        <v>23561</v>
      </c>
      <c r="AK32" s="187">
        <v>5053</v>
      </c>
      <c r="AL32" s="187">
        <v>26152</v>
      </c>
      <c r="AM32" s="187">
        <v>19730</v>
      </c>
      <c r="AN32" s="187">
        <v>0</v>
      </c>
      <c r="AO32" s="187">
        <v>6623</v>
      </c>
      <c r="AP32" s="163">
        <v>780321</v>
      </c>
      <c r="AQ32" s="188">
        <v>11</v>
      </c>
      <c r="AR32" s="162">
        <v>654275</v>
      </c>
      <c r="AS32" s="162">
        <v>0</v>
      </c>
      <c r="AT32" s="162">
        <v>0</v>
      </c>
      <c r="AU32" s="162">
        <v>0</v>
      </c>
      <c r="AV32" s="162">
        <v>0</v>
      </c>
      <c r="AW32" s="163">
        <v>654286</v>
      </c>
      <c r="AX32" s="163">
        <v>1434607</v>
      </c>
      <c r="AY32" s="163">
        <v>66337</v>
      </c>
      <c r="AZ32" s="163">
        <v>66337</v>
      </c>
      <c r="BA32" s="163">
        <v>40723</v>
      </c>
      <c r="BB32" s="163">
        <v>107060</v>
      </c>
      <c r="BC32" s="163">
        <v>761346</v>
      </c>
      <c r="BD32" s="163">
        <v>1541667</v>
      </c>
      <c r="BE32" s="162">
        <v>-109196</v>
      </c>
      <c r="BF32" s="162">
        <v>0</v>
      </c>
      <c r="BG32" s="162">
        <v>0</v>
      </c>
      <c r="BH32" s="163">
        <v>-109196</v>
      </c>
      <c r="BI32" s="163">
        <v>-244038</v>
      </c>
      <c r="BJ32" s="163">
        <v>-353234</v>
      </c>
      <c r="BK32" s="163">
        <v>408112</v>
      </c>
      <c r="BL32" s="189">
        <v>1188433</v>
      </c>
    </row>
    <row r="33" spans="1:64">
      <c r="A33" s="158">
        <v>29</v>
      </c>
      <c r="B33" s="3" t="s">
        <v>93</v>
      </c>
      <c r="C33" s="187">
        <v>99</v>
      </c>
      <c r="D33" s="187">
        <v>16</v>
      </c>
      <c r="E33" s="187">
        <v>69</v>
      </c>
      <c r="F33" s="187">
        <v>50</v>
      </c>
      <c r="G33" s="187">
        <v>8344</v>
      </c>
      <c r="H33" s="187">
        <v>436</v>
      </c>
      <c r="I33" s="187">
        <v>1027</v>
      </c>
      <c r="J33" s="187">
        <v>5401</v>
      </c>
      <c r="K33" s="187">
        <v>133</v>
      </c>
      <c r="L33" s="187">
        <v>2229</v>
      </c>
      <c r="M33" s="187">
        <v>1139</v>
      </c>
      <c r="N33" s="187">
        <v>3301</v>
      </c>
      <c r="O33" s="187">
        <v>263</v>
      </c>
      <c r="P33" s="187">
        <v>2794</v>
      </c>
      <c r="Q33" s="187">
        <v>4297</v>
      </c>
      <c r="R33" s="187">
        <v>2337</v>
      </c>
      <c r="S33" s="187">
        <v>834</v>
      </c>
      <c r="T33" s="187">
        <v>466</v>
      </c>
      <c r="U33" s="187">
        <v>2510</v>
      </c>
      <c r="V33" s="187">
        <v>1009</v>
      </c>
      <c r="W33" s="187">
        <v>1183</v>
      </c>
      <c r="X33" s="187">
        <v>1367</v>
      </c>
      <c r="Y33" s="187">
        <v>13242</v>
      </c>
      <c r="Z33" s="187">
        <v>11481</v>
      </c>
      <c r="AA33" s="187">
        <v>261</v>
      </c>
      <c r="AB33" s="187">
        <v>404</v>
      </c>
      <c r="AC33" s="187">
        <v>106318</v>
      </c>
      <c r="AD33" s="187">
        <v>21769</v>
      </c>
      <c r="AE33" s="187">
        <v>169837</v>
      </c>
      <c r="AF33" s="187">
        <v>61438</v>
      </c>
      <c r="AG33" s="187">
        <v>24362</v>
      </c>
      <c r="AH33" s="187">
        <v>5563</v>
      </c>
      <c r="AI33" s="187">
        <v>14545</v>
      </c>
      <c r="AJ33" s="187">
        <v>61307</v>
      </c>
      <c r="AK33" s="187">
        <v>3250</v>
      </c>
      <c r="AL33" s="187">
        <v>24243</v>
      </c>
      <c r="AM33" s="187">
        <v>54396</v>
      </c>
      <c r="AN33" s="187">
        <v>0</v>
      </c>
      <c r="AO33" s="187">
        <v>3647</v>
      </c>
      <c r="AP33" s="163">
        <v>615367</v>
      </c>
      <c r="AQ33" s="188">
        <v>0</v>
      </c>
      <c r="AR33" s="162">
        <v>2696549</v>
      </c>
      <c r="AS33" s="162">
        <v>123</v>
      </c>
      <c r="AT33" s="162">
        <v>0</v>
      </c>
      <c r="AU33" s="162">
        <v>184260</v>
      </c>
      <c r="AV33" s="162">
        <v>0</v>
      </c>
      <c r="AW33" s="163">
        <v>2880932</v>
      </c>
      <c r="AX33" s="163">
        <v>3496299</v>
      </c>
      <c r="AY33" s="163">
        <v>1110</v>
      </c>
      <c r="AZ33" s="163">
        <v>1110</v>
      </c>
      <c r="BA33" s="163">
        <v>45080</v>
      </c>
      <c r="BB33" s="163">
        <v>46190</v>
      </c>
      <c r="BC33" s="163">
        <v>2927122</v>
      </c>
      <c r="BD33" s="163">
        <v>3542489</v>
      </c>
      <c r="BE33" s="162">
        <v>-79</v>
      </c>
      <c r="BF33" s="162">
        <v>0</v>
      </c>
      <c r="BG33" s="162">
        <v>0</v>
      </c>
      <c r="BH33" s="163">
        <v>-79</v>
      </c>
      <c r="BI33" s="163">
        <v>-30758</v>
      </c>
      <c r="BJ33" s="163">
        <v>-30837</v>
      </c>
      <c r="BK33" s="163">
        <v>2896285</v>
      </c>
      <c r="BL33" s="189">
        <v>3511652</v>
      </c>
    </row>
    <row r="34" spans="1:64">
      <c r="A34" s="158">
        <v>30</v>
      </c>
      <c r="B34" s="3" t="s">
        <v>94</v>
      </c>
      <c r="C34" s="187">
        <v>5231</v>
      </c>
      <c r="D34" s="187">
        <v>374</v>
      </c>
      <c r="E34" s="187">
        <v>1410</v>
      </c>
      <c r="F34" s="187">
        <v>214</v>
      </c>
      <c r="G34" s="187">
        <v>81717</v>
      </c>
      <c r="H34" s="187">
        <v>1833</v>
      </c>
      <c r="I34" s="187">
        <v>15562</v>
      </c>
      <c r="J34" s="187">
        <v>42569</v>
      </c>
      <c r="K34" s="187">
        <v>5269</v>
      </c>
      <c r="L34" s="187">
        <v>8963</v>
      </c>
      <c r="M34" s="187">
        <v>13497</v>
      </c>
      <c r="N34" s="187">
        <v>43371</v>
      </c>
      <c r="O34" s="187">
        <v>5993</v>
      </c>
      <c r="P34" s="187">
        <v>13887</v>
      </c>
      <c r="Q34" s="187">
        <v>24727</v>
      </c>
      <c r="R34" s="187">
        <v>12422</v>
      </c>
      <c r="S34" s="187">
        <v>4387</v>
      </c>
      <c r="T34" s="187">
        <v>4180</v>
      </c>
      <c r="U34" s="187">
        <v>24366</v>
      </c>
      <c r="V34" s="187">
        <v>7816</v>
      </c>
      <c r="W34" s="187">
        <v>18989</v>
      </c>
      <c r="X34" s="187">
        <v>44706</v>
      </c>
      <c r="Y34" s="187">
        <v>62411</v>
      </c>
      <c r="Z34" s="187">
        <v>46966</v>
      </c>
      <c r="AA34" s="187">
        <v>3421</v>
      </c>
      <c r="AB34" s="187">
        <v>13415</v>
      </c>
      <c r="AC34" s="187">
        <v>63033</v>
      </c>
      <c r="AD34" s="187">
        <v>35003</v>
      </c>
      <c r="AE34" s="187">
        <v>4807</v>
      </c>
      <c r="AF34" s="187">
        <v>147399</v>
      </c>
      <c r="AG34" s="187">
        <v>16689</v>
      </c>
      <c r="AH34" s="187">
        <v>34279</v>
      </c>
      <c r="AI34" s="187">
        <v>33323</v>
      </c>
      <c r="AJ34" s="187">
        <v>40247</v>
      </c>
      <c r="AK34" s="187">
        <v>5951</v>
      </c>
      <c r="AL34" s="187">
        <v>21414</v>
      </c>
      <c r="AM34" s="187">
        <v>32326</v>
      </c>
      <c r="AN34" s="187">
        <v>3360</v>
      </c>
      <c r="AO34" s="187">
        <v>8524</v>
      </c>
      <c r="AP34" s="163">
        <v>954051</v>
      </c>
      <c r="AQ34" s="188">
        <v>13720</v>
      </c>
      <c r="AR34" s="162">
        <v>484995</v>
      </c>
      <c r="AS34" s="162">
        <v>6209</v>
      </c>
      <c r="AT34" s="162">
        <v>2421</v>
      </c>
      <c r="AU34" s="162">
        <v>27087</v>
      </c>
      <c r="AV34" s="162">
        <v>2836</v>
      </c>
      <c r="AW34" s="163">
        <v>537268</v>
      </c>
      <c r="AX34" s="163">
        <v>1491319</v>
      </c>
      <c r="AY34" s="163">
        <v>202324</v>
      </c>
      <c r="AZ34" s="163">
        <v>202324</v>
      </c>
      <c r="BA34" s="163">
        <v>730298</v>
      </c>
      <c r="BB34" s="163">
        <v>932622</v>
      </c>
      <c r="BC34" s="163">
        <v>1469890</v>
      </c>
      <c r="BD34" s="163">
        <v>2423941</v>
      </c>
      <c r="BE34" s="162">
        <v>-51559</v>
      </c>
      <c r="BF34" s="162">
        <v>0</v>
      </c>
      <c r="BG34" s="162">
        <v>0</v>
      </c>
      <c r="BH34" s="163">
        <v>-51559</v>
      </c>
      <c r="BI34" s="163">
        <v>-573227</v>
      </c>
      <c r="BJ34" s="163">
        <v>-624786</v>
      </c>
      <c r="BK34" s="163">
        <v>845104</v>
      </c>
      <c r="BL34" s="189">
        <v>1799155</v>
      </c>
    </row>
    <row r="35" spans="1:64">
      <c r="A35" s="158">
        <v>31</v>
      </c>
      <c r="B35" s="3" t="s">
        <v>95</v>
      </c>
      <c r="C35" s="187">
        <v>594</v>
      </c>
      <c r="D35" s="187">
        <v>25</v>
      </c>
      <c r="E35" s="187">
        <v>242</v>
      </c>
      <c r="F35" s="187">
        <v>27</v>
      </c>
      <c r="G35" s="187">
        <v>10146</v>
      </c>
      <c r="H35" s="187">
        <v>372</v>
      </c>
      <c r="I35" s="187">
        <v>1593</v>
      </c>
      <c r="J35" s="187">
        <v>17936</v>
      </c>
      <c r="K35" s="187">
        <v>172</v>
      </c>
      <c r="L35" s="187">
        <v>1930</v>
      </c>
      <c r="M35" s="187">
        <v>1443</v>
      </c>
      <c r="N35" s="187">
        <v>5319</v>
      </c>
      <c r="O35" s="187">
        <v>424</v>
      </c>
      <c r="P35" s="187">
        <v>4578</v>
      </c>
      <c r="Q35" s="187">
        <v>8700</v>
      </c>
      <c r="R35" s="187">
        <v>8719</v>
      </c>
      <c r="S35" s="187">
        <v>1263</v>
      </c>
      <c r="T35" s="187">
        <v>1261</v>
      </c>
      <c r="U35" s="187">
        <v>12905</v>
      </c>
      <c r="V35" s="187">
        <v>8383</v>
      </c>
      <c r="W35" s="187">
        <v>4751</v>
      </c>
      <c r="X35" s="187">
        <v>2402</v>
      </c>
      <c r="Y35" s="187">
        <v>18563</v>
      </c>
      <c r="Z35" s="187">
        <v>16645</v>
      </c>
      <c r="AA35" s="187">
        <v>7213</v>
      </c>
      <c r="AB35" s="187">
        <v>2189</v>
      </c>
      <c r="AC35" s="187">
        <v>120935</v>
      </c>
      <c r="AD35" s="187">
        <v>66900</v>
      </c>
      <c r="AE35" s="187">
        <v>10626</v>
      </c>
      <c r="AF35" s="187">
        <v>22560</v>
      </c>
      <c r="AG35" s="187">
        <v>210599</v>
      </c>
      <c r="AH35" s="187">
        <v>40905</v>
      </c>
      <c r="AI35" s="187">
        <v>49148</v>
      </c>
      <c r="AJ35" s="187">
        <v>39028</v>
      </c>
      <c r="AK35" s="187">
        <v>11849</v>
      </c>
      <c r="AL35" s="187">
        <v>82330</v>
      </c>
      <c r="AM35" s="187">
        <v>32496</v>
      </c>
      <c r="AN35" s="187">
        <v>0</v>
      </c>
      <c r="AO35" s="187">
        <v>7945</v>
      </c>
      <c r="AP35" s="163">
        <v>833116</v>
      </c>
      <c r="AQ35" s="188">
        <v>6764</v>
      </c>
      <c r="AR35" s="162">
        <v>584722</v>
      </c>
      <c r="AS35" s="162">
        <v>263</v>
      </c>
      <c r="AT35" s="162">
        <v>50145</v>
      </c>
      <c r="AU35" s="162">
        <v>444945</v>
      </c>
      <c r="AV35" s="162">
        <v>-1072</v>
      </c>
      <c r="AW35" s="163">
        <v>1085767</v>
      </c>
      <c r="AX35" s="163">
        <v>1918883</v>
      </c>
      <c r="AY35" s="163">
        <v>15356</v>
      </c>
      <c r="AZ35" s="163">
        <v>15356</v>
      </c>
      <c r="BA35" s="163">
        <v>140011</v>
      </c>
      <c r="BB35" s="163">
        <v>155367</v>
      </c>
      <c r="BC35" s="163">
        <v>1241134</v>
      </c>
      <c r="BD35" s="163">
        <v>2074250</v>
      </c>
      <c r="BE35" s="162">
        <v>-173883</v>
      </c>
      <c r="BF35" s="162">
        <v>0</v>
      </c>
      <c r="BG35" s="162">
        <v>-122</v>
      </c>
      <c r="BH35" s="163">
        <v>-174005</v>
      </c>
      <c r="BI35" s="163">
        <v>-834240</v>
      </c>
      <c r="BJ35" s="163">
        <v>-1008245</v>
      </c>
      <c r="BK35" s="163">
        <v>232889</v>
      </c>
      <c r="BL35" s="189">
        <v>1066005</v>
      </c>
    </row>
    <row r="36" spans="1:64">
      <c r="A36" s="158">
        <v>32</v>
      </c>
      <c r="B36" s="3" t="s">
        <v>67</v>
      </c>
      <c r="C36" s="187">
        <v>0</v>
      </c>
      <c r="D36" s="187">
        <v>0</v>
      </c>
      <c r="E36" s="187">
        <v>0</v>
      </c>
      <c r="F36" s="187">
        <v>0</v>
      </c>
      <c r="G36" s="187">
        <v>0</v>
      </c>
      <c r="H36" s="187">
        <v>0</v>
      </c>
      <c r="I36" s="187">
        <v>0</v>
      </c>
      <c r="J36" s="187">
        <v>0</v>
      </c>
      <c r="K36" s="187">
        <v>0</v>
      </c>
      <c r="L36" s="187">
        <v>0</v>
      </c>
      <c r="M36" s="187">
        <v>0</v>
      </c>
      <c r="N36" s="187">
        <v>0</v>
      </c>
      <c r="O36" s="187">
        <v>0</v>
      </c>
      <c r="P36" s="187">
        <v>0</v>
      </c>
      <c r="Q36" s="187">
        <v>0</v>
      </c>
      <c r="R36" s="187">
        <v>0</v>
      </c>
      <c r="S36" s="187">
        <v>0</v>
      </c>
      <c r="T36" s="187">
        <v>0</v>
      </c>
      <c r="U36" s="187">
        <v>0</v>
      </c>
      <c r="V36" s="187">
        <v>0</v>
      </c>
      <c r="W36" s="187">
        <v>0</v>
      </c>
      <c r="X36" s="187">
        <v>0</v>
      </c>
      <c r="Y36" s="187">
        <v>0</v>
      </c>
      <c r="Z36" s="187">
        <v>0</v>
      </c>
      <c r="AA36" s="187">
        <v>0</v>
      </c>
      <c r="AB36" s="187">
        <v>0</v>
      </c>
      <c r="AC36" s="187">
        <v>0</v>
      </c>
      <c r="AD36" s="187">
        <v>0</v>
      </c>
      <c r="AE36" s="187">
        <v>0</v>
      </c>
      <c r="AF36" s="187">
        <v>0</v>
      </c>
      <c r="AG36" s="187">
        <v>0</v>
      </c>
      <c r="AH36" s="187">
        <v>0</v>
      </c>
      <c r="AI36" s="187">
        <v>0</v>
      </c>
      <c r="AJ36" s="187">
        <v>0</v>
      </c>
      <c r="AK36" s="187">
        <v>0</v>
      </c>
      <c r="AL36" s="187">
        <v>0</v>
      </c>
      <c r="AM36" s="187">
        <v>0</v>
      </c>
      <c r="AN36" s="187">
        <v>0</v>
      </c>
      <c r="AO36" s="187">
        <v>19271</v>
      </c>
      <c r="AP36" s="163">
        <v>19271</v>
      </c>
      <c r="AQ36" s="188">
        <v>0</v>
      </c>
      <c r="AR36" s="162">
        <v>57732</v>
      </c>
      <c r="AS36" s="162">
        <v>1361649</v>
      </c>
      <c r="AT36" s="162">
        <v>0</v>
      </c>
      <c r="AU36" s="162">
        <v>0</v>
      </c>
      <c r="AV36" s="162">
        <v>0</v>
      </c>
      <c r="AW36" s="163">
        <v>1419381</v>
      </c>
      <c r="AX36" s="163">
        <v>1438652</v>
      </c>
      <c r="AY36" s="163">
        <v>0</v>
      </c>
      <c r="AZ36" s="163">
        <v>0</v>
      </c>
      <c r="BA36" s="163">
        <v>0</v>
      </c>
      <c r="BB36" s="163">
        <v>0</v>
      </c>
      <c r="BC36" s="163">
        <v>1419381</v>
      </c>
      <c r="BD36" s="163">
        <v>1438652</v>
      </c>
      <c r="BE36" s="162">
        <v>0</v>
      </c>
      <c r="BF36" s="162">
        <v>0</v>
      </c>
      <c r="BG36" s="162">
        <v>0</v>
      </c>
      <c r="BH36" s="163">
        <v>0</v>
      </c>
      <c r="BI36" s="163">
        <v>0</v>
      </c>
      <c r="BJ36" s="163">
        <v>0</v>
      </c>
      <c r="BK36" s="163">
        <v>1419381</v>
      </c>
      <c r="BL36" s="189">
        <v>1438652</v>
      </c>
    </row>
    <row r="37" spans="1:64">
      <c r="A37" s="158">
        <v>33</v>
      </c>
      <c r="B37" s="3" t="s">
        <v>96</v>
      </c>
      <c r="C37" s="187">
        <v>8</v>
      </c>
      <c r="D37" s="187">
        <v>13</v>
      </c>
      <c r="E37" s="187">
        <v>0</v>
      </c>
      <c r="F37" s="187">
        <v>4</v>
      </c>
      <c r="G37" s="187">
        <v>964</v>
      </c>
      <c r="H37" s="187">
        <v>4</v>
      </c>
      <c r="I37" s="187">
        <v>92</v>
      </c>
      <c r="J37" s="187">
        <v>1309</v>
      </c>
      <c r="K37" s="187">
        <v>9</v>
      </c>
      <c r="L37" s="187">
        <v>159</v>
      </c>
      <c r="M37" s="187">
        <v>201</v>
      </c>
      <c r="N37" s="187">
        <v>255</v>
      </c>
      <c r="O37" s="187">
        <v>11</v>
      </c>
      <c r="P37" s="187">
        <v>521</v>
      </c>
      <c r="Q37" s="187">
        <v>1034</v>
      </c>
      <c r="R37" s="187">
        <v>971</v>
      </c>
      <c r="S37" s="187">
        <v>122</v>
      </c>
      <c r="T37" s="187">
        <v>541</v>
      </c>
      <c r="U37" s="187">
        <v>2400</v>
      </c>
      <c r="V37" s="187">
        <v>2393</v>
      </c>
      <c r="W37" s="187">
        <v>657</v>
      </c>
      <c r="X37" s="187">
        <v>48</v>
      </c>
      <c r="Y37" s="187">
        <v>773</v>
      </c>
      <c r="Z37" s="187">
        <v>1656</v>
      </c>
      <c r="AA37" s="187">
        <v>36</v>
      </c>
      <c r="AB37" s="187">
        <v>109</v>
      </c>
      <c r="AC37" s="187">
        <v>1348</v>
      </c>
      <c r="AD37" s="187">
        <v>471</v>
      </c>
      <c r="AE37" s="187">
        <v>10</v>
      </c>
      <c r="AF37" s="187">
        <v>3224</v>
      </c>
      <c r="AG37" s="187">
        <v>10839</v>
      </c>
      <c r="AH37" s="187">
        <v>355</v>
      </c>
      <c r="AI37" s="187">
        <v>19</v>
      </c>
      <c r="AJ37" s="187">
        <v>601</v>
      </c>
      <c r="AK37" s="187">
        <v>2</v>
      </c>
      <c r="AL37" s="187">
        <v>2383</v>
      </c>
      <c r="AM37" s="187">
        <v>1653</v>
      </c>
      <c r="AN37" s="187">
        <v>0</v>
      </c>
      <c r="AO37" s="187">
        <v>885</v>
      </c>
      <c r="AP37" s="163">
        <v>36080</v>
      </c>
      <c r="AQ37" s="188">
        <v>2</v>
      </c>
      <c r="AR37" s="162">
        <v>389236</v>
      </c>
      <c r="AS37" s="162">
        <v>760562</v>
      </c>
      <c r="AT37" s="162">
        <v>83488</v>
      </c>
      <c r="AU37" s="162">
        <v>787254</v>
      </c>
      <c r="AV37" s="162">
        <v>0</v>
      </c>
      <c r="AW37" s="163">
        <v>2020542</v>
      </c>
      <c r="AX37" s="163">
        <v>2056622</v>
      </c>
      <c r="AY37" s="163">
        <v>24756</v>
      </c>
      <c r="AZ37" s="163">
        <v>24756</v>
      </c>
      <c r="BA37" s="163">
        <v>73482</v>
      </c>
      <c r="BB37" s="163">
        <v>98238</v>
      </c>
      <c r="BC37" s="163">
        <v>2118780</v>
      </c>
      <c r="BD37" s="163">
        <v>2154860</v>
      </c>
      <c r="BE37" s="162">
        <v>-95203</v>
      </c>
      <c r="BF37" s="162">
        <v>0</v>
      </c>
      <c r="BG37" s="162">
        <v>0</v>
      </c>
      <c r="BH37" s="163">
        <v>-95203</v>
      </c>
      <c r="BI37" s="163">
        <v>-338175</v>
      </c>
      <c r="BJ37" s="163">
        <v>-433378</v>
      </c>
      <c r="BK37" s="163">
        <v>1685402</v>
      </c>
      <c r="BL37" s="189">
        <v>1721482</v>
      </c>
    </row>
    <row r="38" spans="1:64">
      <c r="A38" s="158">
        <v>34</v>
      </c>
      <c r="B38" s="3" t="s">
        <v>97</v>
      </c>
      <c r="C38" s="187">
        <v>0</v>
      </c>
      <c r="D38" s="187">
        <v>0</v>
      </c>
      <c r="E38" s="187">
        <v>0</v>
      </c>
      <c r="F38" s="187">
        <v>0</v>
      </c>
      <c r="G38" s="187">
        <v>0</v>
      </c>
      <c r="H38" s="187">
        <v>0</v>
      </c>
      <c r="I38" s="187">
        <v>0</v>
      </c>
      <c r="J38" s="187">
        <v>7</v>
      </c>
      <c r="K38" s="187">
        <v>0</v>
      </c>
      <c r="L38" s="187">
        <v>0</v>
      </c>
      <c r="M38" s="187">
        <v>0</v>
      </c>
      <c r="N38" s="187">
        <v>4</v>
      </c>
      <c r="O38" s="187">
        <v>0</v>
      </c>
      <c r="P38" s="187">
        <v>0</v>
      </c>
      <c r="Q38" s="187">
        <v>0</v>
      </c>
      <c r="R38" s="187">
        <v>0</v>
      </c>
      <c r="S38" s="187">
        <v>0</v>
      </c>
      <c r="T38" s="187">
        <v>0</v>
      </c>
      <c r="U38" s="187">
        <v>0</v>
      </c>
      <c r="V38" s="187">
        <v>0</v>
      </c>
      <c r="W38" s="187">
        <v>0</v>
      </c>
      <c r="X38" s="187">
        <v>1</v>
      </c>
      <c r="Y38" s="187">
        <v>1</v>
      </c>
      <c r="Z38" s="187">
        <v>1</v>
      </c>
      <c r="AA38" s="187">
        <v>20</v>
      </c>
      <c r="AB38" s="187">
        <v>0</v>
      </c>
      <c r="AC38" s="187">
        <v>59</v>
      </c>
      <c r="AD38" s="187">
        <v>127</v>
      </c>
      <c r="AE38" s="187">
        <v>37</v>
      </c>
      <c r="AF38" s="187">
        <v>2293</v>
      </c>
      <c r="AG38" s="187">
        <v>425</v>
      </c>
      <c r="AH38" s="187">
        <v>25</v>
      </c>
      <c r="AI38" s="187">
        <v>19</v>
      </c>
      <c r="AJ38" s="187">
        <v>44919</v>
      </c>
      <c r="AK38" s="187">
        <v>1</v>
      </c>
      <c r="AL38" s="187">
        <v>49</v>
      </c>
      <c r="AM38" s="187">
        <v>428</v>
      </c>
      <c r="AN38" s="187">
        <v>0</v>
      </c>
      <c r="AO38" s="187">
        <v>25</v>
      </c>
      <c r="AP38" s="163">
        <v>48441</v>
      </c>
      <c r="AQ38" s="188">
        <v>22663</v>
      </c>
      <c r="AR38" s="162">
        <v>624959</v>
      </c>
      <c r="AS38" s="162">
        <v>2372474</v>
      </c>
      <c r="AT38" s="162">
        <v>0</v>
      </c>
      <c r="AU38" s="162">
        <v>0</v>
      </c>
      <c r="AV38" s="162">
        <v>0</v>
      </c>
      <c r="AW38" s="163">
        <v>3020096</v>
      </c>
      <c r="AX38" s="163">
        <v>3068537</v>
      </c>
      <c r="AY38" s="163">
        <v>1</v>
      </c>
      <c r="AZ38" s="163">
        <v>1</v>
      </c>
      <c r="BA38" s="163">
        <v>24927</v>
      </c>
      <c r="BB38" s="163">
        <v>24928</v>
      </c>
      <c r="BC38" s="163">
        <v>3045024</v>
      </c>
      <c r="BD38" s="163">
        <v>3093465</v>
      </c>
      <c r="BE38" s="162">
        <v>-234</v>
      </c>
      <c r="BF38" s="162">
        <v>0</v>
      </c>
      <c r="BG38" s="162">
        <v>0</v>
      </c>
      <c r="BH38" s="163">
        <v>-234</v>
      </c>
      <c r="BI38" s="163">
        <v>-12200</v>
      </c>
      <c r="BJ38" s="163">
        <v>-12434</v>
      </c>
      <c r="BK38" s="163">
        <v>3032590</v>
      </c>
      <c r="BL38" s="189">
        <v>3081031</v>
      </c>
    </row>
    <row r="39" spans="1:64">
      <c r="A39" s="158">
        <v>35</v>
      </c>
      <c r="B39" s="3" t="s">
        <v>3</v>
      </c>
      <c r="C39" s="187">
        <v>330</v>
      </c>
      <c r="D39" s="187">
        <v>15</v>
      </c>
      <c r="E39" s="187">
        <v>639</v>
      </c>
      <c r="F39" s="187">
        <v>13</v>
      </c>
      <c r="G39" s="187">
        <v>2615</v>
      </c>
      <c r="H39" s="187">
        <v>63</v>
      </c>
      <c r="I39" s="187">
        <v>201</v>
      </c>
      <c r="J39" s="187">
        <v>1836</v>
      </c>
      <c r="K39" s="187">
        <v>42</v>
      </c>
      <c r="L39" s="187">
        <v>229</v>
      </c>
      <c r="M39" s="187">
        <v>217</v>
      </c>
      <c r="N39" s="187">
        <v>1413</v>
      </c>
      <c r="O39" s="187">
        <v>309</v>
      </c>
      <c r="P39" s="187">
        <v>184</v>
      </c>
      <c r="Q39" s="187">
        <v>1748</v>
      </c>
      <c r="R39" s="187">
        <v>412</v>
      </c>
      <c r="S39" s="187">
        <v>192</v>
      </c>
      <c r="T39" s="187">
        <v>152</v>
      </c>
      <c r="U39" s="187">
        <v>334</v>
      </c>
      <c r="V39" s="187">
        <v>139</v>
      </c>
      <c r="W39" s="187">
        <v>294</v>
      </c>
      <c r="X39" s="187">
        <v>355</v>
      </c>
      <c r="Y39" s="187">
        <v>1953</v>
      </c>
      <c r="Z39" s="187">
        <v>3034</v>
      </c>
      <c r="AA39" s="187">
        <v>1420</v>
      </c>
      <c r="AB39" s="187">
        <v>419</v>
      </c>
      <c r="AC39" s="187">
        <v>1805</v>
      </c>
      <c r="AD39" s="187">
        <v>3744</v>
      </c>
      <c r="AE39" s="187">
        <v>766</v>
      </c>
      <c r="AF39" s="187">
        <v>3160</v>
      </c>
      <c r="AG39" s="187">
        <v>1190</v>
      </c>
      <c r="AH39" s="187">
        <v>3</v>
      </c>
      <c r="AI39" s="187">
        <v>3680</v>
      </c>
      <c r="AJ39" s="187">
        <v>3398</v>
      </c>
      <c r="AK39" s="187">
        <v>0</v>
      </c>
      <c r="AL39" s="187">
        <v>3976</v>
      </c>
      <c r="AM39" s="187">
        <v>3550</v>
      </c>
      <c r="AN39" s="187">
        <v>0</v>
      </c>
      <c r="AO39" s="187">
        <v>45</v>
      </c>
      <c r="AP39" s="163">
        <v>43875</v>
      </c>
      <c r="AQ39" s="188">
        <v>0</v>
      </c>
      <c r="AR39" s="162">
        <v>152361</v>
      </c>
      <c r="AS39" s="162">
        <v>0</v>
      </c>
      <c r="AT39" s="162">
        <v>0</v>
      </c>
      <c r="AU39" s="162">
        <v>0</v>
      </c>
      <c r="AV39" s="162">
        <v>0</v>
      </c>
      <c r="AW39" s="163">
        <v>152361</v>
      </c>
      <c r="AX39" s="163">
        <v>196236</v>
      </c>
      <c r="AY39" s="163">
        <v>669</v>
      </c>
      <c r="AZ39" s="163">
        <v>669</v>
      </c>
      <c r="BA39" s="163">
        <v>0</v>
      </c>
      <c r="BB39" s="163">
        <v>669</v>
      </c>
      <c r="BC39" s="163">
        <v>153030</v>
      </c>
      <c r="BD39" s="163">
        <v>196905</v>
      </c>
      <c r="BE39" s="162">
        <v>-4819</v>
      </c>
      <c r="BF39" s="162">
        <v>0</v>
      </c>
      <c r="BG39" s="162">
        <v>0</v>
      </c>
      <c r="BH39" s="163">
        <v>-4819</v>
      </c>
      <c r="BI39" s="163">
        <v>-1943</v>
      </c>
      <c r="BJ39" s="163">
        <v>-6762</v>
      </c>
      <c r="BK39" s="163">
        <v>146268</v>
      </c>
      <c r="BL39" s="189">
        <v>190143</v>
      </c>
    </row>
    <row r="40" spans="1:64">
      <c r="A40" s="158">
        <v>36</v>
      </c>
      <c r="B40" s="3" t="s">
        <v>98</v>
      </c>
      <c r="C40" s="187">
        <v>7282</v>
      </c>
      <c r="D40" s="187">
        <v>266</v>
      </c>
      <c r="E40" s="187">
        <v>1049</v>
      </c>
      <c r="F40" s="187">
        <v>789</v>
      </c>
      <c r="G40" s="187">
        <v>102133</v>
      </c>
      <c r="H40" s="187">
        <v>2834</v>
      </c>
      <c r="I40" s="187">
        <v>9559</v>
      </c>
      <c r="J40" s="187">
        <v>98680</v>
      </c>
      <c r="K40" s="187">
        <v>1853</v>
      </c>
      <c r="L40" s="187">
        <v>22765</v>
      </c>
      <c r="M40" s="187">
        <v>18109</v>
      </c>
      <c r="N40" s="187">
        <v>30438</v>
      </c>
      <c r="O40" s="187">
        <v>4258</v>
      </c>
      <c r="P40" s="187">
        <v>21535</v>
      </c>
      <c r="Q40" s="187">
        <v>52523</v>
      </c>
      <c r="R40" s="187">
        <v>37620</v>
      </c>
      <c r="S40" s="187">
        <v>9548</v>
      </c>
      <c r="T40" s="187">
        <v>15155</v>
      </c>
      <c r="U40" s="187">
        <v>51517</v>
      </c>
      <c r="V40" s="187">
        <v>19827</v>
      </c>
      <c r="W40" s="187">
        <v>38762</v>
      </c>
      <c r="X40" s="187">
        <v>18983</v>
      </c>
      <c r="Y40" s="187">
        <v>241748</v>
      </c>
      <c r="Z40" s="187">
        <v>93512</v>
      </c>
      <c r="AA40" s="187">
        <v>31395</v>
      </c>
      <c r="AB40" s="187">
        <v>15805</v>
      </c>
      <c r="AC40" s="187">
        <v>273695</v>
      </c>
      <c r="AD40" s="187">
        <v>147236</v>
      </c>
      <c r="AE40" s="187">
        <v>92193</v>
      </c>
      <c r="AF40" s="187">
        <v>143194</v>
      </c>
      <c r="AG40" s="187">
        <v>172301</v>
      </c>
      <c r="AH40" s="187">
        <v>133576</v>
      </c>
      <c r="AI40" s="187">
        <v>157577</v>
      </c>
      <c r="AJ40" s="187">
        <v>147797</v>
      </c>
      <c r="AK40" s="187">
        <v>14800</v>
      </c>
      <c r="AL40" s="187">
        <v>363474</v>
      </c>
      <c r="AM40" s="187">
        <v>66652</v>
      </c>
      <c r="AN40" s="187">
        <v>0</v>
      </c>
      <c r="AO40" s="187">
        <v>5888</v>
      </c>
      <c r="AP40" s="163">
        <v>2666328</v>
      </c>
      <c r="AQ40" s="188">
        <v>3316</v>
      </c>
      <c r="AR40" s="162">
        <v>160612</v>
      </c>
      <c r="AS40" s="162">
        <v>66</v>
      </c>
      <c r="AT40" s="162">
        <v>6324</v>
      </c>
      <c r="AU40" s="162">
        <v>97697</v>
      </c>
      <c r="AV40" s="162">
        <v>0</v>
      </c>
      <c r="AW40" s="163">
        <v>268015</v>
      </c>
      <c r="AX40" s="163">
        <v>2934343</v>
      </c>
      <c r="AY40" s="163">
        <v>91604</v>
      </c>
      <c r="AZ40" s="163">
        <v>91604</v>
      </c>
      <c r="BA40" s="163">
        <v>104343</v>
      </c>
      <c r="BB40" s="163">
        <v>195947</v>
      </c>
      <c r="BC40" s="163">
        <v>463962</v>
      </c>
      <c r="BD40" s="163">
        <v>3130290</v>
      </c>
      <c r="BE40" s="162">
        <v>-193316</v>
      </c>
      <c r="BF40" s="162">
        <v>0</v>
      </c>
      <c r="BG40" s="162">
        <v>0</v>
      </c>
      <c r="BH40" s="163">
        <v>-193316</v>
      </c>
      <c r="BI40" s="163">
        <v>-735276</v>
      </c>
      <c r="BJ40" s="163">
        <v>-928592</v>
      </c>
      <c r="BK40" s="163">
        <v>-464630</v>
      </c>
      <c r="BL40" s="189">
        <v>2201698</v>
      </c>
    </row>
    <row r="41" spans="1:64">
      <c r="A41" s="158">
        <v>37</v>
      </c>
      <c r="B41" s="3" t="s">
        <v>99</v>
      </c>
      <c r="C41" s="187">
        <v>301</v>
      </c>
      <c r="D41" s="187">
        <v>1</v>
      </c>
      <c r="E41" s="187">
        <v>56</v>
      </c>
      <c r="F41" s="187">
        <v>1</v>
      </c>
      <c r="G41" s="187">
        <v>676</v>
      </c>
      <c r="H41" s="187">
        <v>10</v>
      </c>
      <c r="I41" s="187">
        <v>30</v>
      </c>
      <c r="J41" s="187">
        <v>480</v>
      </c>
      <c r="K41" s="187">
        <v>8</v>
      </c>
      <c r="L41" s="187">
        <v>50</v>
      </c>
      <c r="M41" s="187">
        <v>61</v>
      </c>
      <c r="N41" s="187">
        <v>153</v>
      </c>
      <c r="O41" s="187">
        <v>9</v>
      </c>
      <c r="P41" s="187">
        <v>75</v>
      </c>
      <c r="Q41" s="187">
        <v>160</v>
      </c>
      <c r="R41" s="187">
        <v>187</v>
      </c>
      <c r="S41" s="187">
        <v>49</v>
      </c>
      <c r="T41" s="187">
        <v>67</v>
      </c>
      <c r="U41" s="187">
        <v>165</v>
      </c>
      <c r="V41" s="187">
        <v>91</v>
      </c>
      <c r="W41" s="187">
        <v>270</v>
      </c>
      <c r="X41" s="187">
        <v>86</v>
      </c>
      <c r="Y41" s="187">
        <v>696</v>
      </c>
      <c r="Z41" s="187">
        <v>134</v>
      </c>
      <c r="AA41" s="187">
        <v>80</v>
      </c>
      <c r="AB41" s="187">
        <v>15</v>
      </c>
      <c r="AC41" s="187">
        <v>1918</v>
      </c>
      <c r="AD41" s="187">
        <v>321</v>
      </c>
      <c r="AE41" s="187">
        <v>2730</v>
      </c>
      <c r="AF41" s="187">
        <v>1315</v>
      </c>
      <c r="AG41" s="187">
        <v>6112</v>
      </c>
      <c r="AH41" s="187">
        <v>624</v>
      </c>
      <c r="AI41" s="187">
        <v>17488</v>
      </c>
      <c r="AJ41" s="187">
        <v>69587</v>
      </c>
      <c r="AK41" s="187">
        <v>452</v>
      </c>
      <c r="AL41" s="187">
        <v>3629</v>
      </c>
      <c r="AM41" s="187">
        <v>21368</v>
      </c>
      <c r="AN41" s="187">
        <v>0</v>
      </c>
      <c r="AO41" s="187">
        <v>649</v>
      </c>
      <c r="AP41" s="163">
        <v>130104</v>
      </c>
      <c r="AQ41" s="188">
        <v>176743</v>
      </c>
      <c r="AR41" s="162">
        <v>1306653</v>
      </c>
      <c r="AS41" s="162">
        <v>0</v>
      </c>
      <c r="AT41" s="162">
        <v>0</v>
      </c>
      <c r="AU41" s="162">
        <v>5872</v>
      </c>
      <c r="AV41" s="162">
        <v>0</v>
      </c>
      <c r="AW41" s="163">
        <v>1489268</v>
      </c>
      <c r="AX41" s="163">
        <v>1619372</v>
      </c>
      <c r="AY41" s="163">
        <v>12115</v>
      </c>
      <c r="AZ41" s="163">
        <v>12115</v>
      </c>
      <c r="BA41" s="163">
        <v>581649</v>
      </c>
      <c r="BB41" s="163">
        <v>593764</v>
      </c>
      <c r="BC41" s="163">
        <v>2083032</v>
      </c>
      <c r="BD41" s="163">
        <v>2213136</v>
      </c>
      <c r="BE41" s="162">
        <v>-20342</v>
      </c>
      <c r="BF41" s="162">
        <v>0</v>
      </c>
      <c r="BG41" s="162">
        <v>-34</v>
      </c>
      <c r="BH41" s="163">
        <v>-20376</v>
      </c>
      <c r="BI41" s="163">
        <v>-692352</v>
      </c>
      <c r="BJ41" s="163">
        <v>-712728</v>
      </c>
      <c r="BK41" s="163">
        <v>1370304</v>
      </c>
      <c r="BL41" s="189">
        <v>1500408</v>
      </c>
    </row>
    <row r="42" spans="1:64">
      <c r="A42" s="158">
        <v>38</v>
      </c>
      <c r="B42" s="3" t="s">
        <v>4</v>
      </c>
      <c r="C42" s="187">
        <v>59</v>
      </c>
      <c r="D42" s="187">
        <v>41</v>
      </c>
      <c r="E42" s="187">
        <v>52</v>
      </c>
      <c r="F42" s="187">
        <v>8</v>
      </c>
      <c r="G42" s="187">
        <v>1705</v>
      </c>
      <c r="H42" s="187">
        <v>90</v>
      </c>
      <c r="I42" s="187">
        <v>238</v>
      </c>
      <c r="J42" s="187">
        <v>1164</v>
      </c>
      <c r="K42" s="187">
        <v>10</v>
      </c>
      <c r="L42" s="187">
        <v>88</v>
      </c>
      <c r="M42" s="187">
        <v>304</v>
      </c>
      <c r="N42" s="187">
        <v>321</v>
      </c>
      <c r="O42" s="187">
        <v>56</v>
      </c>
      <c r="P42" s="187">
        <v>347</v>
      </c>
      <c r="Q42" s="187">
        <v>776</v>
      </c>
      <c r="R42" s="187">
        <v>870</v>
      </c>
      <c r="S42" s="187">
        <v>283</v>
      </c>
      <c r="T42" s="187">
        <v>432</v>
      </c>
      <c r="U42" s="187">
        <v>1032</v>
      </c>
      <c r="V42" s="187">
        <v>329</v>
      </c>
      <c r="W42" s="187">
        <v>932</v>
      </c>
      <c r="X42" s="187">
        <v>440</v>
      </c>
      <c r="Y42" s="187">
        <v>1619</v>
      </c>
      <c r="Z42" s="187">
        <v>76</v>
      </c>
      <c r="AA42" s="187">
        <v>195</v>
      </c>
      <c r="AB42" s="187">
        <v>645</v>
      </c>
      <c r="AC42" s="187">
        <v>5914</v>
      </c>
      <c r="AD42" s="187">
        <v>4014</v>
      </c>
      <c r="AE42" s="187">
        <v>1209</v>
      </c>
      <c r="AF42" s="187">
        <v>4614</v>
      </c>
      <c r="AG42" s="187">
        <v>2158</v>
      </c>
      <c r="AH42" s="187">
        <v>3928</v>
      </c>
      <c r="AI42" s="187">
        <v>6128</v>
      </c>
      <c r="AJ42" s="187">
        <v>7407</v>
      </c>
      <c r="AK42" s="187">
        <v>843</v>
      </c>
      <c r="AL42" s="187">
        <v>3408</v>
      </c>
      <c r="AM42" s="187">
        <v>2811</v>
      </c>
      <c r="AN42" s="187">
        <v>0</v>
      </c>
      <c r="AO42" s="187">
        <v>23</v>
      </c>
      <c r="AP42" s="163">
        <v>54569</v>
      </c>
      <c r="AQ42" s="188">
        <v>0</v>
      </c>
      <c r="AR42" s="162">
        <v>0</v>
      </c>
      <c r="AS42" s="162">
        <v>0</v>
      </c>
      <c r="AT42" s="162">
        <v>0</v>
      </c>
      <c r="AU42" s="162">
        <v>0</v>
      </c>
      <c r="AV42" s="162">
        <v>0</v>
      </c>
      <c r="AW42" s="163">
        <v>0</v>
      </c>
      <c r="AX42" s="163">
        <v>54569</v>
      </c>
      <c r="AY42" s="163">
        <v>0</v>
      </c>
      <c r="AZ42" s="163">
        <v>0</v>
      </c>
      <c r="BA42" s="163">
        <v>0</v>
      </c>
      <c r="BB42" s="163">
        <v>0</v>
      </c>
      <c r="BC42" s="163">
        <v>0</v>
      </c>
      <c r="BD42" s="163">
        <v>54569</v>
      </c>
      <c r="BE42" s="162">
        <v>0</v>
      </c>
      <c r="BF42" s="162">
        <v>0</v>
      </c>
      <c r="BG42" s="162">
        <v>0</v>
      </c>
      <c r="BH42" s="163">
        <v>0</v>
      </c>
      <c r="BI42" s="163">
        <v>0</v>
      </c>
      <c r="BJ42" s="163">
        <v>0</v>
      </c>
      <c r="BK42" s="163">
        <v>0</v>
      </c>
      <c r="BL42" s="189">
        <v>54569</v>
      </c>
    </row>
    <row r="43" spans="1:64">
      <c r="A43" s="158">
        <v>39</v>
      </c>
      <c r="B43" s="3" t="s">
        <v>5</v>
      </c>
      <c r="C43" s="187">
        <v>887</v>
      </c>
      <c r="D43" s="187">
        <v>8</v>
      </c>
      <c r="E43" s="187">
        <v>467</v>
      </c>
      <c r="F43" s="187">
        <v>37</v>
      </c>
      <c r="G43" s="187">
        <v>8657</v>
      </c>
      <c r="H43" s="187">
        <v>231</v>
      </c>
      <c r="I43" s="187">
        <v>1118</v>
      </c>
      <c r="J43" s="187">
        <v>1767</v>
      </c>
      <c r="K43" s="187">
        <v>531</v>
      </c>
      <c r="L43" s="187">
        <v>1158</v>
      </c>
      <c r="M43" s="187">
        <v>3173</v>
      </c>
      <c r="N43" s="187">
        <v>13572</v>
      </c>
      <c r="O43" s="187">
        <v>1186</v>
      </c>
      <c r="P43" s="187">
        <v>3972</v>
      </c>
      <c r="Q43" s="187">
        <v>9141</v>
      </c>
      <c r="R43" s="187">
        <v>5699</v>
      </c>
      <c r="S43" s="187">
        <v>730</v>
      </c>
      <c r="T43" s="187">
        <v>330</v>
      </c>
      <c r="U43" s="187">
        <v>4379</v>
      </c>
      <c r="V43" s="187">
        <v>904</v>
      </c>
      <c r="W43" s="187">
        <v>5565</v>
      </c>
      <c r="X43" s="187">
        <v>649</v>
      </c>
      <c r="Y43" s="187">
        <v>32533</v>
      </c>
      <c r="Z43" s="187">
        <v>4268</v>
      </c>
      <c r="AA43" s="187">
        <v>1421</v>
      </c>
      <c r="AB43" s="187">
        <v>1706</v>
      </c>
      <c r="AC43" s="187">
        <v>12488</v>
      </c>
      <c r="AD43" s="187">
        <v>11793</v>
      </c>
      <c r="AE43" s="187">
        <v>12124</v>
      </c>
      <c r="AF43" s="187">
        <v>7853</v>
      </c>
      <c r="AG43" s="187">
        <v>5311</v>
      </c>
      <c r="AH43" s="187">
        <v>463</v>
      </c>
      <c r="AI43" s="187">
        <v>10838</v>
      </c>
      <c r="AJ43" s="187">
        <v>8461</v>
      </c>
      <c r="AK43" s="187">
        <v>2387</v>
      </c>
      <c r="AL43" s="187">
        <v>7493</v>
      </c>
      <c r="AM43" s="187">
        <v>6557</v>
      </c>
      <c r="AN43" s="187">
        <v>27</v>
      </c>
      <c r="AO43" s="187">
        <v>0</v>
      </c>
      <c r="AP43" s="163">
        <v>189884</v>
      </c>
      <c r="AQ43" s="188">
        <v>0</v>
      </c>
      <c r="AR43" s="162">
        <v>81</v>
      </c>
      <c r="AS43" s="162">
        <v>0</v>
      </c>
      <c r="AT43" s="162">
        <v>0</v>
      </c>
      <c r="AU43" s="162">
        <v>0</v>
      </c>
      <c r="AV43" s="162">
        <v>0</v>
      </c>
      <c r="AW43" s="163">
        <v>81</v>
      </c>
      <c r="AX43" s="163">
        <v>189965</v>
      </c>
      <c r="AY43" s="163">
        <v>69124</v>
      </c>
      <c r="AZ43" s="163">
        <v>69124</v>
      </c>
      <c r="BA43" s="163">
        <v>0</v>
      </c>
      <c r="BB43" s="163">
        <v>69124</v>
      </c>
      <c r="BC43" s="163">
        <v>69205</v>
      </c>
      <c r="BD43" s="163">
        <v>259089</v>
      </c>
      <c r="BE43" s="162">
        <v>-63076</v>
      </c>
      <c r="BF43" s="162">
        <v>-74</v>
      </c>
      <c r="BG43" s="162">
        <v>-6070</v>
      </c>
      <c r="BH43" s="163">
        <v>-69220</v>
      </c>
      <c r="BI43" s="163">
        <v>0</v>
      </c>
      <c r="BJ43" s="163">
        <v>-69220</v>
      </c>
      <c r="BK43" s="163">
        <v>-15</v>
      </c>
      <c r="BL43" s="189">
        <v>189869</v>
      </c>
    </row>
    <row r="44" spans="1:64">
      <c r="A44" s="165">
        <v>40</v>
      </c>
      <c r="B44" s="4" t="s">
        <v>6</v>
      </c>
      <c r="C44" s="166">
        <v>92816</v>
      </c>
      <c r="D44" s="166">
        <v>3298</v>
      </c>
      <c r="E44" s="166">
        <v>25501</v>
      </c>
      <c r="F44" s="166">
        <v>2910</v>
      </c>
      <c r="G44" s="166">
        <v>1389998</v>
      </c>
      <c r="H44" s="166">
        <v>49991</v>
      </c>
      <c r="I44" s="166">
        <v>236404</v>
      </c>
      <c r="J44" s="166">
        <v>1080929</v>
      </c>
      <c r="K44" s="166">
        <v>100799</v>
      </c>
      <c r="L44" s="166">
        <v>285279</v>
      </c>
      <c r="M44" s="166">
        <v>139855</v>
      </c>
      <c r="N44" s="166">
        <v>1693315</v>
      </c>
      <c r="O44" s="166">
        <v>196120</v>
      </c>
      <c r="P44" s="166">
        <v>345339</v>
      </c>
      <c r="Q44" s="166">
        <v>735591</v>
      </c>
      <c r="R44" s="166">
        <v>503932</v>
      </c>
      <c r="S44" s="166">
        <v>137996</v>
      </c>
      <c r="T44" s="166">
        <v>181308</v>
      </c>
      <c r="U44" s="166">
        <v>791143</v>
      </c>
      <c r="V44" s="166">
        <v>289281</v>
      </c>
      <c r="W44" s="166">
        <v>833479</v>
      </c>
      <c r="X44" s="166">
        <v>219911</v>
      </c>
      <c r="Y44" s="166">
        <v>1149224</v>
      </c>
      <c r="Z44" s="166">
        <v>824825</v>
      </c>
      <c r="AA44" s="166">
        <v>104307</v>
      </c>
      <c r="AB44" s="166">
        <v>78114</v>
      </c>
      <c r="AC44" s="166">
        <v>895444</v>
      </c>
      <c r="AD44" s="166">
        <v>439996</v>
      </c>
      <c r="AE44" s="166">
        <v>650402</v>
      </c>
      <c r="AF44" s="166">
        <v>639775</v>
      </c>
      <c r="AG44" s="166">
        <v>527126</v>
      </c>
      <c r="AH44" s="166">
        <v>406154</v>
      </c>
      <c r="AI44" s="166">
        <v>499706</v>
      </c>
      <c r="AJ44" s="166">
        <v>1265003</v>
      </c>
      <c r="AK44" s="166">
        <v>71910</v>
      </c>
      <c r="AL44" s="166">
        <v>812798</v>
      </c>
      <c r="AM44" s="166">
        <v>677142</v>
      </c>
      <c r="AN44" s="166">
        <v>54569</v>
      </c>
      <c r="AO44" s="166">
        <v>66572</v>
      </c>
      <c r="AP44" s="167">
        <v>18498262</v>
      </c>
      <c r="AQ44" s="190">
        <v>344192</v>
      </c>
      <c r="AR44" s="166">
        <v>11353034</v>
      </c>
      <c r="AS44" s="166">
        <v>4529139</v>
      </c>
      <c r="AT44" s="166">
        <v>960215</v>
      </c>
      <c r="AU44" s="166">
        <v>4198221</v>
      </c>
      <c r="AV44" s="166">
        <v>-59472</v>
      </c>
      <c r="AW44" s="167">
        <v>21325329</v>
      </c>
      <c r="AX44" s="167">
        <v>39823591</v>
      </c>
      <c r="AY44" s="167">
        <v>2569480</v>
      </c>
      <c r="AZ44" s="167">
        <v>2569480</v>
      </c>
      <c r="BA44" s="167">
        <v>12841778</v>
      </c>
      <c r="BB44" s="167">
        <v>15411258</v>
      </c>
      <c r="BC44" s="167">
        <v>36736587</v>
      </c>
      <c r="BD44" s="167">
        <v>55234849</v>
      </c>
      <c r="BE44" s="166">
        <v>-3524318</v>
      </c>
      <c r="BF44" s="166">
        <v>-32674</v>
      </c>
      <c r="BG44" s="166">
        <v>-355738</v>
      </c>
      <c r="BH44" s="167">
        <v>-3912730</v>
      </c>
      <c r="BI44" s="167">
        <v>-12040154</v>
      </c>
      <c r="BJ44" s="167">
        <v>-15952884</v>
      </c>
      <c r="BK44" s="167">
        <v>20783703</v>
      </c>
      <c r="BL44" s="191">
        <v>39281965</v>
      </c>
    </row>
    <row r="45" spans="1:64">
      <c r="A45" s="158">
        <v>41</v>
      </c>
      <c r="B45" s="5" t="s">
        <v>28</v>
      </c>
      <c r="C45" s="192">
        <v>311</v>
      </c>
      <c r="D45" s="192">
        <v>130</v>
      </c>
      <c r="E45" s="192">
        <v>1294</v>
      </c>
      <c r="F45" s="192">
        <v>89</v>
      </c>
      <c r="G45" s="192">
        <v>11957</v>
      </c>
      <c r="H45" s="192">
        <v>684</v>
      </c>
      <c r="I45" s="192">
        <v>4155</v>
      </c>
      <c r="J45" s="192">
        <v>14942</v>
      </c>
      <c r="K45" s="192">
        <v>380</v>
      </c>
      <c r="L45" s="192">
        <v>6911</v>
      </c>
      <c r="M45" s="192">
        <v>3240</v>
      </c>
      <c r="N45" s="192">
        <v>9751</v>
      </c>
      <c r="O45" s="192">
        <v>925</v>
      </c>
      <c r="P45" s="192">
        <v>6213</v>
      </c>
      <c r="Q45" s="192">
        <v>12941</v>
      </c>
      <c r="R45" s="192">
        <v>6792</v>
      </c>
      <c r="S45" s="192">
        <v>2101</v>
      </c>
      <c r="T45" s="192">
        <v>2281</v>
      </c>
      <c r="U45" s="192">
        <v>12605</v>
      </c>
      <c r="V45" s="192">
        <v>4886</v>
      </c>
      <c r="W45" s="192">
        <v>7373</v>
      </c>
      <c r="X45" s="192">
        <v>4927</v>
      </c>
      <c r="Y45" s="192">
        <v>26785</v>
      </c>
      <c r="Z45" s="192">
        <v>6558</v>
      </c>
      <c r="AA45" s="192">
        <v>1527</v>
      </c>
      <c r="AB45" s="192">
        <v>3805</v>
      </c>
      <c r="AC45" s="192">
        <v>39921</v>
      </c>
      <c r="AD45" s="192">
        <v>28854</v>
      </c>
      <c r="AE45" s="192">
        <v>6048</v>
      </c>
      <c r="AF45" s="192">
        <v>18649</v>
      </c>
      <c r="AG45" s="192">
        <v>6175</v>
      </c>
      <c r="AH45" s="192">
        <v>13075</v>
      </c>
      <c r="AI45" s="192">
        <v>6000</v>
      </c>
      <c r="AJ45" s="192">
        <v>24960</v>
      </c>
      <c r="AK45" s="192">
        <v>6606</v>
      </c>
      <c r="AL45" s="192">
        <v>18545</v>
      </c>
      <c r="AM45" s="192">
        <v>21421</v>
      </c>
      <c r="AN45" s="192">
        <v>0</v>
      </c>
      <c r="AO45" s="192">
        <v>375</v>
      </c>
      <c r="AP45" s="164">
        <v>344192</v>
      </c>
      <c r="AQ45" s="187"/>
      <c r="AR45" s="187"/>
      <c r="AS45" s="187"/>
      <c r="AT45" s="187"/>
      <c r="AU45" s="187"/>
      <c r="AV45" s="187"/>
      <c r="AW45" s="187"/>
      <c r="AX45" s="187"/>
      <c r="AY45" s="187"/>
      <c r="AZ45" s="187"/>
      <c r="BA45" s="187"/>
      <c r="BB45" s="187"/>
      <c r="BC45" s="187"/>
      <c r="BD45" s="187"/>
      <c r="BE45" s="187"/>
      <c r="BF45" s="187"/>
      <c r="BG45" s="187"/>
      <c r="BH45" s="187"/>
      <c r="BI45" s="187"/>
      <c r="BJ45" s="187"/>
      <c r="BK45" s="187"/>
      <c r="BL45" s="187"/>
    </row>
    <row r="46" spans="1:64">
      <c r="A46" s="158">
        <v>42</v>
      </c>
      <c r="B46" s="3" t="s">
        <v>69</v>
      </c>
      <c r="C46" s="162">
        <v>24640</v>
      </c>
      <c r="D46" s="162">
        <v>2172</v>
      </c>
      <c r="E46" s="162">
        <v>8735</v>
      </c>
      <c r="F46" s="162">
        <v>1695</v>
      </c>
      <c r="G46" s="162">
        <v>290965</v>
      </c>
      <c r="H46" s="162">
        <v>22639</v>
      </c>
      <c r="I46" s="162">
        <v>64754</v>
      </c>
      <c r="J46" s="162">
        <v>200058</v>
      </c>
      <c r="K46" s="162">
        <v>2097</v>
      </c>
      <c r="L46" s="162">
        <v>122932</v>
      </c>
      <c r="M46" s="162">
        <v>61070</v>
      </c>
      <c r="N46" s="162">
        <v>135186</v>
      </c>
      <c r="O46" s="162">
        <v>29148</v>
      </c>
      <c r="P46" s="162">
        <v>188104</v>
      </c>
      <c r="Q46" s="162">
        <v>280414</v>
      </c>
      <c r="R46" s="162">
        <v>221415</v>
      </c>
      <c r="S46" s="162">
        <v>54537</v>
      </c>
      <c r="T46" s="162">
        <v>71745</v>
      </c>
      <c r="U46" s="162">
        <v>247913</v>
      </c>
      <c r="V46" s="162">
        <v>68807</v>
      </c>
      <c r="W46" s="162">
        <v>217196</v>
      </c>
      <c r="X46" s="162">
        <v>108470</v>
      </c>
      <c r="Y46" s="162">
        <v>741918</v>
      </c>
      <c r="Z46" s="162">
        <v>97275</v>
      </c>
      <c r="AA46" s="162">
        <v>21613</v>
      </c>
      <c r="AB46" s="162">
        <v>101051</v>
      </c>
      <c r="AC46" s="162">
        <v>1280583</v>
      </c>
      <c r="AD46" s="162">
        <v>359886</v>
      </c>
      <c r="AE46" s="162">
        <v>205959</v>
      </c>
      <c r="AF46" s="162">
        <v>723893</v>
      </c>
      <c r="AG46" s="162">
        <v>191917</v>
      </c>
      <c r="AH46" s="162">
        <v>479726</v>
      </c>
      <c r="AI46" s="162">
        <v>900580</v>
      </c>
      <c r="AJ46" s="162">
        <v>1568132</v>
      </c>
      <c r="AK46" s="162">
        <v>101345</v>
      </c>
      <c r="AL46" s="162">
        <v>820295</v>
      </c>
      <c r="AM46" s="162">
        <v>485861</v>
      </c>
      <c r="AN46" s="162">
        <v>0</v>
      </c>
      <c r="AO46" s="162">
        <v>1410</v>
      </c>
      <c r="AP46" s="163">
        <v>10506136</v>
      </c>
      <c r="AQ46" s="187"/>
      <c r="AR46" s="187"/>
      <c r="AS46" s="187"/>
      <c r="AT46" s="187"/>
      <c r="AU46" s="187"/>
      <c r="AV46" s="187"/>
      <c r="AW46" s="187"/>
      <c r="AX46" s="187"/>
      <c r="AY46" s="187"/>
      <c r="AZ46" s="187"/>
      <c r="BA46" s="187"/>
      <c r="BB46" s="187"/>
      <c r="BC46" s="187"/>
      <c r="BD46" s="187"/>
      <c r="BE46" s="187"/>
      <c r="BF46" s="187"/>
      <c r="BG46" s="187"/>
      <c r="BH46" s="187"/>
      <c r="BI46" s="187"/>
      <c r="BJ46" s="187"/>
      <c r="BK46" s="187"/>
      <c r="BL46" s="187"/>
    </row>
    <row r="47" spans="1:64">
      <c r="A47" s="158">
        <v>43</v>
      </c>
      <c r="B47" s="3" t="s">
        <v>29</v>
      </c>
      <c r="C47" s="162">
        <v>22411</v>
      </c>
      <c r="D47" s="162">
        <v>3008</v>
      </c>
      <c r="E47" s="162">
        <v>7731</v>
      </c>
      <c r="F47" s="162">
        <v>790</v>
      </c>
      <c r="G47" s="162">
        <v>184090</v>
      </c>
      <c r="H47" s="162">
        <v>-1243</v>
      </c>
      <c r="I47" s="162">
        <v>31516</v>
      </c>
      <c r="J47" s="162">
        <v>141047</v>
      </c>
      <c r="K47" s="162">
        <v>13023</v>
      </c>
      <c r="L47" s="162">
        <v>31000</v>
      </c>
      <c r="M47" s="162">
        <v>31356</v>
      </c>
      <c r="N47" s="162">
        <v>183945</v>
      </c>
      <c r="O47" s="162">
        <v>15888</v>
      </c>
      <c r="P47" s="162">
        <v>32536</v>
      </c>
      <c r="Q47" s="162">
        <v>144523</v>
      </c>
      <c r="R47" s="162">
        <v>70033</v>
      </c>
      <c r="S47" s="162">
        <v>937</v>
      </c>
      <c r="T47" s="162">
        <v>-13550</v>
      </c>
      <c r="U47" s="162">
        <v>-27695</v>
      </c>
      <c r="V47" s="162">
        <v>-14959</v>
      </c>
      <c r="W47" s="162">
        <v>11772</v>
      </c>
      <c r="X47" s="162">
        <v>-3859</v>
      </c>
      <c r="Y47" s="162">
        <v>74044</v>
      </c>
      <c r="Z47" s="162">
        <v>139400</v>
      </c>
      <c r="AA47" s="162">
        <v>22610</v>
      </c>
      <c r="AB47" s="162">
        <v>12777</v>
      </c>
      <c r="AC47" s="162">
        <v>260345</v>
      </c>
      <c r="AD47" s="162">
        <v>263922</v>
      </c>
      <c r="AE47" s="162">
        <v>1220158</v>
      </c>
      <c r="AF47" s="162">
        <v>40258</v>
      </c>
      <c r="AG47" s="162">
        <v>145435</v>
      </c>
      <c r="AH47" s="162">
        <v>0</v>
      </c>
      <c r="AI47" s="162">
        <v>27515</v>
      </c>
      <c r="AJ47" s="162">
        <v>45619</v>
      </c>
      <c r="AK47" s="162">
        <v>-1491</v>
      </c>
      <c r="AL47" s="162">
        <v>161989</v>
      </c>
      <c r="AM47" s="162">
        <v>43415</v>
      </c>
      <c r="AN47" s="162">
        <v>0</v>
      </c>
      <c r="AO47" s="162">
        <v>109156</v>
      </c>
      <c r="AP47" s="163">
        <v>3429452</v>
      </c>
      <c r="AQ47" s="187"/>
      <c r="AR47" s="187"/>
      <c r="AS47" s="187"/>
      <c r="AT47" s="187"/>
      <c r="AU47" s="187"/>
      <c r="AV47" s="187"/>
      <c r="AW47" s="187"/>
      <c r="AX47" s="187"/>
      <c r="AY47" s="187"/>
      <c r="AZ47" s="187"/>
      <c r="BA47" s="187"/>
      <c r="BB47" s="187"/>
      <c r="BC47" s="187"/>
      <c r="BD47" s="187"/>
      <c r="BE47" s="187"/>
      <c r="BF47" s="187"/>
      <c r="BG47" s="187"/>
      <c r="BH47" s="187"/>
      <c r="BI47" s="187"/>
      <c r="BJ47" s="187"/>
      <c r="BK47" s="187"/>
      <c r="BL47" s="187"/>
    </row>
    <row r="48" spans="1:64">
      <c r="A48" s="158">
        <v>44</v>
      </c>
      <c r="B48" s="3" t="s">
        <v>30</v>
      </c>
      <c r="C48" s="162">
        <v>28121</v>
      </c>
      <c r="D48" s="162">
        <v>689</v>
      </c>
      <c r="E48" s="162">
        <v>6443</v>
      </c>
      <c r="F48" s="162">
        <v>743</v>
      </c>
      <c r="G48" s="162">
        <v>137207</v>
      </c>
      <c r="H48" s="162">
        <v>10613</v>
      </c>
      <c r="I48" s="162">
        <v>23384</v>
      </c>
      <c r="J48" s="162">
        <v>267742</v>
      </c>
      <c r="K48" s="162">
        <v>6657</v>
      </c>
      <c r="L48" s="162">
        <v>52314</v>
      </c>
      <c r="M48" s="162">
        <v>34085</v>
      </c>
      <c r="N48" s="162">
        <v>110093</v>
      </c>
      <c r="O48" s="162">
        <v>8845</v>
      </c>
      <c r="P48" s="162">
        <v>53235</v>
      </c>
      <c r="Q48" s="162">
        <v>138714</v>
      </c>
      <c r="R48" s="162">
        <v>102574</v>
      </c>
      <c r="S48" s="162">
        <v>30629</v>
      </c>
      <c r="T48" s="162">
        <v>47712</v>
      </c>
      <c r="U48" s="162">
        <v>208522</v>
      </c>
      <c r="V48" s="162">
        <v>89019</v>
      </c>
      <c r="W48" s="162">
        <v>131128</v>
      </c>
      <c r="X48" s="162">
        <v>38699</v>
      </c>
      <c r="Y48" s="162">
        <v>102728</v>
      </c>
      <c r="Z48" s="162">
        <v>269715</v>
      </c>
      <c r="AA48" s="162">
        <v>39461</v>
      </c>
      <c r="AB48" s="162">
        <v>17517</v>
      </c>
      <c r="AC48" s="162">
        <v>283737</v>
      </c>
      <c r="AD48" s="162">
        <v>89472</v>
      </c>
      <c r="AE48" s="162">
        <v>1178643</v>
      </c>
      <c r="AF48" s="162">
        <v>299088</v>
      </c>
      <c r="AG48" s="162">
        <v>163180</v>
      </c>
      <c r="AH48" s="162">
        <v>537239</v>
      </c>
      <c r="AI48" s="162">
        <v>279584</v>
      </c>
      <c r="AJ48" s="162">
        <v>183331</v>
      </c>
      <c r="AK48" s="162">
        <v>8463</v>
      </c>
      <c r="AL48" s="162">
        <v>266174</v>
      </c>
      <c r="AM48" s="162">
        <v>187806</v>
      </c>
      <c r="AN48" s="162">
        <v>0</v>
      </c>
      <c r="AO48" s="162">
        <v>6675</v>
      </c>
      <c r="AP48" s="163">
        <v>5439981</v>
      </c>
      <c r="AQ48" s="187"/>
      <c r="AR48" s="187"/>
      <c r="AS48" s="187"/>
      <c r="AT48" s="187"/>
      <c r="AU48" s="187"/>
      <c r="AV48" s="187"/>
      <c r="AW48" s="187"/>
      <c r="AX48" s="187"/>
      <c r="AY48" s="187"/>
      <c r="AZ48" s="187"/>
      <c r="BA48" s="187"/>
      <c r="BB48" s="187"/>
      <c r="BC48" s="187"/>
      <c r="BD48" s="187"/>
      <c r="BE48" s="187"/>
      <c r="BF48" s="187"/>
      <c r="BG48" s="187"/>
      <c r="BH48" s="187"/>
      <c r="BI48" s="187"/>
      <c r="BJ48" s="187"/>
      <c r="BK48" s="187"/>
      <c r="BL48" s="187"/>
    </row>
    <row r="49" spans="1:64">
      <c r="A49" s="158">
        <v>45</v>
      </c>
      <c r="B49" s="3" t="s">
        <v>31</v>
      </c>
      <c r="C49" s="162">
        <v>3777</v>
      </c>
      <c r="D49" s="162">
        <v>355</v>
      </c>
      <c r="E49" s="162">
        <v>1294</v>
      </c>
      <c r="F49" s="162">
        <v>344</v>
      </c>
      <c r="G49" s="162">
        <v>103447</v>
      </c>
      <c r="H49" s="162">
        <v>495</v>
      </c>
      <c r="I49" s="162">
        <v>13318</v>
      </c>
      <c r="J49" s="162">
        <v>3373</v>
      </c>
      <c r="K49" s="162">
        <v>14530</v>
      </c>
      <c r="L49" s="162">
        <v>12616</v>
      </c>
      <c r="M49" s="162">
        <v>10957</v>
      </c>
      <c r="N49" s="162">
        <v>32566</v>
      </c>
      <c r="O49" s="162">
        <v>-1199</v>
      </c>
      <c r="P49" s="162">
        <v>23092</v>
      </c>
      <c r="Q49" s="162">
        <v>2726</v>
      </c>
      <c r="R49" s="162">
        <v>3443</v>
      </c>
      <c r="S49" s="162">
        <v>-4802</v>
      </c>
      <c r="T49" s="162">
        <v>-14171</v>
      </c>
      <c r="U49" s="162">
        <v>-18151</v>
      </c>
      <c r="V49" s="162">
        <v>-19556</v>
      </c>
      <c r="W49" s="162">
        <v>-6042</v>
      </c>
      <c r="X49" s="162">
        <v>7850</v>
      </c>
      <c r="Y49" s="162">
        <v>104455</v>
      </c>
      <c r="Z49" s="162">
        <v>46964</v>
      </c>
      <c r="AA49" s="162">
        <v>7214</v>
      </c>
      <c r="AB49" s="162">
        <v>9820</v>
      </c>
      <c r="AC49" s="162">
        <v>169131</v>
      </c>
      <c r="AD49" s="162">
        <v>20390</v>
      </c>
      <c r="AE49" s="162">
        <v>251198</v>
      </c>
      <c r="AF49" s="162">
        <v>84822</v>
      </c>
      <c r="AG49" s="162">
        <v>32177</v>
      </c>
      <c r="AH49" s="162">
        <v>2458</v>
      </c>
      <c r="AI49" s="162">
        <v>16592</v>
      </c>
      <c r="AJ49" s="162">
        <v>34069</v>
      </c>
      <c r="AK49" s="162">
        <v>6216</v>
      </c>
      <c r="AL49" s="162">
        <v>121981</v>
      </c>
      <c r="AM49" s="162">
        <v>84767</v>
      </c>
      <c r="AN49" s="162">
        <v>0</v>
      </c>
      <c r="AO49" s="162">
        <v>6243</v>
      </c>
      <c r="AP49" s="163">
        <v>1168759</v>
      </c>
      <c r="AQ49" s="187"/>
      <c r="AR49" s="187"/>
      <c r="AS49" s="187"/>
      <c r="AT49" s="187"/>
      <c r="AU49" s="187"/>
      <c r="AV49" s="187"/>
      <c r="AW49" s="187"/>
      <c r="AX49" s="187"/>
      <c r="AY49" s="187"/>
      <c r="AZ49" s="187"/>
      <c r="BA49" s="187"/>
      <c r="BB49" s="187"/>
      <c r="BC49" s="187"/>
      <c r="BD49" s="187"/>
      <c r="BE49" s="187"/>
      <c r="BF49" s="187"/>
      <c r="BG49" s="187"/>
      <c r="BH49" s="187"/>
      <c r="BI49" s="187"/>
      <c r="BJ49" s="187"/>
      <c r="BK49" s="187"/>
      <c r="BL49" s="187"/>
    </row>
    <row r="50" spans="1:64">
      <c r="A50" s="158">
        <v>46</v>
      </c>
      <c r="B50" s="3" t="s">
        <v>32</v>
      </c>
      <c r="C50" s="162">
        <v>-9491</v>
      </c>
      <c r="D50" s="162">
        <v>-133</v>
      </c>
      <c r="E50" s="162">
        <v>-75</v>
      </c>
      <c r="F50" s="162">
        <v>0</v>
      </c>
      <c r="G50" s="162">
        <v>-4646</v>
      </c>
      <c r="H50" s="162">
        <v>0</v>
      </c>
      <c r="I50" s="162">
        <v>0</v>
      </c>
      <c r="J50" s="162">
        <v>-5</v>
      </c>
      <c r="K50" s="162">
        <v>-244</v>
      </c>
      <c r="L50" s="162">
        <v>-1</v>
      </c>
      <c r="M50" s="162">
        <v>0</v>
      </c>
      <c r="N50" s="162">
        <v>-3</v>
      </c>
      <c r="O50" s="162">
        <v>0</v>
      </c>
      <c r="P50" s="162">
        <v>-5</v>
      </c>
      <c r="Q50" s="162">
        <v>-5</v>
      </c>
      <c r="R50" s="162">
        <v>-2</v>
      </c>
      <c r="S50" s="162">
        <v>-1</v>
      </c>
      <c r="T50" s="162">
        <v>-2</v>
      </c>
      <c r="U50" s="162">
        <v>-4</v>
      </c>
      <c r="V50" s="162">
        <v>-1</v>
      </c>
      <c r="W50" s="162">
        <v>-25</v>
      </c>
      <c r="X50" s="162">
        <v>-1</v>
      </c>
      <c r="Y50" s="162">
        <v>-6658</v>
      </c>
      <c r="Z50" s="162">
        <v>-286</v>
      </c>
      <c r="AA50" s="162">
        <v>-6818</v>
      </c>
      <c r="AB50" s="162">
        <v>-1</v>
      </c>
      <c r="AC50" s="162">
        <v>-2098</v>
      </c>
      <c r="AD50" s="162">
        <v>-14087</v>
      </c>
      <c r="AE50" s="162">
        <v>-756</v>
      </c>
      <c r="AF50" s="162">
        <v>-7330</v>
      </c>
      <c r="AG50" s="162">
        <v>-5</v>
      </c>
      <c r="AH50" s="162">
        <v>0</v>
      </c>
      <c r="AI50" s="162">
        <v>-8495</v>
      </c>
      <c r="AJ50" s="162">
        <v>-40083</v>
      </c>
      <c r="AK50" s="162">
        <v>-2906</v>
      </c>
      <c r="AL50" s="162">
        <v>-84</v>
      </c>
      <c r="AM50" s="162">
        <v>-4</v>
      </c>
      <c r="AN50" s="162">
        <v>0</v>
      </c>
      <c r="AO50" s="162">
        <v>-562</v>
      </c>
      <c r="AP50" s="163">
        <v>-104817</v>
      </c>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row>
    <row r="51" spans="1:64">
      <c r="A51" s="165">
        <v>47</v>
      </c>
      <c r="B51" s="4" t="s">
        <v>33</v>
      </c>
      <c r="C51" s="166">
        <v>69769</v>
      </c>
      <c r="D51" s="166">
        <v>6221</v>
      </c>
      <c r="E51" s="166">
        <v>25422</v>
      </c>
      <c r="F51" s="166">
        <v>3661</v>
      </c>
      <c r="G51" s="166">
        <v>723020</v>
      </c>
      <c r="H51" s="166">
        <v>33188</v>
      </c>
      <c r="I51" s="166">
        <v>137127</v>
      </c>
      <c r="J51" s="166">
        <v>627157</v>
      </c>
      <c r="K51" s="166">
        <v>36443</v>
      </c>
      <c r="L51" s="166">
        <v>225772</v>
      </c>
      <c r="M51" s="166">
        <v>140708</v>
      </c>
      <c r="N51" s="166">
        <v>471538</v>
      </c>
      <c r="O51" s="166">
        <v>53607</v>
      </c>
      <c r="P51" s="166">
        <v>303175</v>
      </c>
      <c r="Q51" s="166">
        <v>579313</v>
      </c>
      <c r="R51" s="166">
        <v>404255</v>
      </c>
      <c r="S51" s="166">
        <v>83401</v>
      </c>
      <c r="T51" s="166">
        <v>94015</v>
      </c>
      <c r="U51" s="166">
        <v>423190</v>
      </c>
      <c r="V51" s="166">
        <v>128196</v>
      </c>
      <c r="W51" s="166">
        <v>361402</v>
      </c>
      <c r="X51" s="166">
        <v>156086</v>
      </c>
      <c r="Y51" s="166">
        <v>1043272</v>
      </c>
      <c r="Z51" s="166">
        <v>559626</v>
      </c>
      <c r="AA51" s="166">
        <v>85607</v>
      </c>
      <c r="AB51" s="166">
        <v>144969</v>
      </c>
      <c r="AC51" s="166">
        <v>2031619</v>
      </c>
      <c r="AD51" s="166">
        <v>748437</v>
      </c>
      <c r="AE51" s="166">
        <v>2861250</v>
      </c>
      <c r="AF51" s="166">
        <v>1159380</v>
      </c>
      <c r="AG51" s="166">
        <v>538879</v>
      </c>
      <c r="AH51" s="166">
        <v>1032498</v>
      </c>
      <c r="AI51" s="166">
        <v>1221776</v>
      </c>
      <c r="AJ51" s="166">
        <v>1816028</v>
      </c>
      <c r="AK51" s="166">
        <v>118233</v>
      </c>
      <c r="AL51" s="166">
        <v>1388900</v>
      </c>
      <c r="AM51" s="166">
        <v>823266</v>
      </c>
      <c r="AN51" s="166">
        <v>0</v>
      </c>
      <c r="AO51" s="166">
        <v>123297</v>
      </c>
      <c r="AP51" s="167">
        <v>20783703</v>
      </c>
      <c r="AQ51" s="187"/>
      <c r="AR51" s="187"/>
      <c r="AS51" s="187"/>
      <c r="AT51" s="187"/>
      <c r="AU51" s="187"/>
      <c r="AV51" s="187"/>
      <c r="AW51" s="187"/>
      <c r="AX51" s="187"/>
      <c r="AY51" s="187"/>
      <c r="AZ51" s="187"/>
      <c r="BA51" s="187"/>
      <c r="BB51" s="187"/>
      <c r="BC51" s="187"/>
      <c r="BD51" s="187"/>
      <c r="BE51" s="187"/>
      <c r="BF51" s="187"/>
      <c r="BG51" s="187"/>
      <c r="BH51" s="187"/>
      <c r="BI51" s="187"/>
      <c r="BJ51" s="187"/>
      <c r="BK51" s="187"/>
      <c r="BL51" s="187"/>
    </row>
    <row r="52" spans="1:64">
      <c r="A52" s="165">
        <v>48</v>
      </c>
      <c r="B52" s="13" t="s">
        <v>34</v>
      </c>
      <c r="C52" s="193">
        <v>162585</v>
      </c>
      <c r="D52" s="193">
        <v>9519</v>
      </c>
      <c r="E52" s="193">
        <v>50923</v>
      </c>
      <c r="F52" s="193">
        <v>6571</v>
      </c>
      <c r="G52" s="193">
        <v>2113018</v>
      </c>
      <c r="H52" s="193">
        <v>83179</v>
      </c>
      <c r="I52" s="193">
        <v>373531</v>
      </c>
      <c r="J52" s="193">
        <v>1708086</v>
      </c>
      <c r="K52" s="193">
        <v>137242</v>
      </c>
      <c r="L52" s="193">
        <v>511051</v>
      </c>
      <c r="M52" s="193">
        <v>280563</v>
      </c>
      <c r="N52" s="193">
        <v>2164853</v>
      </c>
      <c r="O52" s="193">
        <v>249727</v>
      </c>
      <c r="P52" s="193">
        <v>648514</v>
      </c>
      <c r="Q52" s="193">
        <v>1314904</v>
      </c>
      <c r="R52" s="193">
        <v>908187</v>
      </c>
      <c r="S52" s="193">
        <v>221397</v>
      </c>
      <c r="T52" s="193">
        <v>275323</v>
      </c>
      <c r="U52" s="193">
        <v>1214333</v>
      </c>
      <c r="V52" s="193">
        <v>417477</v>
      </c>
      <c r="W52" s="193">
        <v>1194881</v>
      </c>
      <c r="X52" s="193">
        <v>375997</v>
      </c>
      <c r="Y52" s="193">
        <v>2192496</v>
      </c>
      <c r="Z52" s="193">
        <v>1384451</v>
      </c>
      <c r="AA52" s="193">
        <v>189914</v>
      </c>
      <c r="AB52" s="193">
        <v>223083</v>
      </c>
      <c r="AC52" s="193">
        <v>2927063</v>
      </c>
      <c r="AD52" s="193">
        <v>1188433</v>
      </c>
      <c r="AE52" s="193">
        <v>3511652</v>
      </c>
      <c r="AF52" s="193">
        <v>1799155</v>
      </c>
      <c r="AG52" s="193">
        <v>1066005</v>
      </c>
      <c r="AH52" s="193">
        <v>1438652</v>
      </c>
      <c r="AI52" s="193">
        <v>1721482</v>
      </c>
      <c r="AJ52" s="193">
        <v>3081031</v>
      </c>
      <c r="AK52" s="193">
        <v>190143</v>
      </c>
      <c r="AL52" s="193">
        <v>2201698</v>
      </c>
      <c r="AM52" s="193">
        <v>1500408</v>
      </c>
      <c r="AN52" s="193">
        <v>54569</v>
      </c>
      <c r="AO52" s="193">
        <v>189869</v>
      </c>
      <c r="AP52" s="194">
        <v>39281965</v>
      </c>
      <c r="AQ52" s="187"/>
      <c r="AR52" s="187"/>
      <c r="AS52" s="187"/>
      <c r="AT52" s="187"/>
      <c r="AU52" s="187"/>
      <c r="AV52" s="187"/>
      <c r="AW52" s="187"/>
      <c r="AX52" s="187"/>
      <c r="AY52" s="187"/>
      <c r="AZ52" s="187"/>
      <c r="BA52" s="187"/>
      <c r="BB52" s="187"/>
      <c r="BC52" s="187"/>
      <c r="BD52" s="187"/>
      <c r="BE52" s="187"/>
      <c r="BF52" s="187"/>
      <c r="BG52" s="187"/>
      <c r="BH52" s="187"/>
      <c r="BI52" s="187"/>
      <c r="BJ52" s="187"/>
      <c r="BK52" s="187"/>
      <c r="BL52" s="187"/>
    </row>
    <row r="53" spans="1:64">
      <c r="A53" s="106" t="s">
        <v>189</v>
      </c>
    </row>
  </sheetData>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06" customWidth="1"/>
    <col min="2" max="2" width="21.58203125" style="106" customWidth="1"/>
    <col min="3" max="215" width="10.58203125" style="106" customWidth="1"/>
    <col min="216" max="16384" width="8.6640625" style="106"/>
  </cols>
  <sheetData>
    <row r="1" spans="1:64">
      <c r="A1" s="106" t="s">
        <v>0</v>
      </c>
    </row>
    <row r="2" spans="1:64">
      <c r="A2" s="106" t="s">
        <v>104</v>
      </c>
    </row>
    <row r="3" spans="1:64">
      <c r="A3" s="156"/>
      <c r="B3" s="157"/>
      <c r="C3" s="156">
        <v>1</v>
      </c>
      <c r="D3" s="157">
        <v>2</v>
      </c>
      <c r="E3" s="157">
        <v>3</v>
      </c>
      <c r="F3" s="157">
        <v>4</v>
      </c>
      <c r="G3" s="157">
        <v>5</v>
      </c>
      <c r="H3" s="157">
        <v>6</v>
      </c>
      <c r="I3" s="157">
        <v>7</v>
      </c>
      <c r="J3" s="157">
        <v>8</v>
      </c>
      <c r="K3" s="157">
        <v>9</v>
      </c>
      <c r="L3" s="157">
        <v>10</v>
      </c>
      <c r="M3" s="157">
        <v>11</v>
      </c>
      <c r="N3" s="157">
        <v>12</v>
      </c>
      <c r="O3" s="157">
        <v>13</v>
      </c>
      <c r="P3" s="157">
        <v>14</v>
      </c>
      <c r="Q3" s="157">
        <v>15</v>
      </c>
      <c r="R3" s="157">
        <v>16</v>
      </c>
      <c r="S3" s="157">
        <v>17</v>
      </c>
      <c r="T3" s="157">
        <v>18</v>
      </c>
      <c r="U3" s="157">
        <v>19</v>
      </c>
      <c r="V3" s="157">
        <v>20</v>
      </c>
      <c r="W3" s="157">
        <v>21</v>
      </c>
      <c r="X3" s="157">
        <v>22</v>
      </c>
      <c r="Y3" s="157">
        <v>23</v>
      </c>
      <c r="Z3" s="157">
        <v>24</v>
      </c>
      <c r="AA3" s="157">
        <v>25</v>
      </c>
      <c r="AB3" s="157">
        <v>26</v>
      </c>
      <c r="AC3" s="157">
        <v>27</v>
      </c>
      <c r="AD3" s="157">
        <v>28</v>
      </c>
      <c r="AE3" s="157">
        <v>29</v>
      </c>
      <c r="AF3" s="157">
        <v>30</v>
      </c>
      <c r="AG3" s="157">
        <v>31</v>
      </c>
      <c r="AH3" s="157">
        <v>32</v>
      </c>
      <c r="AI3" s="157">
        <v>33</v>
      </c>
      <c r="AJ3" s="157">
        <v>34</v>
      </c>
      <c r="AK3" s="157">
        <v>35</v>
      </c>
      <c r="AL3" s="157">
        <v>36</v>
      </c>
      <c r="AM3" s="157">
        <v>37</v>
      </c>
      <c r="AN3" s="157">
        <v>38</v>
      </c>
      <c r="AO3" s="157">
        <v>39</v>
      </c>
      <c r="AP3" s="168">
        <v>40</v>
      </c>
      <c r="AQ3" s="157">
        <v>41</v>
      </c>
      <c r="AR3" s="157">
        <v>42</v>
      </c>
      <c r="AS3" s="157">
        <v>43</v>
      </c>
      <c r="AT3" s="157">
        <v>44</v>
      </c>
      <c r="AU3" s="157">
        <v>45</v>
      </c>
      <c r="AV3" s="157">
        <v>46</v>
      </c>
      <c r="AW3" s="168">
        <v>47</v>
      </c>
      <c r="AX3" s="168">
        <v>48</v>
      </c>
      <c r="AY3" s="168">
        <v>49</v>
      </c>
      <c r="AZ3" s="168">
        <v>50</v>
      </c>
      <c r="BA3" s="168">
        <v>51</v>
      </c>
      <c r="BB3" s="168">
        <v>52</v>
      </c>
      <c r="BC3" s="168">
        <v>53</v>
      </c>
      <c r="BD3" s="168">
        <v>54</v>
      </c>
      <c r="BE3" s="157">
        <v>55</v>
      </c>
      <c r="BF3" s="157">
        <v>56</v>
      </c>
      <c r="BG3" s="157">
        <v>57</v>
      </c>
      <c r="BH3" s="168">
        <v>58</v>
      </c>
      <c r="BI3" s="168">
        <v>59</v>
      </c>
      <c r="BJ3" s="168">
        <v>60</v>
      </c>
      <c r="BK3" s="168">
        <v>61</v>
      </c>
      <c r="BL3" s="5">
        <v>62</v>
      </c>
    </row>
    <row r="4" spans="1:64" ht="48" customHeight="1">
      <c r="A4" s="160"/>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58">
        <v>1</v>
      </c>
      <c r="B5" s="3" t="s">
        <v>73</v>
      </c>
      <c r="C5" s="169">
        <v>0.14878986376356981</v>
      </c>
      <c r="D5" s="169">
        <v>6.3031831074692715E-4</v>
      </c>
      <c r="E5" s="169">
        <v>0</v>
      </c>
      <c r="F5" s="169">
        <v>0</v>
      </c>
      <c r="G5" s="169">
        <v>0.14303711563271113</v>
      </c>
      <c r="H5" s="169">
        <v>1.0904194568340566E-2</v>
      </c>
      <c r="I5" s="169">
        <v>1.2877110601262011E-3</v>
      </c>
      <c r="J5" s="169">
        <v>1.1182106755748833E-3</v>
      </c>
      <c r="K5" s="169">
        <v>0</v>
      </c>
      <c r="L5" s="169">
        <v>5.159954681626687E-3</v>
      </c>
      <c r="M5" s="169">
        <v>4.9899666028663791E-5</v>
      </c>
      <c r="N5" s="169">
        <v>0</v>
      </c>
      <c r="O5" s="169">
        <v>0</v>
      </c>
      <c r="P5" s="169">
        <v>0</v>
      </c>
      <c r="Q5" s="169">
        <v>0</v>
      </c>
      <c r="R5" s="169">
        <v>0</v>
      </c>
      <c r="S5" s="169">
        <v>0</v>
      </c>
      <c r="T5" s="169">
        <v>0</v>
      </c>
      <c r="U5" s="169">
        <v>0</v>
      </c>
      <c r="V5" s="169">
        <v>0</v>
      </c>
      <c r="W5" s="169">
        <v>0</v>
      </c>
      <c r="X5" s="169">
        <v>4.0080107022130492E-3</v>
      </c>
      <c r="Y5" s="169">
        <v>9.071852354576702E-4</v>
      </c>
      <c r="Z5" s="169">
        <v>0</v>
      </c>
      <c r="AA5" s="169">
        <v>0</v>
      </c>
      <c r="AB5" s="169">
        <v>0</v>
      </c>
      <c r="AC5" s="169">
        <v>1.5271280460994518E-4</v>
      </c>
      <c r="AD5" s="169">
        <v>0</v>
      </c>
      <c r="AE5" s="169">
        <v>4.5562601305596337E-6</v>
      </c>
      <c r="AF5" s="169">
        <v>2.5567558103665331E-5</v>
      </c>
      <c r="AG5" s="169">
        <v>0</v>
      </c>
      <c r="AH5" s="169">
        <v>1.6682283137270168E-5</v>
      </c>
      <c r="AI5" s="169">
        <v>1.1908344089569336E-3</v>
      </c>
      <c r="AJ5" s="169">
        <v>1.5309810255073708E-3</v>
      </c>
      <c r="AK5" s="169">
        <v>2.2930110495784752E-3</v>
      </c>
      <c r="AL5" s="169">
        <v>9.5380928719560997E-6</v>
      </c>
      <c r="AM5" s="169">
        <v>1.1710814658412911E-2</v>
      </c>
      <c r="AN5" s="169">
        <v>0</v>
      </c>
      <c r="AO5" s="169">
        <v>0</v>
      </c>
      <c r="AP5" s="179">
        <v>9.1953139309604286E-3</v>
      </c>
      <c r="AQ5" s="177">
        <v>5.2964624395686125E-3</v>
      </c>
      <c r="AR5" s="178">
        <v>1.1299182227411633E-2</v>
      </c>
      <c r="AS5" s="178">
        <v>0</v>
      </c>
      <c r="AT5" s="178">
        <v>0</v>
      </c>
      <c r="AU5" s="178">
        <v>1.7798014921082048E-3</v>
      </c>
      <c r="AV5" s="178">
        <v>-1.4662362119989239E-2</v>
      </c>
      <c r="AW5" s="179">
        <v>6.492138995839173E-3</v>
      </c>
      <c r="AX5" s="179">
        <v>1.2546759030344601E-2</v>
      </c>
      <c r="AY5" s="179">
        <v>1.9498108566713888E-4</v>
      </c>
      <c r="AZ5" s="179">
        <v>1.9498108566713888E-4</v>
      </c>
      <c r="BA5" s="179">
        <v>5.8774571558548976E-3</v>
      </c>
      <c r="BB5" s="179">
        <v>4.9300323179327738E-3</v>
      </c>
      <c r="BC5" s="179">
        <v>5.8368241992648911E-3</v>
      </c>
      <c r="BD5" s="179">
        <v>1.0421590905408286E-2</v>
      </c>
      <c r="BE5" s="178">
        <v>3.2258439788918028E-2</v>
      </c>
      <c r="BF5" s="178">
        <v>3.7950664136622389E-2</v>
      </c>
      <c r="BG5" s="178">
        <v>2.6468918136381268E-2</v>
      </c>
      <c r="BH5" s="179">
        <v>3.1779601454738765E-2</v>
      </c>
      <c r="BI5" s="179">
        <v>2.3978513896084717E-2</v>
      </c>
      <c r="BJ5" s="179">
        <v>2.589187008443113E-2</v>
      </c>
      <c r="BK5" s="179">
        <v>-9.5567666647276475E-3</v>
      </c>
      <c r="BL5" s="180">
        <v>4.138922276418708E-3</v>
      </c>
    </row>
    <row r="6" spans="1:64">
      <c r="A6" s="158">
        <v>2</v>
      </c>
      <c r="B6" s="3" t="s">
        <v>74</v>
      </c>
      <c r="C6" s="169">
        <v>5.0435156994802714E-4</v>
      </c>
      <c r="D6" s="169">
        <v>0.1887803340687047</v>
      </c>
      <c r="E6" s="169">
        <v>3.7311234609115724E-4</v>
      </c>
      <c r="F6" s="169">
        <v>0</v>
      </c>
      <c r="G6" s="169">
        <v>5.0070562579211349E-4</v>
      </c>
      <c r="H6" s="169">
        <v>1.2022265235215619E-5</v>
      </c>
      <c r="I6" s="169">
        <v>1.8726692028238619E-2</v>
      </c>
      <c r="J6" s="169">
        <v>2.9389620897308448E-4</v>
      </c>
      <c r="K6" s="169">
        <v>0</v>
      </c>
      <c r="L6" s="169">
        <v>0</v>
      </c>
      <c r="M6" s="169">
        <v>0</v>
      </c>
      <c r="N6" s="169">
        <v>0</v>
      </c>
      <c r="O6" s="169">
        <v>0</v>
      </c>
      <c r="P6" s="169">
        <v>0</v>
      </c>
      <c r="Q6" s="169">
        <v>0</v>
      </c>
      <c r="R6" s="169">
        <v>0</v>
      </c>
      <c r="S6" s="169">
        <v>0</v>
      </c>
      <c r="T6" s="169">
        <v>0</v>
      </c>
      <c r="U6" s="169">
        <v>0</v>
      </c>
      <c r="V6" s="169">
        <v>0</v>
      </c>
      <c r="W6" s="169">
        <v>8.3690342385559731E-7</v>
      </c>
      <c r="X6" s="169">
        <v>3.7766258773341279E-4</v>
      </c>
      <c r="Y6" s="169">
        <v>2.4629463406090594E-5</v>
      </c>
      <c r="Z6" s="169">
        <v>0</v>
      </c>
      <c r="AA6" s="169">
        <v>0</v>
      </c>
      <c r="AB6" s="169">
        <v>0</v>
      </c>
      <c r="AC6" s="169">
        <v>0</v>
      </c>
      <c r="AD6" s="169">
        <v>0</v>
      </c>
      <c r="AE6" s="169">
        <v>0</v>
      </c>
      <c r="AF6" s="169">
        <v>0</v>
      </c>
      <c r="AG6" s="169">
        <v>0</v>
      </c>
      <c r="AH6" s="169">
        <v>2.7803805228783613E-6</v>
      </c>
      <c r="AI6" s="169">
        <v>4.5309797023727232E-5</v>
      </c>
      <c r="AJ6" s="169">
        <v>4.3167368325732526E-5</v>
      </c>
      <c r="AK6" s="169">
        <v>0</v>
      </c>
      <c r="AL6" s="169">
        <v>0</v>
      </c>
      <c r="AM6" s="169">
        <v>1.1436889166146808E-3</v>
      </c>
      <c r="AN6" s="169">
        <v>0</v>
      </c>
      <c r="AO6" s="169">
        <v>0</v>
      </c>
      <c r="AP6" s="181">
        <v>3.2029965914383355E-4</v>
      </c>
      <c r="AQ6" s="177">
        <v>3.2830513201933804E-4</v>
      </c>
      <c r="AR6" s="178">
        <v>5.0911500837573466E-4</v>
      </c>
      <c r="AS6" s="178">
        <v>0</v>
      </c>
      <c r="AT6" s="178">
        <v>0</v>
      </c>
      <c r="AU6" s="178">
        <v>0</v>
      </c>
      <c r="AV6" s="178">
        <v>-4.9216437987624428E-2</v>
      </c>
      <c r="AW6" s="181">
        <v>4.1359268126648833E-4</v>
      </c>
      <c r="AX6" s="181">
        <v>5.3742014375348518E-4</v>
      </c>
      <c r="AY6" s="181">
        <v>8.1339414978906234E-5</v>
      </c>
      <c r="AZ6" s="181">
        <v>8.1339414978906234E-5</v>
      </c>
      <c r="BA6" s="181">
        <v>6.914930315724193E-5</v>
      </c>
      <c r="BB6" s="181">
        <v>7.1181729616102719E-5</v>
      </c>
      <c r="BC6" s="181">
        <v>2.6994886596297038E-4</v>
      </c>
      <c r="BD6" s="181">
        <v>4.0733342097124225E-4</v>
      </c>
      <c r="BE6" s="178">
        <v>6.858064453888667E-4</v>
      </c>
      <c r="BF6" s="178">
        <v>1.1017934749341985E-3</v>
      </c>
      <c r="BG6" s="178">
        <v>6.2967689704220519E-4</v>
      </c>
      <c r="BH6" s="181">
        <v>6.8417703240448481E-4</v>
      </c>
      <c r="BI6" s="181">
        <v>8.5571995175476995E-4</v>
      </c>
      <c r="BJ6" s="181">
        <v>8.1364598401141759E-4</v>
      </c>
      <c r="BK6" s="181">
        <v>-1.4737508518092277E-4</v>
      </c>
      <c r="BL6" s="180">
        <v>2.4232494479336765E-4</v>
      </c>
    </row>
    <row r="7" spans="1:64">
      <c r="A7" s="158">
        <v>3</v>
      </c>
      <c r="B7" s="3" t="s">
        <v>75</v>
      </c>
      <c r="C7" s="169">
        <v>0</v>
      </c>
      <c r="D7" s="169">
        <v>0</v>
      </c>
      <c r="E7" s="169">
        <v>5.3335427999135952E-2</v>
      </c>
      <c r="F7" s="169">
        <v>0</v>
      </c>
      <c r="G7" s="169">
        <v>1.0699388268344141E-2</v>
      </c>
      <c r="H7" s="169">
        <v>0</v>
      </c>
      <c r="I7" s="169">
        <v>0</v>
      </c>
      <c r="J7" s="169">
        <v>4.800695046970703E-5</v>
      </c>
      <c r="K7" s="169">
        <v>0</v>
      </c>
      <c r="L7" s="169">
        <v>0</v>
      </c>
      <c r="M7" s="169">
        <v>0</v>
      </c>
      <c r="N7" s="169">
        <v>0</v>
      </c>
      <c r="O7" s="169">
        <v>0</v>
      </c>
      <c r="P7" s="169">
        <v>0</v>
      </c>
      <c r="Q7" s="169">
        <v>0</v>
      </c>
      <c r="R7" s="169">
        <v>0</v>
      </c>
      <c r="S7" s="169">
        <v>0</v>
      </c>
      <c r="T7" s="169">
        <v>0</v>
      </c>
      <c r="U7" s="169">
        <v>0</v>
      </c>
      <c r="V7" s="169">
        <v>0</v>
      </c>
      <c r="W7" s="169">
        <v>0</v>
      </c>
      <c r="X7" s="169">
        <v>2.1090593807929318E-3</v>
      </c>
      <c r="Y7" s="169">
        <v>0</v>
      </c>
      <c r="Z7" s="169">
        <v>0</v>
      </c>
      <c r="AA7" s="169">
        <v>0</v>
      </c>
      <c r="AB7" s="169">
        <v>0</v>
      </c>
      <c r="AC7" s="169">
        <v>0</v>
      </c>
      <c r="AD7" s="169">
        <v>0</v>
      </c>
      <c r="AE7" s="169">
        <v>0</v>
      </c>
      <c r="AF7" s="169">
        <v>2.7790824025723187E-6</v>
      </c>
      <c r="AG7" s="169">
        <v>0</v>
      </c>
      <c r="AH7" s="169">
        <v>4.8656659150371322E-6</v>
      </c>
      <c r="AI7" s="169">
        <v>8.7134225045629291E-5</v>
      </c>
      <c r="AJ7" s="169">
        <v>2.8756607771878958E-4</v>
      </c>
      <c r="AK7" s="169">
        <v>0</v>
      </c>
      <c r="AL7" s="169">
        <v>0</v>
      </c>
      <c r="AM7" s="169">
        <v>3.7029927859622185E-3</v>
      </c>
      <c r="AN7" s="169">
        <v>0</v>
      </c>
      <c r="AO7" s="169">
        <v>0</v>
      </c>
      <c r="AP7" s="181">
        <v>8.3506515012678206E-4</v>
      </c>
      <c r="AQ7" s="177">
        <v>1.3684222759390108E-3</v>
      </c>
      <c r="AR7" s="178">
        <v>1.1608350684055029E-3</v>
      </c>
      <c r="AS7" s="178">
        <v>0</v>
      </c>
      <c r="AT7" s="178">
        <v>0</v>
      </c>
      <c r="AU7" s="178">
        <v>0</v>
      </c>
      <c r="AV7" s="178">
        <v>-1.3233118105999461E-2</v>
      </c>
      <c r="AW7" s="181">
        <v>6.7698838315694921E-4</v>
      </c>
      <c r="AX7" s="181">
        <v>1.1862315480289057E-3</v>
      </c>
      <c r="AY7" s="181">
        <v>5.5497610411445121E-4</v>
      </c>
      <c r="AZ7" s="181">
        <v>5.5497610411445121E-4</v>
      </c>
      <c r="BA7" s="181">
        <v>3.3882379838679659E-3</v>
      </c>
      <c r="BB7" s="181">
        <v>2.9158554090782207E-3</v>
      </c>
      <c r="BC7" s="181">
        <v>1.6162089308949686E-3</v>
      </c>
      <c r="BD7" s="181">
        <v>1.6688196250885016E-3</v>
      </c>
      <c r="BE7" s="178">
        <v>1.3429548638913969E-3</v>
      </c>
      <c r="BF7" s="178">
        <v>6.1822856093530021E-3</v>
      </c>
      <c r="BG7" s="178">
        <v>1.1075566849760216E-3</v>
      </c>
      <c r="BH7" s="181">
        <v>1.3619646640580874E-3</v>
      </c>
      <c r="BI7" s="181">
        <v>2.9837658222643996E-3</v>
      </c>
      <c r="BJ7" s="181">
        <v>2.5859900943302791E-3</v>
      </c>
      <c r="BK7" s="181">
        <v>8.7183693877842649E-4</v>
      </c>
      <c r="BL7" s="180">
        <v>1.2963455366858557E-3</v>
      </c>
    </row>
    <row r="8" spans="1:64">
      <c r="A8" s="158">
        <v>4</v>
      </c>
      <c r="B8" s="3" t="s">
        <v>76</v>
      </c>
      <c r="C8" s="169">
        <v>6.1506289018052096E-6</v>
      </c>
      <c r="D8" s="169">
        <v>4.2021220716461814E-4</v>
      </c>
      <c r="E8" s="169">
        <v>0</v>
      </c>
      <c r="F8" s="169">
        <v>7.6091919038198143E-4</v>
      </c>
      <c r="G8" s="169">
        <v>2.0917947693772603E-4</v>
      </c>
      <c r="H8" s="169">
        <v>2.0437850899866552E-4</v>
      </c>
      <c r="I8" s="169">
        <v>2.0533770958769152E-3</v>
      </c>
      <c r="J8" s="169">
        <v>4.5735402081628213E-3</v>
      </c>
      <c r="K8" s="169">
        <v>0.52835137931536991</v>
      </c>
      <c r="L8" s="169">
        <v>7.2399819196127202E-5</v>
      </c>
      <c r="M8" s="169">
        <v>4.9051371706176509E-2</v>
      </c>
      <c r="N8" s="169">
        <v>5.6765055179266215E-2</v>
      </c>
      <c r="O8" s="169">
        <v>0.10900303131019073</v>
      </c>
      <c r="P8" s="169">
        <v>6.9389404083797723E-5</v>
      </c>
      <c r="Q8" s="169">
        <v>3.5744054318794378E-5</v>
      </c>
      <c r="R8" s="169">
        <v>1.5415327460093571E-5</v>
      </c>
      <c r="S8" s="169">
        <v>2.2583865183358401E-5</v>
      </c>
      <c r="T8" s="169">
        <v>8.7170341744060616E-5</v>
      </c>
      <c r="U8" s="169">
        <v>1.7293444219995669E-5</v>
      </c>
      <c r="V8" s="169">
        <v>0</v>
      </c>
      <c r="W8" s="169">
        <v>4.0171364345068674E-5</v>
      </c>
      <c r="X8" s="169">
        <v>2.1276765506107761E-4</v>
      </c>
      <c r="Y8" s="169">
        <v>1.8394560354956177E-3</v>
      </c>
      <c r="Z8" s="169">
        <v>0.25598594677601444</v>
      </c>
      <c r="AA8" s="169">
        <v>0</v>
      </c>
      <c r="AB8" s="169">
        <v>0</v>
      </c>
      <c r="AC8" s="169">
        <v>1.7081969195743311E-6</v>
      </c>
      <c r="AD8" s="169">
        <v>8.4144415377223621E-7</v>
      </c>
      <c r="AE8" s="169">
        <v>5.6953251631995422E-7</v>
      </c>
      <c r="AF8" s="169">
        <v>5.0023483246301738E-6</v>
      </c>
      <c r="AG8" s="169">
        <v>0</v>
      </c>
      <c r="AH8" s="169">
        <v>6.2558561764763128E-6</v>
      </c>
      <c r="AI8" s="169">
        <v>3.6015479685526773E-5</v>
      </c>
      <c r="AJ8" s="169">
        <v>5.1930668662535366E-6</v>
      </c>
      <c r="AK8" s="169">
        <v>3.1555197929979019E-5</v>
      </c>
      <c r="AL8" s="169">
        <v>4.0877540879811852E-6</v>
      </c>
      <c r="AM8" s="169">
        <v>1.9994561479277636E-6</v>
      </c>
      <c r="AN8" s="169">
        <v>0</v>
      </c>
      <c r="AO8" s="169">
        <v>1.3166973018238892E-4</v>
      </c>
      <c r="AP8" s="181">
        <v>1.5384464600994375E-2</v>
      </c>
      <c r="AQ8" s="177">
        <v>-4.8809966530308663E-4</v>
      </c>
      <c r="AR8" s="178">
        <v>-1.9466162084954558E-5</v>
      </c>
      <c r="AS8" s="178">
        <v>0</v>
      </c>
      <c r="AT8" s="178">
        <v>0</v>
      </c>
      <c r="AU8" s="178">
        <v>-3.8349577118498527E-5</v>
      </c>
      <c r="AV8" s="178">
        <v>-0.17902542372881355</v>
      </c>
      <c r="AW8" s="181">
        <v>4.7347452412105812E-4</v>
      </c>
      <c r="AX8" s="181">
        <v>1.5428769344281383E-2</v>
      </c>
      <c r="AY8" s="181">
        <v>1.2531718480003737E-4</v>
      </c>
      <c r="AZ8" s="181">
        <v>1.2531718480003737E-4</v>
      </c>
      <c r="BA8" s="181">
        <v>3.9324772628836911E-5</v>
      </c>
      <c r="BB8" s="181">
        <v>5.3662069637663585E-5</v>
      </c>
      <c r="BC8" s="181">
        <v>2.9736023109604604E-4</v>
      </c>
      <c r="BD8" s="181">
        <v>1.1138909785016341E-2</v>
      </c>
      <c r="BE8" s="178">
        <v>0.1482692537960536</v>
      </c>
      <c r="BF8" s="178">
        <v>0</v>
      </c>
      <c r="BG8" s="178">
        <v>0.21652733191281223</v>
      </c>
      <c r="BH8" s="181">
        <v>0.15323699820841202</v>
      </c>
      <c r="BI8" s="181">
        <v>7.5663484038493195E-4</v>
      </c>
      <c r="BJ8" s="181">
        <v>3.8155169936671014E-2</v>
      </c>
      <c r="BK8" s="181">
        <v>-2.8761044170040342E-2</v>
      </c>
      <c r="BL8" s="180">
        <v>1.6727778256510334E-4</v>
      </c>
    </row>
    <row r="9" spans="1:64">
      <c r="A9" s="158">
        <v>5</v>
      </c>
      <c r="B9" s="3" t="s">
        <v>77</v>
      </c>
      <c r="C9" s="169">
        <v>0.13580588615185904</v>
      </c>
      <c r="D9" s="169">
        <v>6.9335014182161994E-3</v>
      </c>
      <c r="E9" s="169">
        <v>0.14182196649843881</v>
      </c>
      <c r="F9" s="169">
        <v>0</v>
      </c>
      <c r="G9" s="169">
        <v>0.2265413735235573</v>
      </c>
      <c r="H9" s="169">
        <v>3.2580338787434326E-3</v>
      </c>
      <c r="I9" s="169">
        <v>1.4536946063378943E-3</v>
      </c>
      <c r="J9" s="169">
        <v>1.0012376426011337E-2</v>
      </c>
      <c r="K9" s="169">
        <v>0</v>
      </c>
      <c r="L9" s="169">
        <v>1.5654014961324798E-5</v>
      </c>
      <c r="M9" s="169">
        <v>2.8870521059441197E-4</v>
      </c>
      <c r="N9" s="169">
        <v>4.6192512840363758E-7</v>
      </c>
      <c r="O9" s="169">
        <v>0</v>
      </c>
      <c r="P9" s="169">
        <v>0</v>
      </c>
      <c r="Q9" s="169">
        <v>0</v>
      </c>
      <c r="R9" s="169">
        <v>0</v>
      </c>
      <c r="S9" s="169">
        <v>0</v>
      </c>
      <c r="T9" s="169">
        <v>0</v>
      </c>
      <c r="U9" s="169">
        <v>0</v>
      </c>
      <c r="V9" s="169">
        <v>0</v>
      </c>
      <c r="W9" s="169">
        <v>0</v>
      </c>
      <c r="X9" s="169">
        <v>3.127684529397841E-3</v>
      </c>
      <c r="Y9" s="169">
        <v>1.0490327006297845E-5</v>
      </c>
      <c r="Z9" s="169">
        <v>0</v>
      </c>
      <c r="AA9" s="169">
        <v>0</v>
      </c>
      <c r="AB9" s="169">
        <v>0</v>
      </c>
      <c r="AC9" s="169">
        <v>1.4280526247641408E-4</v>
      </c>
      <c r="AD9" s="169">
        <v>0</v>
      </c>
      <c r="AE9" s="169">
        <v>0</v>
      </c>
      <c r="AF9" s="169">
        <v>7.3923591908423673E-5</v>
      </c>
      <c r="AG9" s="169">
        <v>0</v>
      </c>
      <c r="AH9" s="169">
        <v>7.0343627228822538E-4</v>
      </c>
      <c r="AI9" s="169">
        <v>5.2199209750668323E-3</v>
      </c>
      <c r="AJ9" s="169">
        <v>6.5942212201045691E-3</v>
      </c>
      <c r="AK9" s="169">
        <v>1.6934622889088738E-3</v>
      </c>
      <c r="AL9" s="169">
        <v>3.1793642906520331E-6</v>
      </c>
      <c r="AM9" s="169">
        <v>0.10744944041887274</v>
      </c>
      <c r="AN9" s="169">
        <v>0</v>
      </c>
      <c r="AO9" s="169">
        <v>3.8763568565695294E-3</v>
      </c>
      <c r="AP9" s="181">
        <v>1.8339408428269817E-2</v>
      </c>
      <c r="AQ9" s="177">
        <v>9.2730220342134628E-2</v>
      </c>
      <c r="AR9" s="178">
        <v>0.10146071966313146</v>
      </c>
      <c r="AS9" s="178">
        <v>0</v>
      </c>
      <c r="AT9" s="178">
        <v>0</v>
      </c>
      <c r="AU9" s="178">
        <v>0</v>
      </c>
      <c r="AV9" s="178">
        <v>0.28848870056497178</v>
      </c>
      <c r="AW9" s="181">
        <v>5.4707104401531155E-2</v>
      </c>
      <c r="AX9" s="181">
        <v>4.7385355077597092E-2</v>
      </c>
      <c r="AY9" s="181">
        <v>5.6711863879072809E-3</v>
      </c>
      <c r="AZ9" s="181">
        <v>5.6711863879072809E-3</v>
      </c>
      <c r="BA9" s="181">
        <v>0.12495302441764684</v>
      </c>
      <c r="BB9" s="181">
        <v>0.10506546577832906</v>
      </c>
      <c r="BC9" s="181">
        <v>7.5832793068120352E-2</v>
      </c>
      <c r="BD9" s="181">
        <v>6.3478873636460917E-2</v>
      </c>
      <c r="BE9" s="178">
        <v>6.7621026252455085E-2</v>
      </c>
      <c r="BF9" s="178">
        <v>0.46339597233274166</v>
      </c>
      <c r="BG9" s="178">
        <v>0.19453361743755235</v>
      </c>
      <c r="BH9" s="181">
        <v>8.2464673003248376E-2</v>
      </c>
      <c r="BI9" s="181">
        <v>8.8916304558895182E-2</v>
      </c>
      <c r="BJ9" s="181">
        <v>8.733392658029733E-2</v>
      </c>
      <c r="BK9" s="181">
        <v>6.7004902831800467E-2</v>
      </c>
      <c r="BL9" s="180">
        <v>5.3791046349132482E-2</v>
      </c>
    </row>
    <row r="10" spans="1:64">
      <c r="A10" s="158">
        <v>6</v>
      </c>
      <c r="B10" s="3" t="s">
        <v>78</v>
      </c>
      <c r="C10" s="169">
        <v>2.4171971584094473E-3</v>
      </c>
      <c r="D10" s="169">
        <v>6.3031831074692715E-4</v>
      </c>
      <c r="E10" s="169">
        <v>1.82235924827681E-2</v>
      </c>
      <c r="F10" s="169">
        <v>2.5871252472987371E-3</v>
      </c>
      <c r="G10" s="169">
        <v>1.0189217507848964E-3</v>
      </c>
      <c r="H10" s="169">
        <v>0.2045107539162529</v>
      </c>
      <c r="I10" s="169">
        <v>2.9047120587046321E-3</v>
      </c>
      <c r="J10" s="169">
        <v>1.3910306623905353E-3</v>
      </c>
      <c r="K10" s="169">
        <v>2.2587837542443275E-4</v>
      </c>
      <c r="L10" s="169">
        <v>3.3480024498533413E-3</v>
      </c>
      <c r="M10" s="169">
        <v>3.4502054796961821E-3</v>
      </c>
      <c r="N10" s="169">
        <v>3.6907817759450644E-4</v>
      </c>
      <c r="O10" s="169">
        <v>6.5671713511154177E-4</v>
      </c>
      <c r="P10" s="169">
        <v>1.232047419176764E-3</v>
      </c>
      <c r="Q10" s="169">
        <v>7.9625584833569601E-4</v>
      </c>
      <c r="R10" s="169">
        <v>9.0289775123405201E-4</v>
      </c>
      <c r="S10" s="169">
        <v>1.3098641806347873E-3</v>
      </c>
      <c r="T10" s="169">
        <v>3.2579915226842652E-3</v>
      </c>
      <c r="U10" s="169">
        <v>1.4040629711948864E-3</v>
      </c>
      <c r="V10" s="169">
        <v>1.1018571082957863E-3</v>
      </c>
      <c r="W10" s="169">
        <v>1.4034870418058367E-3</v>
      </c>
      <c r="X10" s="169">
        <v>1.3965536959071483E-2</v>
      </c>
      <c r="Y10" s="169">
        <v>3.8139180185505469E-3</v>
      </c>
      <c r="Z10" s="169">
        <v>1.8418853393872373E-4</v>
      </c>
      <c r="AA10" s="169">
        <v>8.8461092915740811E-4</v>
      </c>
      <c r="AB10" s="169">
        <v>2.7433735425828054E-3</v>
      </c>
      <c r="AC10" s="169">
        <v>4.3627349325928415E-3</v>
      </c>
      <c r="AD10" s="169">
        <v>1.3698710823412006E-3</v>
      </c>
      <c r="AE10" s="169">
        <v>5.0118861436155973E-5</v>
      </c>
      <c r="AF10" s="169">
        <v>2.267731240499012E-3</v>
      </c>
      <c r="AG10" s="169">
        <v>6.9980910033255002E-4</v>
      </c>
      <c r="AH10" s="169">
        <v>4.2866516711477136E-3</v>
      </c>
      <c r="AI10" s="169">
        <v>4.6123049790819772E-4</v>
      </c>
      <c r="AJ10" s="169">
        <v>3.3618616625408831E-3</v>
      </c>
      <c r="AK10" s="169">
        <v>1.9974440289676716E-2</v>
      </c>
      <c r="AL10" s="169">
        <v>1.9998201388201288E-3</v>
      </c>
      <c r="AM10" s="169">
        <v>3.9715863951671811E-3</v>
      </c>
      <c r="AN10" s="169">
        <v>2.0048012607890926E-2</v>
      </c>
      <c r="AO10" s="169">
        <v>2.2120514670641338E-4</v>
      </c>
      <c r="AP10" s="181">
        <v>2.5966114475179641E-3</v>
      </c>
      <c r="AQ10" s="177">
        <v>1.2504648568240982E-2</v>
      </c>
      <c r="AR10" s="178">
        <v>1.212874021164739E-2</v>
      </c>
      <c r="AS10" s="178">
        <v>0</v>
      </c>
      <c r="AT10" s="178">
        <v>2.4994402295319278E-5</v>
      </c>
      <c r="AU10" s="178">
        <v>1.4034516048583435E-3</v>
      </c>
      <c r="AV10" s="178">
        <v>6.7981571159537263E-2</v>
      </c>
      <c r="AW10" s="181">
        <v>6.7466719974167803E-3</v>
      </c>
      <c r="AX10" s="181">
        <v>6.1741041886453681E-3</v>
      </c>
      <c r="AY10" s="181">
        <v>1.5559568472998428E-3</v>
      </c>
      <c r="AZ10" s="181">
        <v>1.5559568472998428E-3</v>
      </c>
      <c r="BA10" s="181">
        <v>4.5803626257983898E-3</v>
      </c>
      <c r="BB10" s="181">
        <v>4.0761111130577397E-3</v>
      </c>
      <c r="BC10" s="181">
        <v>5.6263528236850094E-3</v>
      </c>
      <c r="BD10" s="181">
        <v>5.5887361980477218E-3</v>
      </c>
      <c r="BE10" s="178">
        <v>4.0307372944212189E-2</v>
      </c>
      <c r="BF10" s="178">
        <v>0.21769602742241537</v>
      </c>
      <c r="BG10" s="178">
        <v>4.1252269928992683E-2</v>
      </c>
      <c r="BH10" s="181">
        <v>4.187459906510288E-2</v>
      </c>
      <c r="BI10" s="181">
        <v>5.1220275089504672E-3</v>
      </c>
      <c r="BJ10" s="181">
        <v>1.4136252730227337E-2</v>
      </c>
      <c r="BK10" s="181">
        <v>-9.0556528834154334E-4</v>
      </c>
      <c r="BL10" s="180">
        <v>2.1174857215009485E-3</v>
      </c>
    </row>
    <row r="11" spans="1:64">
      <c r="A11" s="158">
        <v>7</v>
      </c>
      <c r="B11" s="3" t="s">
        <v>79</v>
      </c>
      <c r="C11" s="169">
        <v>2.6410800504351569E-2</v>
      </c>
      <c r="D11" s="169">
        <v>9.7699338165773714E-3</v>
      </c>
      <c r="E11" s="169">
        <v>3.8685859042083145E-3</v>
      </c>
      <c r="F11" s="169">
        <v>6.087353523055851E-4</v>
      </c>
      <c r="G11" s="169">
        <v>1.6139947695665631E-2</v>
      </c>
      <c r="H11" s="169">
        <v>5.3138412339653034E-3</v>
      </c>
      <c r="I11" s="169">
        <v>0.30845900340266269</v>
      </c>
      <c r="J11" s="169">
        <v>1.7381443323111364E-2</v>
      </c>
      <c r="K11" s="169">
        <v>2.4045117383891229E-4</v>
      </c>
      <c r="L11" s="169">
        <v>5.8467745880548122E-3</v>
      </c>
      <c r="M11" s="169">
        <v>1.6805494666082128E-2</v>
      </c>
      <c r="N11" s="169">
        <v>3.4367229553230636E-4</v>
      </c>
      <c r="O11" s="169">
        <v>1.125228749794776E-3</v>
      </c>
      <c r="P11" s="169">
        <v>5.6945570951436666E-3</v>
      </c>
      <c r="Q11" s="169">
        <v>6.5708219003060304E-4</v>
      </c>
      <c r="R11" s="169">
        <v>1.050444456923519E-3</v>
      </c>
      <c r="S11" s="169">
        <v>4.2864176118014245E-3</v>
      </c>
      <c r="T11" s="169">
        <v>3.6103049872331771E-3</v>
      </c>
      <c r="U11" s="169">
        <v>5.6631912333766771E-3</v>
      </c>
      <c r="V11" s="169">
        <v>5.7775637939335581E-3</v>
      </c>
      <c r="W11" s="169">
        <v>2.4203247017903877E-3</v>
      </c>
      <c r="X11" s="169">
        <v>5.5093524682377784E-2</v>
      </c>
      <c r="Y11" s="169">
        <v>4.269973582619991E-2</v>
      </c>
      <c r="Z11" s="169">
        <v>3.9799169490288928E-3</v>
      </c>
      <c r="AA11" s="169">
        <v>3.8069863201238455E-3</v>
      </c>
      <c r="AB11" s="169">
        <v>4.5543586916080561E-3</v>
      </c>
      <c r="AC11" s="169">
        <v>7.4740448019055281E-3</v>
      </c>
      <c r="AD11" s="169">
        <v>4.551371427754026E-3</v>
      </c>
      <c r="AE11" s="169">
        <v>5.3222813650099729E-4</v>
      </c>
      <c r="AF11" s="169">
        <v>7.3840219436346506E-3</v>
      </c>
      <c r="AG11" s="169">
        <v>9.3142152241312195E-3</v>
      </c>
      <c r="AH11" s="169">
        <v>1.2066851469292087E-3</v>
      </c>
      <c r="AI11" s="169">
        <v>8.0703719237261856E-3</v>
      </c>
      <c r="AJ11" s="169">
        <v>5.8814727927112712E-3</v>
      </c>
      <c r="AK11" s="169">
        <v>1.8517641985242687E-2</v>
      </c>
      <c r="AL11" s="169">
        <v>3.4459766961681395E-3</v>
      </c>
      <c r="AM11" s="169">
        <v>5.0113035920896186E-3</v>
      </c>
      <c r="AN11" s="169">
        <v>0.43240667778408987</v>
      </c>
      <c r="AO11" s="169">
        <v>6.1094754804628449E-4</v>
      </c>
      <c r="AP11" s="181">
        <v>1.1773316329771182E-2</v>
      </c>
      <c r="AQ11" s="177">
        <v>9.6951701375976203E-3</v>
      </c>
      <c r="AR11" s="178">
        <v>1.9165801846449152E-3</v>
      </c>
      <c r="AS11" s="178">
        <v>9.7148707513723907E-6</v>
      </c>
      <c r="AT11" s="178">
        <v>3.1243002869149096E-4</v>
      </c>
      <c r="AU11" s="178">
        <v>2.2935905470436169E-3</v>
      </c>
      <c r="AV11" s="178">
        <v>0.11023675006725854</v>
      </c>
      <c r="AW11" s="181">
        <v>1.3370485397904061E-3</v>
      </c>
      <c r="AX11" s="181">
        <v>1.2329174433315167E-2</v>
      </c>
      <c r="AY11" s="181">
        <v>7.796908323863194E-3</v>
      </c>
      <c r="AZ11" s="181">
        <v>7.796908323863194E-3</v>
      </c>
      <c r="BA11" s="181">
        <v>1.6148932024833321E-2</v>
      </c>
      <c r="BB11" s="181">
        <v>1.4756420274061988E-2</v>
      </c>
      <c r="BC11" s="181">
        <v>6.9665698667108079E-3</v>
      </c>
      <c r="BD11" s="181">
        <v>1.3006408327467321E-2</v>
      </c>
      <c r="BE11" s="178">
        <v>1.8156136875276296E-2</v>
      </c>
      <c r="BF11" s="178">
        <v>1.5241476403256411E-2</v>
      </c>
      <c r="BG11" s="178">
        <v>1.8091966559659074E-2</v>
      </c>
      <c r="BH11" s="181">
        <v>1.8125963202163194E-2</v>
      </c>
      <c r="BI11" s="181">
        <v>2.2753363453656823E-2</v>
      </c>
      <c r="BJ11" s="181">
        <v>2.1618410815248203E-2</v>
      </c>
      <c r="BK11" s="181">
        <v>-4.2796993394295518E-3</v>
      </c>
      <c r="BL11" s="180">
        <v>9.5089693196356139E-3</v>
      </c>
    </row>
    <row r="12" spans="1:64">
      <c r="A12" s="158">
        <v>8</v>
      </c>
      <c r="B12" s="3" t="s">
        <v>80</v>
      </c>
      <c r="C12" s="169">
        <v>4.6910846634068332E-2</v>
      </c>
      <c r="D12" s="169">
        <v>9.4547746612039078E-4</v>
      </c>
      <c r="E12" s="169">
        <v>1.6063468373819296E-2</v>
      </c>
      <c r="F12" s="169">
        <v>5.0220666565210775E-3</v>
      </c>
      <c r="G12" s="169">
        <v>1.1145669369593634E-2</v>
      </c>
      <c r="H12" s="169">
        <v>0.13467341516488537</v>
      </c>
      <c r="I12" s="169">
        <v>3.2056241650626052E-2</v>
      </c>
      <c r="J12" s="169">
        <v>0.33105183228479129</v>
      </c>
      <c r="K12" s="169">
        <v>6.4630360968216723E-3</v>
      </c>
      <c r="L12" s="169">
        <v>0.1567671328301872</v>
      </c>
      <c r="M12" s="169">
        <v>2.5808820122396752E-2</v>
      </c>
      <c r="N12" s="169">
        <v>4.9121118154442818E-3</v>
      </c>
      <c r="O12" s="169">
        <v>4.9774353594124786E-3</v>
      </c>
      <c r="P12" s="169">
        <v>8.0969724632004858E-3</v>
      </c>
      <c r="Q12" s="169">
        <v>2.0176377895268398E-3</v>
      </c>
      <c r="R12" s="169">
        <v>3.6919709266924105E-3</v>
      </c>
      <c r="S12" s="169">
        <v>1.3672271982005177E-2</v>
      </c>
      <c r="T12" s="169">
        <v>1.4470276729514061E-2</v>
      </c>
      <c r="U12" s="169">
        <v>9.6332719278813973E-3</v>
      </c>
      <c r="V12" s="169">
        <v>1.0431712405713368E-2</v>
      </c>
      <c r="W12" s="169">
        <v>1.1149227412604268E-2</v>
      </c>
      <c r="X12" s="169">
        <v>3.9534889906036486E-2</v>
      </c>
      <c r="Y12" s="169">
        <v>4.9254365800439313E-3</v>
      </c>
      <c r="Z12" s="169">
        <v>1.7906014730748867E-3</v>
      </c>
      <c r="AA12" s="169">
        <v>8.8671714565540186E-3</v>
      </c>
      <c r="AB12" s="169">
        <v>1.5397856403222119E-2</v>
      </c>
      <c r="AC12" s="169">
        <v>1.2299017820935183E-5</v>
      </c>
      <c r="AD12" s="169">
        <v>2.6926212920711559E-5</v>
      </c>
      <c r="AE12" s="169">
        <v>3.4171950979197254E-5</v>
      </c>
      <c r="AF12" s="169">
        <v>6.6364487773426972E-4</v>
      </c>
      <c r="AG12" s="169">
        <v>6.3601953086523983E-4</v>
      </c>
      <c r="AH12" s="169">
        <v>9.2586671411849428E-4</v>
      </c>
      <c r="AI12" s="169">
        <v>8.9643690726943417E-3</v>
      </c>
      <c r="AJ12" s="169">
        <v>0.15753720102134641</v>
      </c>
      <c r="AK12" s="169">
        <v>2.177308657168552E-3</v>
      </c>
      <c r="AL12" s="169">
        <v>3.9910105745656309E-3</v>
      </c>
      <c r="AM12" s="169">
        <v>9.0908606192448994E-3</v>
      </c>
      <c r="AN12" s="169">
        <v>9.3276402352984299E-3</v>
      </c>
      <c r="AO12" s="169">
        <v>3.6814856558995937E-3</v>
      </c>
      <c r="AP12" s="181">
        <v>3.3856631153762293E-2</v>
      </c>
      <c r="AQ12" s="177">
        <v>2.1150985496467087E-2</v>
      </c>
      <c r="AR12" s="178">
        <v>7.9892300155183192E-3</v>
      </c>
      <c r="AS12" s="178">
        <v>0</v>
      </c>
      <c r="AT12" s="178">
        <v>0</v>
      </c>
      <c r="AU12" s="178">
        <v>0</v>
      </c>
      <c r="AV12" s="178">
        <v>0.24756187785848802</v>
      </c>
      <c r="AW12" s="181">
        <v>3.9042305044860036E-3</v>
      </c>
      <c r="AX12" s="181">
        <v>3.5486855015159233E-2</v>
      </c>
      <c r="AY12" s="181">
        <v>6.8651244609804318E-2</v>
      </c>
      <c r="AZ12" s="181">
        <v>6.8651244609804318E-2</v>
      </c>
      <c r="BA12" s="181">
        <v>9.5511073310876424E-2</v>
      </c>
      <c r="BB12" s="181">
        <v>9.1032802124265261E-2</v>
      </c>
      <c r="BC12" s="181">
        <v>4.0455282359245837E-2</v>
      </c>
      <c r="BD12" s="181">
        <v>5.0984913528051831E-2</v>
      </c>
      <c r="BE12" s="178">
        <v>9.7961931925552692E-2</v>
      </c>
      <c r="BF12" s="178">
        <v>8.1012425781967309E-2</v>
      </c>
      <c r="BG12" s="178">
        <v>9.761116327184613E-2</v>
      </c>
      <c r="BH12" s="181">
        <v>9.778850061210459E-2</v>
      </c>
      <c r="BI12" s="181">
        <v>6.0251554921971928E-2</v>
      </c>
      <c r="BJ12" s="181">
        <v>6.9458161922320752E-2</v>
      </c>
      <c r="BK12" s="181">
        <v>1.8193629883952827E-2</v>
      </c>
      <c r="BL12" s="180">
        <v>4.3482702558285971E-2</v>
      </c>
    </row>
    <row r="13" spans="1:64">
      <c r="A13" s="158">
        <v>9</v>
      </c>
      <c r="B13" s="3" t="s">
        <v>81</v>
      </c>
      <c r="C13" s="169">
        <v>2.1441092351692961E-2</v>
      </c>
      <c r="D13" s="169">
        <v>1.9119655425990124E-2</v>
      </c>
      <c r="E13" s="169">
        <v>4.0512145788739864E-2</v>
      </c>
      <c r="F13" s="169">
        <v>9.9376046263886769E-2</v>
      </c>
      <c r="G13" s="169">
        <v>4.8357373197956671E-3</v>
      </c>
      <c r="H13" s="169">
        <v>7.6341384243619184E-3</v>
      </c>
      <c r="I13" s="169">
        <v>4.9928921562065803E-3</v>
      </c>
      <c r="J13" s="169">
        <v>7.9381248953507028E-3</v>
      </c>
      <c r="K13" s="169">
        <v>9.6289765523673507E-2</v>
      </c>
      <c r="L13" s="169">
        <v>1.555617736781652E-3</v>
      </c>
      <c r="M13" s="169">
        <v>2.2593855925407129E-2</v>
      </c>
      <c r="N13" s="169">
        <v>2.8310005344473737E-2</v>
      </c>
      <c r="O13" s="169">
        <v>3.7280710535905208E-3</v>
      </c>
      <c r="P13" s="169">
        <v>5.0608005378449811E-3</v>
      </c>
      <c r="Q13" s="169">
        <v>2.4503690003224569E-3</v>
      </c>
      <c r="R13" s="169">
        <v>2.129517379130069E-3</v>
      </c>
      <c r="S13" s="169">
        <v>3.0397882536800408E-3</v>
      </c>
      <c r="T13" s="169">
        <v>1.6090192246924521E-3</v>
      </c>
      <c r="U13" s="169">
        <v>1.4954711763577207E-3</v>
      </c>
      <c r="V13" s="169">
        <v>4.7906830795468972E-4</v>
      </c>
      <c r="W13" s="169">
        <v>3.9275877681543185E-3</v>
      </c>
      <c r="X13" s="169">
        <v>8.6250688170384331E-3</v>
      </c>
      <c r="Y13" s="169">
        <v>1.6659095387175166E-2</v>
      </c>
      <c r="Z13" s="169">
        <v>3.6686744420712618E-2</v>
      </c>
      <c r="AA13" s="169">
        <v>1.4590814789852248E-2</v>
      </c>
      <c r="AB13" s="169">
        <v>1.7536074017294012E-2</v>
      </c>
      <c r="AC13" s="169">
        <v>1.0206818233840542E-2</v>
      </c>
      <c r="AD13" s="169">
        <v>2.5554658950062816E-3</v>
      </c>
      <c r="AE13" s="169">
        <v>8.1614009588649441E-4</v>
      </c>
      <c r="AF13" s="169">
        <v>3.1469217493767909E-2</v>
      </c>
      <c r="AG13" s="169">
        <v>2.7223136852078554E-3</v>
      </c>
      <c r="AH13" s="169">
        <v>1.160530830249428E-2</v>
      </c>
      <c r="AI13" s="169">
        <v>6.0337546369930092E-3</v>
      </c>
      <c r="AJ13" s="169">
        <v>3.1814025889385727E-3</v>
      </c>
      <c r="AK13" s="169">
        <v>5.9797100077310233E-3</v>
      </c>
      <c r="AL13" s="169">
        <v>3.4200875869442584E-3</v>
      </c>
      <c r="AM13" s="169">
        <v>8.3343997099455617E-3</v>
      </c>
      <c r="AN13" s="169">
        <v>0</v>
      </c>
      <c r="AO13" s="169">
        <v>1.088118650227262E-2</v>
      </c>
      <c r="AP13" s="181">
        <v>9.7794242217770933E-3</v>
      </c>
      <c r="AQ13" s="177">
        <v>1.6269988843436221E-3</v>
      </c>
      <c r="AR13" s="178">
        <v>6.0242927132958465E-3</v>
      </c>
      <c r="AS13" s="178">
        <v>0</v>
      </c>
      <c r="AT13" s="178">
        <v>0</v>
      </c>
      <c r="AU13" s="178">
        <v>0</v>
      </c>
      <c r="AV13" s="178">
        <v>-1.2375571697605597E-2</v>
      </c>
      <c r="AW13" s="181">
        <v>3.2679448931362326E-3</v>
      </c>
      <c r="AX13" s="181">
        <v>1.1396385624792098E-2</v>
      </c>
      <c r="AY13" s="181">
        <v>8.8733907249715897E-5</v>
      </c>
      <c r="AZ13" s="181">
        <v>8.8733907249715897E-5</v>
      </c>
      <c r="BA13" s="181">
        <v>4.0356561217613322E-3</v>
      </c>
      <c r="BB13" s="181">
        <v>3.3775957809544167E-3</v>
      </c>
      <c r="BC13" s="181">
        <v>3.3139442158848344E-3</v>
      </c>
      <c r="BD13" s="181">
        <v>9.159036535068648E-3</v>
      </c>
      <c r="BE13" s="178">
        <v>1.3081963659351966E-2</v>
      </c>
      <c r="BF13" s="178">
        <v>5.9680479892269085E-3</v>
      </c>
      <c r="BG13" s="178">
        <v>1.5415839747229702E-2</v>
      </c>
      <c r="BH13" s="181">
        <v>1.323474913934772E-2</v>
      </c>
      <c r="BI13" s="181">
        <v>2.6317935800488929E-2</v>
      </c>
      <c r="BJ13" s="181">
        <v>2.3109050376095005E-2</v>
      </c>
      <c r="BK13" s="181">
        <v>-1.1880125500253733E-2</v>
      </c>
      <c r="BL13" s="180">
        <v>3.4937661596103962E-3</v>
      </c>
    </row>
    <row r="14" spans="1:64">
      <c r="A14" s="158">
        <v>10</v>
      </c>
      <c r="B14" s="3" t="s">
        <v>82</v>
      </c>
      <c r="C14" s="169">
        <v>8.0511732324630193E-3</v>
      </c>
      <c r="D14" s="169">
        <v>5.1475995377665718E-3</v>
      </c>
      <c r="E14" s="169">
        <v>1.5160143746440705E-2</v>
      </c>
      <c r="F14" s="169">
        <v>7.3048242276670221E-3</v>
      </c>
      <c r="G14" s="169">
        <v>2.2777373406189631E-2</v>
      </c>
      <c r="H14" s="169">
        <v>8.5838973779439522E-3</v>
      </c>
      <c r="I14" s="169">
        <v>1.9527161065614366E-2</v>
      </c>
      <c r="J14" s="169">
        <v>2.9288923391445162E-2</v>
      </c>
      <c r="K14" s="169">
        <v>1.7487358097375438E-4</v>
      </c>
      <c r="L14" s="169">
        <v>0.19598631056391633</v>
      </c>
      <c r="M14" s="169">
        <v>1.0151017774973892E-2</v>
      </c>
      <c r="N14" s="169">
        <v>9.372460855309806E-4</v>
      </c>
      <c r="O14" s="169">
        <v>2.8350959247498268E-3</v>
      </c>
      <c r="P14" s="169">
        <v>7.9674455755773966E-3</v>
      </c>
      <c r="Q14" s="169">
        <v>7.7595018343544469E-3</v>
      </c>
      <c r="R14" s="169">
        <v>2.6494543524626536E-2</v>
      </c>
      <c r="S14" s="169">
        <v>4.0912930166172083E-2</v>
      </c>
      <c r="T14" s="169">
        <v>1.7136236347853249E-2</v>
      </c>
      <c r="U14" s="169">
        <v>3.007000550919723E-2</v>
      </c>
      <c r="V14" s="169">
        <v>4.9260198765440973E-2</v>
      </c>
      <c r="W14" s="169">
        <v>3.1670099365543512E-2</v>
      </c>
      <c r="X14" s="169">
        <v>6.0660058457913231E-2</v>
      </c>
      <c r="Y14" s="169">
        <v>1.4186114820733994E-2</v>
      </c>
      <c r="Z14" s="169">
        <v>1.733539142952694E-5</v>
      </c>
      <c r="AA14" s="169">
        <v>3.9423107301199488E-2</v>
      </c>
      <c r="AB14" s="169">
        <v>2.0664954299520807E-2</v>
      </c>
      <c r="AC14" s="169">
        <v>6.01251151751773E-3</v>
      </c>
      <c r="AD14" s="169">
        <v>2.5874407728496262E-3</v>
      </c>
      <c r="AE14" s="169">
        <v>7.0194882636434358E-4</v>
      </c>
      <c r="AF14" s="169">
        <v>2.6123374584179795E-3</v>
      </c>
      <c r="AG14" s="169">
        <v>2.7992364013302001E-3</v>
      </c>
      <c r="AH14" s="169">
        <v>1.8121130057859719E-3</v>
      </c>
      <c r="AI14" s="169">
        <v>4.1667586416819927E-3</v>
      </c>
      <c r="AJ14" s="169">
        <v>2.3177306557447814E-3</v>
      </c>
      <c r="AK14" s="169">
        <v>7.1209563328652643E-3</v>
      </c>
      <c r="AL14" s="169">
        <v>7.6418291700314942E-3</v>
      </c>
      <c r="AM14" s="169">
        <v>2.8245650516392873E-3</v>
      </c>
      <c r="AN14" s="169">
        <v>4.6106763913577306E-2</v>
      </c>
      <c r="AO14" s="169">
        <v>2.1646503641984736E-3</v>
      </c>
      <c r="AP14" s="181">
        <v>1.276313443077504E-2</v>
      </c>
      <c r="AQ14" s="177">
        <v>2.585766084046114E-3</v>
      </c>
      <c r="AR14" s="178">
        <v>2.8816966460243139E-3</v>
      </c>
      <c r="AS14" s="178">
        <v>1.2364380956292134E-5</v>
      </c>
      <c r="AT14" s="178">
        <v>0</v>
      </c>
      <c r="AU14" s="178">
        <v>0</v>
      </c>
      <c r="AV14" s="178">
        <v>0.14630414312617701</v>
      </c>
      <c r="AW14" s="181">
        <v>1.1704860450218611E-3</v>
      </c>
      <c r="AX14" s="181">
        <v>1.3216337019933737E-2</v>
      </c>
      <c r="AY14" s="181">
        <v>3.0139950495820165E-2</v>
      </c>
      <c r="AZ14" s="181">
        <v>3.0139950495820165E-2</v>
      </c>
      <c r="BA14" s="181">
        <v>2.3828242475457839E-2</v>
      </c>
      <c r="BB14" s="181">
        <v>2.4880577562195118E-2</v>
      </c>
      <c r="BC14" s="181">
        <v>1.1117037083493903E-2</v>
      </c>
      <c r="BD14" s="181">
        <v>1.6470815372374784E-2</v>
      </c>
      <c r="BE14" s="178">
        <v>1.7202477188494342E-2</v>
      </c>
      <c r="BF14" s="178">
        <v>5.0743710595580582E-2</v>
      </c>
      <c r="BG14" s="178">
        <v>1.7501644468682007E-2</v>
      </c>
      <c r="BH14" s="181">
        <v>1.7509769393748098E-2</v>
      </c>
      <c r="BI14" s="181">
        <v>2.7424981441267281E-2</v>
      </c>
      <c r="BJ14" s="181">
        <v>2.4993098426591705E-2</v>
      </c>
      <c r="BK14" s="181">
        <v>4.6623068083680755E-4</v>
      </c>
      <c r="BL14" s="180">
        <v>1.3009812518289246E-2</v>
      </c>
    </row>
    <row r="15" spans="1:64">
      <c r="A15" s="158">
        <v>11</v>
      </c>
      <c r="B15" s="3" t="s">
        <v>83</v>
      </c>
      <c r="C15" s="169">
        <v>2.6324691699726298E-3</v>
      </c>
      <c r="D15" s="169">
        <v>2.1010610358230907E-4</v>
      </c>
      <c r="E15" s="169">
        <v>1.9637491899534592E-5</v>
      </c>
      <c r="F15" s="169">
        <v>0</v>
      </c>
      <c r="G15" s="169">
        <v>2.4481570909476399E-3</v>
      </c>
      <c r="H15" s="169">
        <v>3.0055663088039046E-4</v>
      </c>
      <c r="I15" s="169">
        <v>1.2421994426165433E-3</v>
      </c>
      <c r="J15" s="169">
        <v>8.0476041604462534E-3</v>
      </c>
      <c r="K15" s="169">
        <v>4.8673146704361642E-3</v>
      </c>
      <c r="L15" s="169">
        <v>2.7003175808285279E-3</v>
      </c>
      <c r="M15" s="169">
        <v>9.3283861378727767E-2</v>
      </c>
      <c r="N15" s="169">
        <v>4.2016709679594871E-3</v>
      </c>
      <c r="O15" s="169">
        <v>6.2908696296355617E-3</v>
      </c>
      <c r="P15" s="169">
        <v>6.9050166997165832E-3</v>
      </c>
      <c r="Q15" s="169">
        <v>3.8337399536392011E-3</v>
      </c>
      <c r="R15" s="169">
        <v>4.1224990007564521E-3</v>
      </c>
      <c r="S15" s="169">
        <v>5.5646643811795102E-3</v>
      </c>
      <c r="T15" s="169">
        <v>2.7901773553244736E-2</v>
      </c>
      <c r="U15" s="169">
        <v>8.9456516458006168E-3</v>
      </c>
      <c r="V15" s="169">
        <v>2.2923418535631904E-3</v>
      </c>
      <c r="W15" s="169">
        <v>7.0718339315797973E-3</v>
      </c>
      <c r="X15" s="169">
        <v>7.8910204070777156E-3</v>
      </c>
      <c r="Y15" s="169">
        <v>5.767308127358043E-2</v>
      </c>
      <c r="Z15" s="169">
        <v>5.8506946074653418E-5</v>
      </c>
      <c r="AA15" s="169">
        <v>5.3550554461493094E-3</v>
      </c>
      <c r="AB15" s="169">
        <v>4.9309001582370688E-4</v>
      </c>
      <c r="AC15" s="169">
        <v>2.0805838480415353E-4</v>
      </c>
      <c r="AD15" s="169">
        <v>1.1780218152811307E-5</v>
      </c>
      <c r="AE15" s="169">
        <v>6.6920070667594622E-5</v>
      </c>
      <c r="AF15" s="169">
        <v>5.3358382129388516E-5</v>
      </c>
      <c r="AG15" s="169">
        <v>3.7523276157241289E-6</v>
      </c>
      <c r="AH15" s="169">
        <v>2.078334440851575E-4</v>
      </c>
      <c r="AI15" s="169">
        <v>1.767082083925362E-3</v>
      </c>
      <c r="AJ15" s="169">
        <v>6.7704609268780486E-4</v>
      </c>
      <c r="AK15" s="169">
        <v>4.154767727447237E-4</v>
      </c>
      <c r="AL15" s="169">
        <v>6.7584200921288931E-4</v>
      </c>
      <c r="AM15" s="169">
        <v>1.0357182846265816E-3</v>
      </c>
      <c r="AN15" s="169">
        <v>5.3876743205849478E-3</v>
      </c>
      <c r="AO15" s="169">
        <v>2.7597975446228716E-3</v>
      </c>
      <c r="AP15" s="181">
        <v>6.1636427811083278E-3</v>
      </c>
      <c r="AQ15" s="177">
        <v>1.0168743027147639E-3</v>
      </c>
      <c r="AR15" s="178">
        <v>4.4543159123807785E-4</v>
      </c>
      <c r="AS15" s="178">
        <v>0</v>
      </c>
      <c r="AT15" s="178">
        <v>0</v>
      </c>
      <c r="AU15" s="178">
        <v>0</v>
      </c>
      <c r="AV15" s="178">
        <v>9.1891982781813292E-2</v>
      </c>
      <c r="AW15" s="181">
        <v>-2.719770466378268E-6</v>
      </c>
      <c r="AX15" s="181">
        <v>6.0783569216548055E-3</v>
      </c>
      <c r="AY15" s="181">
        <v>1.0218020766847767E-2</v>
      </c>
      <c r="AZ15" s="181">
        <v>1.0218020766847767E-2</v>
      </c>
      <c r="BA15" s="181">
        <v>1.2106579011099553E-2</v>
      </c>
      <c r="BB15" s="181">
        <v>1.1791704479932786E-2</v>
      </c>
      <c r="BC15" s="181">
        <v>4.9451245974483152E-3</v>
      </c>
      <c r="BD15" s="181">
        <v>7.6724569302253362E-3</v>
      </c>
      <c r="BE15" s="178">
        <v>6.2429099757740367E-3</v>
      </c>
      <c r="BF15" s="178">
        <v>3.8868825365734223E-3</v>
      </c>
      <c r="BG15" s="178">
        <v>6.215248300715695E-3</v>
      </c>
      <c r="BH15" s="181">
        <v>6.2207205710590819E-3</v>
      </c>
      <c r="BI15" s="181">
        <v>9.8739600838992584E-3</v>
      </c>
      <c r="BJ15" s="181">
        <v>8.9779377822843814E-3</v>
      </c>
      <c r="BK15" s="181">
        <v>1.8496703883807424E-3</v>
      </c>
      <c r="BL15" s="180">
        <v>7.1422852700978676E-3</v>
      </c>
    </row>
    <row r="16" spans="1:64">
      <c r="A16" s="158">
        <v>12</v>
      </c>
      <c r="B16" s="3" t="s">
        <v>84</v>
      </c>
      <c r="C16" s="169">
        <v>3.0753144509026051E-5</v>
      </c>
      <c r="D16" s="169">
        <v>0</v>
      </c>
      <c r="E16" s="169">
        <v>2.9456237849301888E-4</v>
      </c>
      <c r="F16" s="169">
        <v>2.2827575711459442E-3</v>
      </c>
      <c r="G16" s="169">
        <v>0</v>
      </c>
      <c r="H16" s="169">
        <v>1.202226523521562E-4</v>
      </c>
      <c r="I16" s="169">
        <v>2.4603044994926794E-3</v>
      </c>
      <c r="J16" s="169">
        <v>1.9905320926463891E-5</v>
      </c>
      <c r="K16" s="169">
        <v>0</v>
      </c>
      <c r="L16" s="169">
        <v>2.0604597192843766E-3</v>
      </c>
      <c r="M16" s="169">
        <v>5.8346966634944732E-3</v>
      </c>
      <c r="N16" s="169">
        <v>0.54496818028752991</v>
      </c>
      <c r="O16" s="169">
        <v>6.0466028903562695E-4</v>
      </c>
      <c r="P16" s="169">
        <v>0.17733772902358313</v>
      </c>
      <c r="Q16" s="169">
        <v>0.11889004824686822</v>
      </c>
      <c r="R16" s="169">
        <v>7.7301260643457784E-2</v>
      </c>
      <c r="S16" s="169">
        <v>1.7985790232026632E-2</v>
      </c>
      <c r="T16" s="169">
        <v>4.7834725032053259E-3</v>
      </c>
      <c r="U16" s="169">
        <v>5.0407095911912135E-2</v>
      </c>
      <c r="V16" s="169">
        <v>1.0194573593275797E-2</v>
      </c>
      <c r="W16" s="169">
        <v>6.5362994306546005E-2</v>
      </c>
      <c r="X16" s="169">
        <v>5.9734519158397541E-3</v>
      </c>
      <c r="Y16" s="169">
        <v>1.9362407046580699E-2</v>
      </c>
      <c r="Z16" s="169">
        <v>0</v>
      </c>
      <c r="AA16" s="169">
        <v>3.6858788714892007E-5</v>
      </c>
      <c r="AB16" s="169">
        <v>0</v>
      </c>
      <c r="AC16" s="169">
        <v>0</v>
      </c>
      <c r="AD16" s="169">
        <v>0</v>
      </c>
      <c r="AE16" s="169">
        <v>0</v>
      </c>
      <c r="AF16" s="169">
        <v>3.0736651372449843E-4</v>
      </c>
      <c r="AG16" s="169">
        <v>0</v>
      </c>
      <c r="AH16" s="169">
        <v>3.1279280882381566E-5</v>
      </c>
      <c r="AI16" s="169">
        <v>0</v>
      </c>
      <c r="AJ16" s="169">
        <v>2.5965334331267683E-6</v>
      </c>
      <c r="AK16" s="169">
        <v>5.2591996549965023E-6</v>
      </c>
      <c r="AL16" s="169">
        <v>1.526094859512976E-4</v>
      </c>
      <c r="AM16" s="169">
        <v>5.9983684437832912E-5</v>
      </c>
      <c r="AN16" s="169">
        <v>1.8325422859132473E-5</v>
      </c>
      <c r="AO16" s="169">
        <v>2.4964580842580936E-3</v>
      </c>
      <c r="AP16" s="181">
        <v>4.3791953890290364E-2</v>
      </c>
      <c r="AQ16" s="177">
        <v>0</v>
      </c>
      <c r="AR16" s="178">
        <v>-1.2604560155461526E-4</v>
      </c>
      <c r="AS16" s="178">
        <v>0</v>
      </c>
      <c r="AT16" s="178">
        <v>-8.9771561577355074E-4</v>
      </c>
      <c r="AU16" s="178">
        <v>-1.2326649788088812E-3</v>
      </c>
      <c r="AV16" s="178">
        <v>0.4642857142857143</v>
      </c>
      <c r="AW16" s="181">
        <v>-1.644992206216373E-3</v>
      </c>
      <c r="AX16" s="181">
        <v>4.231547074697508E-2</v>
      </c>
      <c r="AY16" s="181">
        <v>8.5088811744010465E-2</v>
      </c>
      <c r="AZ16" s="181">
        <v>8.5088811744010465E-2</v>
      </c>
      <c r="BA16" s="181">
        <v>5.6927708920057642E-2</v>
      </c>
      <c r="BB16" s="181">
        <v>6.1622938244236779E-2</v>
      </c>
      <c r="BC16" s="181">
        <v>2.4896351966501407E-2</v>
      </c>
      <c r="BD16" s="181">
        <v>4.7702511144730383E-2</v>
      </c>
      <c r="BE16" s="178">
        <v>1.7242768671839489E-2</v>
      </c>
      <c r="BF16" s="178">
        <v>3.7644610393585114E-3</v>
      </c>
      <c r="BG16" s="178">
        <v>1.7119340638334955E-2</v>
      </c>
      <c r="BH16" s="181">
        <v>1.7118993643824132E-2</v>
      </c>
      <c r="BI16" s="181">
        <v>3.3471831008141592E-2</v>
      </c>
      <c r="BJ16" s="181">
        <v>2.9461005295343463E-2</v>
      </c>
      <c r="BK16" s="181">
        <v>2.1392674827964968E-2</v>
      </c>
      <c r="BL16" s="180">
        <v>5.511060864699615E-2</v>
      </c>
    </row>
    <row r="17" spans="1:64">
      <c r="A17" s="158">
        <v>13</v>
      </c>
      <c r="B17" s="3" t="s">
        <v>85</v>
      </c>
      <c r="C17" s="169">
        <v>0</v>
      </c>
      <c r="D17" s="169">
        <v>0</v>
      </c>
      <c r="E17" s="169">
        <v>0</v>
      </c>
      <c r="F17" s="169">
        <v>1.5218383807639628E-4</v>
      </c>
      <c r="G17" s="169">
        <v>1.365345680917058E-3</v>
      </c>
      <c r="H17" s="169">
        <v>1.2022265235215619E-5</v>
      </c>
      <c r="I17" s="169">
        <v>8.0850049928921563E-4</v>
      </c>
      <c r="J17" s="169">
        <v>6.4756692578710907E-3</v>
      </c>
      <c r="K17" s="169">
        <v>7.2863992072397667E-6</v>
      </c>
      <c r="L17" s="169">
        <v>2.3500589960688853E-3</v>
      </c>
      <c r="M17" s="169">
        <v>9.0781749553576208E-3</v>
      </c>
      <c r="N17" s="169">
        <v>1.1940302644105628E-2</v>
      </c>
      <c r="O17" s="169">
        <v>0.51002094286961364</v>
      </c>
      <c r="P17" s="169">
        <v>6.6584530172054887E-2</v>
      </c>
      <c r="Q17" s="169">
        <v>3.5450496766303852E-2</v>
      </c>
      <c r="R17" s="169">
        <v>1.5715926345565397E-2</v>
      </c>
      <c r="S17" s="169">
        <v>2.086297465638649E-2</v>
      </c>
      <c r="T17" s="169">
        <v>2.9721454437152E-2</v>
      </c>
      <c r="U17" s="169">
        <v>6.9938805912381524E-2</v>
      </c>
      <c r="V17" s="169">
        <v>4.7729575521525736E-2</v>
      </c>
      <c r="W17" s="169">
        <v>2.0924259403237645E-2</v>
      </c>
      <c r="X17" s="169">
        <v>1.8446955693795428E-2</v>
      </c>
      <c r="Y17" s="169">
        <v>8.2189431588472681E-3</v>
      </c>
      <c r="Z17" s="169">
        <v>3.4887475251922965E-4</v>
      </c>
      <c r="AA17" s="169">
        <v>1.9482502606442916E-4</v>
      </c>
      <c r="AB17" s="169">
        <v>4.4826365074882447E-6</v>
      </c>
      <c r="AC17" s="169">
        <v>1.2982296588764916E-5</v>
      </c>
      <c r="AD17" s="169">
        <v>0</v>
      </c>
      <c r="AE17" s="169">
        <v>0</v>
      </c>
      <c r="AF17" s="169">
        <v>1.8341943856977303E-5</v>
      </c>
      <c r="AG17" s="169">
        <v>6.6603815179103282E-5</v>
      </c>
      <c r="AH17" s="169">
        <v>1.9115116094788731E-4</v>
      </c>
      <c r="AI17" s="169">
        <v>8.0744381875616481E-5</v>
      </c>
      <c r="AJ17" s="169">
        <v>1.6705446975379345E-3</v>
      </c>
      <c r="AK17" s="169">
        <v>2.051087865448636E-4</v>
      </c>
      <c r="AL17" s="169">
        <v>3.7016884241162959E-4</v>
      </c>
      <c r="AM17" s="169">
        <v>3.8122963887156027E-4</v>
      </c>
      <c r="AN17" s="169">
        <v>9.7124741153402111E-4</v>
      </c>
      <c r="AO17" s="169">
        <v>2.1804507318203604E-3</v>
      </c>
      <c r="AP17" s="181">
        <v>1.1481452111675167E-2</v>
      </c>
      <c r="AQ17" s="177">
        <v>1.3945704722945332E-4</v>
      </c>
      <c r="AR17" s="178">
        <v>7.0439320449493942E-4</v>
      </c>
      <c r="AS17" s="178">
        <v>0</v>
      </c>
      <c r="AT17" s="178">
        <v>0</v>
      </c>
      <c r="AU17" s="178">
        <v>-1.997036363735973E-3</v>
      </c>
      <c r="AV17" s="178">
        <v>-0.22375235404896421</v>
      </c>
      <c r="AW17" s="181">
        <v>6.0810316220678232E-4</v>
      </c>
      <c r="AX17" s="181">
        <v>1.1650933237035303E-2</v>
      </c>
      <c r="AY17" s="181">
        <v>2.4546600868658251E-2</v>
      </c>
      <c r="AZ17" s="181">
        <v>2.4546600868658251E-2</v>
      </c>
      <c r="BA17" s="181">
        <v>1.2742939490154712E-2</v>
      </c>
      <c r="BB17" s="181">
        <v>1.4710934045747595E-2</v>
      </c>
      <c r="BC17" s="181">
        <v>6.5243404347823603E-3</v>
      </c>
      <c r="BD17" s="181">
        <v>1.2504714188681858E-2</v>
      </c>
      <c r="BE17" s="178">
        <v>4.5738778396274118E-2</v>
      </c>
      <c r="BF17" s="178">
        <v>1.230336047009855E-2</v>
      </c>
      <c r="BG17" s="178">
        <v>4.5426690429473379E-2</v>
      </c>
      <c r="BH17" s="181">
        <v>4.5431195099074048E-2</v>
      </c>
      <c r="BI17" s="181">
        <v>2.1860933007999732E-2</v>
      </c>
      <c r="BJ17" s="181">
        <v>2.764196116514105E-2</v>
      </c>
      <c r="BK17" s="181">
        <v>-9.6848477867490703E-3</v>
      </c>
      <c r="BL17" s="180">
        <v>6.3572939897482217E-3</v>
      </c>
    </row>
    <row r="18" spans="1:64">
      <c r="A18" s="158">
        <v>14</v>
      </c>
      <c r="B18" s="3" t="s">
        <v>86</v>
      </c>
      <c r="C18" s="169">
        <v>2.8231386659285911E-3</v>
      </c>
      <c r="D18" s="169">
        <v>1.2606366214938543E-3</v>
      </c>
      <c r="E18" s="169">
        <v>1.826286746656717E-3</v>
      </c>
      <c r="F18" s="169">
        <v>8.5222949322781918E-3</v>
      </c>
      <c r="G18" s="169">
        <v>1.2966761286463247E-2</v>
      </c>
      <c r="H18" s="169">
        <v>9.3773668834681834E-4</v>
      </c>
      <c r="I18" s="169">
        <v>5.7317866522457305E-3</v>
      </c>
      <c r="J18" s="169">
        <v>1.4171417598411321E-2</v>
      </c>
      <c r="K18" s="169">
        <v>9.5451829614840941E-4</v>
      </c>
      <c r="L18" s="169">
        <v>7.5080569258254067E-3</v>
      </c>
      <c r="M18" s="169">
        <v>8.7680841736080661E-3</v>
      </c>
      <c r="N18" s="169">
        <v>5.7371100947731788E-4</v>
      </c>
      <c r="O18" s="169">
        <v>1.870042085957866E-3</v>
      </c>
      <c r="P18" s="169">
        <v>9.7169837505435508E-2</v>
      </c>
      <c r="Q18" s="169">
        <v>3.3851900975280326E-2</v>
      </c>
      <c r="R18" s="169">
        <v>3.1528749035165664E-2</v>
      </c>
      <c r="S18" s="169">
        <v>3.5009507807242192E-2</v>
      </c>
      <c r="T18" s="169">
        <v>1.6446137809046101E-2</v>
      </c>
      <c r="U18" s="169">
        <v>3.2027458695431978E-2</v>
      </c>
      <c r="V18" s="169">
        <v>2.3407277526666138E-2</v>
      </c>
      <c r="W18" s="169">
        <v>1.9746736285872819E-2</v>
      </c>
      <c r="X18" s="169">
        <v>1.7263435612518186E-2</v>
      </c>
      <c r="Y18" s="169">
        <v>9.235410235640111E-2</v>
      </c>
      <c r="Z18" s="169">
        <v>6.6018949027448425E-4</v>
      </c>
      <c r="AA18" s="169">
        <v>7.2664469180787089E-4</v>
      </c>
      <c r="AB18" s="169">
        <v>1.4792700474711205E-4</v>
      </c>
      <c r="AC18" s="169">
        <v>2.6972429360078687E-3</v>
      </c>
      <c r="AD18" s="169">
        <v>1.1359496075925188E-4</v>
      </c>
      <c r="AE18" s="169">
        <v>2.8903775203237677E-4</v>
      </c>
      <c r="AF18" s="169">
        <v>2.0309534197998505E-3</v>
      </c>
      <c r="AG18" s="169">
        <v>4.5590780531048168E-4</v>
      </c>
      <c r="AH18" s="169">
        <v>3.5456802618006301E-3</v>
      </c>
      <c r="AI18" s="169">
        <v>2.0970303494314782E-4</v>
      </c>
      <c r="AJ18" s="169">
        <v>3.8298868138619835E-4</v>
      </c>
      <c r="AK18" s="169">
        <v>2.156271858548566E-3</v>
      </c>
      <c r="AL18" s="169">
        <v>1.2540321152128948E-3</v>
      </c>
      <c r="AM18" s="169">
        <v>2.7525846303138881E-3</v>
      </c>
      <c r="AN18" s="169">
        <v>3.8483388004178197E-4</v>
      </c>
      <c r="AO18" s="169">
        <v>3.0336705834022406E-3</v>
      </c>
      <c r="AP18" s="181">
        <v>1.3264815036620494E-2</v>
      </c>
      <c r="AQ18" s="177">
        <v>3.2772406098921531E-3</v>
      </c>
      <c r="AR18" s="178">
        <v>2.3737267060065176E-3</v>
      </c>
      <c r="AS18" s="178">
        <v>2.6495102049197431E-6</v>
      </c>
      <c r="AT18" s="178">
        <v>8.9979848263149395E-4</v>
      </c>
      <c r="AU18" s="178">
        <v>3.3342694441288348E-3</v>
      </c>
      <c r="AV18" s="178">
        <v>0.22385324186171643</v>
      </c>
      <c r="AW18" s="181">
        <v>1.3898027083192948E-3</v>
      </c>
      <c r="AX18" s="181">
        <v>1.3828637402387947E-2</v>
      </c>
      <c r="AY18" s="181">
        <v>1.0852779550726216E-2</v>
      </c>
      <c r="AZ18" s="181">
        <v>1.0852779550726216E-2</v>
      </c>
      <c r="BA18" s="181">
        <v>3.6144994875320226E-2</v>
      </c>
      <c r="BB18" s="181">
        <v>3.1928087895225686E-2</v>
      </c>
      <c r="BC18" s="181">
        <v>1.420082927137461E-2</v>
      </c>
      <c r="BD18" s="181">
        <v>1.8878624978227062E-2</v>
      </c>
      <c r="BE18" s="178">
        <v>1.3112324143281055E-2</v>
      </c>
      <c r="BF18" s="178">
        <v>1.0864907877823345E-2</v>
      </c>
      <c r="BG18" s="178">
        <v>1.3079850901506165E-2</v>
      </c>
      <c r="BH18" s="181">
        <v>1.3090604258407813E-2</v>
      </c>
      <c r="BI18" s="181">
        <v>2.8490001041514917E-2</v>
      </c>
      <c r="BJ18" s="181">
        <v>2.4713023676471289E-2</v>
      </c>
      <c r="BK18" s="181">
        <v>6.1320160319842908E-3</v>
      </c>
      <c r="BL18" s="180">
        <v>1.6509204669369264E-2</v>
      </c>
    </row>
    <row r="19" spans="1:64">
      <c r="A19" s="158">
        <v>15</v>
      </c>
      <c r="B19" s="3" t="s">
        <v>70</v>
      </c>
      <c r="C19" s="169">
        <v>0</v>
      </c>
      <c r="D19" s="169">
        <v>0</v>
      </c>
      <c r="E19" s="169">
        <v>0</v>
      </c>
      <c r="F19" s="169">
        <v>3.9567797899863035E-3</v>
      </c>
      <c r="G19" s="169">
        <v>0</v>
      </c>
      <c r="H19" s="169">
        <v>0</v>
      </c>
      <c r="I19" s="169">
        <v>5.0865925451970518E-5</v>
      </c>
      <c r="J19" s="169">
        <v>3.1028882620664301E-5</v>
      </c>
      <c r="K19" s="169">
        <v>0</v>
      </c>
      <c r="L19" s="169">
        <v>3.4243157727897996E-4</v>
      </c>
      <c r="M19" s="169">
        <v>8.4829432248728447E-4</v>
      </c>
      <c r="N19" s="169">
        <v>4.3882887198345569E-5</v>
      </c>
      <c r="O19" s="169">
        <v>0</v>
      </c>
      <c r="P19" s="169">
        <v>1.1842458296968145E-3</v>
      </c>
      <c r="Q19" s="169">
        <v>0.17208632721476244</v>
      </c>
      <c r="R19" s="169">
        <v>3.5240539668592481E-2</v>
      </c>
      <c r="S19" s="169">
        <v>1.462079431970623E-2</v>
      </c>
      <c r="T19" s="169">
        <v>1.9213796159420027E-3</v>
      </c>
      <c r="U19" s="169">
        <v>1.6713702089953909E-2</v>
      </c>
      <c r="V19" s="169">
        <v>1.4132515084663347E-3</v>
      </c>
      <c r="W19" s="169">
        <v>1.487093693849011E-2</v>
      </c>
      <c r="X19" s="169">
        <v>1.0638382753053881E-4</v>
      </c>
      <c r="Y19" s="169">
        <v>7.6228189241850383E-3</v>
      </c>
      <c r="Z19" s="169">
        <v>0</v>
      </c>
      <c r="AA19" s="169">
        <v>1.2142338110934422E-2</v>
      </c>
      <c r="AB19" s="169">
        <v>0</v>
      </c>
      <c r="AC19" s="169">
        <v>3.7580332230635281E-6</v>
      </c>
      <c r="AD19" s="169">
        <v>0</v>
      </c>
      <c r="AE19" s="169">
        <v>0</v>
      </c>
      <c r="AF19" s="169">
        <v>1.133865620249506E-4</v>
      </c>
      <c r="AG19" s="169">
        <v>1.8761638078620644E-6</v>
      </c>
      <c r="AH19" s="169">
        <v>2.8290371820287324E-4</v>
      </c>
      <c r="AI19" s="169">
        <v>0</v>
      </c>
      <c r="AJ19" s="169">
        <v>0</v>
      </c>
      <c r="AK19" s="169">
        <v>0</v>
      </c>
      <c r="AL19" s="169">
        <v>9.7452057457471462E-3</v>
      </c>
      <c r="AM19" s="169">
        <v>3.4657239897414573E-5</v>
      </c>
      <c r="AN19" s="169">
        <v>0</v>
      </c>
      <c r="AO19" s="169">
        <v>0</v>
      </c>
      <c r="AP19" s="181">
        <v>8.7385648859470248E-3</v>
      </c>
      <c r="AQ19" s="177">
        <v>0</v>
      </c>
      <c r="AR19" s="178">
        <v>5.2408897921031505E-5</v>
      </c>
      <c r="AS19" s="178">
        <v>0</v>
      </c>
      <c r="AT19" s="178">
        <v>1.0681982680962076E-2</v>
      </c>
      <c r="AU19" s="178">
        <v>4.895192511304193E-2</v>
      </c>
      <c r="AV19" s="178">
        <v>-0.28631961259079902</v>
      </c>
      <c r="AW19" s="181">
        <v>1.0944309464111903E-2</v>
      </c>
      <c r="AX19" s="181">
        <v>1.4480336542226942E-2</v>
      </c>
      <c r="AY19" s="181">
        <v>0.10409615953422482</v>
      </c>
      <c r="AZ19" s="181">
        <v>0.10409615953422482</v>
      </c>
      <c r="BA19" s="181">
        <v>6.8865152473434749E-2</v>
      </c>
      <c r="BB19" s="181">
        <v>7.473912901853956E-2</v>
      </c>
      <c r="BC19" s="181">
        <v>3.7706687341423413E-2</v>
      </c>
      <c r="BD19" s="181">
        <v>3.1293341636545437E-2</v>
      </c>
      <c r="BE19" s="178">
        <v>2.4323003769807377E-2</v>
      </c>
      <c r="BF19" s="178">
        <v>0</v>
      </c>
      <c r="BG19" s="178">
        <v>2.4099196599744757E-2</v>
      </c>
      <c r="BH19" s="181">
        <v>2.4099541752178148E-2</v>
      </c>
      <c r="BI19" s="181">
        <v>2.6518265464046391E-2</v>
      </c>
      <c r="BJ19" s="181">
        <v>2.5925030232777972E-2</v>
      </c>
      <c r="BK19" s="181">
        <v>4.6749898225547197E-2</v>
      </c>
      <c r="BL19" s="180">
        <v>3.347347822340354E-2</v>
      </c>
    </row>
    <row r="20" spans="1:64">
      <c r="A20" s="158">
        <v>16</v>
      </c>
      <c r="B20" s="3" t="s">
        <v>71</v>
      </c>
      <c r="C20" s="169">
        <v>0</v>
      </c>
      <c r="D20" s="169">
        <v>2.1010610358230907E-4</v>
      </c>
      <c r="E20" s="169">
        <v>0</v>
      </c>
      <c r="F20" s="169">
        <v>6.087353523055851E-4</v>
      </c>
      <c r="G20" s="169">
        <v>0</v>
      </c>
      <c r="H20" s="169">
        <v>0</v>
      </c>
      <c r="I20" s="169">
        <v>5.8897387365439552E-5</v>
      </c>
      <c r="J20" s="169">
        <v>0</v>
      </c>
      <c r="K20" s="169">
        <v>2.1859197621719297E-5</v>
      </c>
      <c r="L20" s="169">
        <v>2.6807500621268718E-3</v>
      </c>
      <c r="M20" s="169">
        <v>1.0372002010243689E-3</v>
      </c>
      <c r="N20" s="169">
        <v>6.466951797650926E-5</v>
      </c>
      <c r="O20" s="169">
        <v>1.4015304712746318E-4</v>
      </c>
      <c r="P20" s="169">
        <v>5.0114569616076135E-4</v>
      </c>
      <c r="Q20" s="169">
        <v>3.2504274076282373E-3</v>
      </c>
      <c r="R20" s="169">
        <v>0.18757700781887432</v>
      </c>
      <c r="S20" s="169">
        <v>1.7750918034119703E-3</v>
      </c>
      <c r="T20" s="169">
        <v>2.7240731795018943E-3</v>
      </c>
      <c r="U20" s="169">
        <v>2.1015652214013783E-3</v>
      </c>
      <c r="V20" s="169">
        <v>5.1020774797174459E-4</v>
      </c>
      <c r="W20" s="169">
        <v>1.4503536335417502E-3</v>
      </c>
      <c r="X20" s="169">
        <v>4.7872722388742464E-5</v>
      </c>
      <c r="Y20" s="169">
        <v>5.1995533857302365E-5</v>
      </c>
      <c r="Z20" s="169">
        <v>1.0834619643454336E-5</v>
      </c>
      <c r="AA20" s="169">
        <v>3.3172909843402803E-4</v>
      </c>
      <c r="AB20" s="169">
        <v>0</v>
      </c>
      <c r="AC20" s="169">
        <v>2.7331150713189298E-6</v>
      </c>
      <c r="AD20" s="169">
        <v>0</v>
      </c>
      <c r="AE20" s="169">
        <v>0</v>
      </c>
      <c r="AF20" s="169">
        <v>7.8925940233053857E-5</v>
      </c>
      <c r="AG20" s="169">
        <v>2.8142457117930969E-6</v>
      </c>
      <c r="AH20" s="169">
        <v>1.8767568529428937E-5</v>
      </c>
      <c r="AI20" s="169">
        <v>0</v>
      </c>
      <c r="AJ20" s="169">
        <v>0</v>
      </c>
      <c r="AK20" s="169">
        <v>0</v>
      </c>
      <c r="AL20" s="169">
        <v>1.354091251388701E-2</v>
      </c>
      <c r="AM20" s="169">
        <v>1.0663766122281406E-5</v>
      </c>
      <c r="AN20" s="169">
        <v>0</v>
      </c>
      <c r="AO20" s="169">
        <v>0</v>
      </c>
      <c r="AP20" s="181">
        <v>5.4142148947996871E-3</v>
      </c>
      <c r="AQ20" s="177">
        <v>0</v>
      </c>
      <c r="AR20" s="178">
        <v>7.2227388731505603E-6</v>
      </c>
      <c r="AS20" s="178">
        <v>0</v>
      </c>
      <c r="AT20" s="178">
        <v>1.8766630390068891E-3</v>
      </c>
      <c r="AU20" s="178">
        <v>7.3253647199611457E-2</v>
      </c>
      <c r="AV20" s="178">
        <v>-0.21991861716437988</v>
      </c>
      <c r="AW20" s="181">
        <v>1.5122767859759632E-2</v>
      </c>
      <c r="AX20" s="181">
        <v>1.3438742879817141E-2</v>
      </c>
      <c r="AY20" s="181">
        <v>0.12045316562105951</v>
      </c>
      <c r="AZ20" s="181">
        <v>0.12045316562105951</v>
      </c>
      <c r="BA20" s="181">
        <v>3.3349509701849696E-2</v>
      </c>
      <c r="BB20" s="181">
        <v>4.7872081565307645E-2</v>
      </c>
      <c r="BC20" s="181">
        <v>2.8861336519911334E-2</v>
      </c>
      <c r="BD20" s="181">
        <v>2.3046102651606778E-2</v>
      </c>
      <c r="BE20" s="178">
        <v>2.0618457244777569E-2</v>
      </c>
      <c r="BF20" s="178">
        <v>0</v>
      </c>
      <c r="BG20" s="178">
        <v>2.0436388578110858E-2</v>
      </c>
      <c r="BH20" s="181">
        <v>2.0429725536901346E-2</v>
      </c>
      <c r="BI20" s="181">
        <v>2.3656258881738557E-2</v>
      </c>
      <c r="BJ20" s="181">
        <v>2.2864893896301131E-2</v>
      </c>
      <c r="BK20" s="181">
        <v>3.3464007833445275E-2</v>
      </c>
      <c r="BL20" s="180">
        <v>2.3119693732225464E-2</v>
      </c>
    </row>
    <row r="21" spans="1:64">
      <c r="A21" s="158">
        <v>17</v>
      </c>
      <c r="B21" s="3" t="s">
        <v>72</v>
      </c>
      <c r="C21" s="169">
        <v>1.2301257803610419E-5</v>
      </c>
      <c r="D21" s="169">
        <v>0</v>
      </c>
      <c r="E21" s="169">
        <v>1.9637491899534592E-5</v>
      </c>
      <c r="F21" s="169">
        <v>0</v>
      </c>
      <c r="G21" s="169">
        <v>0</v>
      </c>
      <c r="H21" s="169">
        <v>0</v>
      </c>
      <c r="I21" s="169">
        <v>0</v>
      </c>
      <c r="J21" s="169">
        <v>2.3418024619369282E-6</v>
      </c>
      <c r="K21" s="169">
        <v>0</v>
      </c>
      <c r="L21" s="169">
        <v>0</v>
      </c>
      <c r="M21" s="169">
        <v>0</v>
      </c>
      <c r="N21" s="169">
        <v>0</v>
      </c>
      <c r="O21" s="169">
        <v>0</v>
      </c>
      <c r="P21" s="169">
        <v>2.4671788118683638E-5</v>
      </c>
      <c r="Q21" s="169">
        <v>1.8845482255738823E-3</v>
      </c>
      <c r="R21" s="169">
        <v>5.3997689903070622E-3</v>
      </c>
      <c r="S21" s="169">
        <v>0.14169117016039062</v>
      </c>
      <c r="T21" s="169">
        <v>3.2688878154022727E-5</v>
      </c>
      <c r="U21" s="169">
        <v>6.0280005566842041E-4</v>
      </c>
      <c r="V21" s="169">
        <v>2.4432483705689176E-4</v>
      </c>
      <c r="W21" s="169">
        <v>4.4021120094804421E-4</v>
      </c>
      <c r="X21" s="169">
        <v>1.4627776285449086E-4</v>
      </c>
      <c r="Y21" s="169">
        <v>2.0661383190664887E-4</v>
      </c>
      <c r="Z21" s="169">
        <v>0</v>
      </c>
      <c r="AA21" s="169">
        <v>1.1584190738966058E-4</v>
      </c>
      <c r="AB21" s="169">
        <v>2.2413182537441221E-5</v>
      </c>
      <c r="AC21" s="169">
        <v>8.9372862832128995E-4</v>
      </c>
      <c r="AD21" s="169">
        <v>1.2621662306583544E-5</v>
      </c>
      <c r="AE21" s="169">
        <v>0</v>
      </c>
      <c r="AF21" s="169">
        <v>5.6693281012475301E-5</v>
      </c>
      <c r="AG21" s="169">
        <v>6.378956946731019E-5</v>
      </c>
      <c r="AH21" s="169">
        <v>3.2766784462121487E-3</v>
      </c>
      <c r="AI21" s="169">
        <v>0</v>
      </c>
      <c r="AJ21" s="169">
        <v>1.1679856515562486E-2</v>
      </c>
      <c r="AK21" s="169">
        <v>0</v>
      </c>
      <c r="AL21" s="169">
        <v>4.2394551841351538E-3</v>
      </c>
      <c r="AM21" s="169">
        <v>8.7709476355764563E-4</v>
      </c>
      <c r="AN21" s="169">
        <v>2.3438215836830433E-2</v>
      </c>
      <c r="AO21" s="169">
        <v>0</v>
      </c>
      <c r="AP21" s="181">
        <v>2.4466444079363136E-3</v>
      </c>
      <c r="AQ21" s="177">
        <v>2.3823912235031611E-4</v>
      </c>
      <c r="AR21" s="178">
        <v>2.8080599423907303E-4</v>
      </c>
      <c r="AS21" s="178">
        <v>1.1039625853832263E-6</v>
      </c>
      <c r="AT21" s="178">
        <v>1.6444233843462143E-2</v>
      </c>
      <c r="AU21" s="178">
        <v>2.3388716315791855E-2</v>
      </c>
      <c r="AV21" s="178">
        <v>4.5567662093085819E-2</v>
      </c>
      <c r="AW21" s="181">
        <v>5.3713591007200877E-3</v>
      </c>
      <c r="AX21" s="181">
        <v>5.2897037838702194E-3</v>
      </c>
      <c r="AY21" s="181">
        <v>8.109422918255834E-3</v>
      </c>
      <c r="AZ21" s="181">
        <v>8.109422918255834E-3</v>
      </c>
      <c r="BA21" s="181">
        <v>1.4539886922200337E-2</v>
      </c>
      <c r="BB21" s="181">
        <v>1.3467751951203465E-2</v>
      </c>
      <c r="BC21" s="181">
        <v>8.7678531486879829E-3</v>
      </c>
      <c r="BD21" s="181">
        <v>7.5714880654421633E-3</v>
      </c>
      <c r="BE21" s="178">
        <v>1.9880442116744289E-2</v>
      </c>
      <c r="BF21" s="178">
        <v>6.1210748607455471E-4</v>
      </c>
      <c r="BG21" s="178">
        <v>1.9697080435601481E-2</v>
      </c>
      <c r="BH21" s="181">
        <v>1.9702867307480967E-2</v>
      </c>
      <c r="BI21" s="181">
        <v>9.9434774671486766E-3</v>
      </c>
      <c r="BJ21" s="181">
        <v>1.2337142299787298E-2</v>
      </c>
      <c r="BK21" s="181">
        <v>6.0281846791209442E-3</v>
      </c>
      <c r="BL21" s="180">
        <v>5.6360978886875945E-3</v>
      </c>
    </row>
    <row r="22" spans="1:64">
      <c r="A22" s="158">
        <v>18</v>
      </c>
      <c r="B22" s="3" t="s">
        <v>87</v>
      </c>
      <c r="C22" s="169">
        <v>0</v>
      </c>
      <c r="D22" s="169">
        <v>0</v>
      </c>
      <c r="E22" s="169">
        <v>0</v>
      </c>
      <c r="F22" s="169">
        <v>0</v>
      </c>
      <c r="G22" s="169">
        <v>0</v>
      </c>
      <c r="H22" s="169">
        <v>0</v>
      </c>
      <c r="I22" s="169">
        <v>8.0314619134690287E-6</v>
      </c>
      <c r="J22" s="169">
        <v>4.6836049238738565E-6</v>
      </c>
      <c r="K22" s="169">
        <v>0</v>
      </c>
      <c r="L22" s="169">
        <v>0</v>
      </c>
      <c r="M22" s="169">
        <v>0</v>
      </c>
      <c r="N22" s="169">
        <v>4.6192512840363758E-7</v>
      </c>
      <c r="O22" s="169">
        <v>4.4048100525774143E-5</v>
      </c>
      <c r="P22" s="169">
        <v>8.6073700799057535E-3</v>
      </c>
      <c r="Q22" s="169">
        <v>3.8740470787220968E-3</v>
      </c>
      <c r="R22" s="169">
        <v>9.6004457231825598E-3</v>
      </c>
      <c r="S22" s="169">
        <v>0.12712457711712444</v>
      </c>
      <c r="T22" s="169">
        <v>0.34549964950258422</v>
      </c>
      <c r="U22" s="169">
        <v>9.2026651668035045E-2</v>
      </c>
      <c r="V22" s="169">
        <v>0.32519396278118318</v>
      </c>
      <c r="W22" s="169">
        <v>8.0007967320595112E-3</v>
      </c>
      <c r="X22" s="169">
        <v>1.4388412673505373E-3</v>
      </c>
      <c r="Y22" s="169">
        <v>3.8951040275558087E-4</v>
      </c>
      <c r="Z22" s="169">
        <v>3.6115398811514455E-6</v>
      </c>
      <c r="AA22" s="169">
        <v>2.1062164979938286E-5</v>
      </c>
      <c r="AB22" s="169">
        <v>0</v>
      </c>
      <c r="AC22" s="169">
        <v>2.7331150713189297E-5</v>
      </c>
      <c r="AD22" s="169">
        <v>4.459654014992852E-5</v>
      </c>
      <c r="AE22" s="169">
        <v>0</v>
      </c>
      <c r="AF22" s="169">
        <v>8.3372472077169552E-6</v>
      </c>
      <c r="AG22" s="169">
        <v>5.6097297855075732E-4</v>
      </c>
      <c r="AH22" s="169">
        <v>1.6286078912760001E-3</v>
      </c>
      <c r="AI22" s="169">
        <v>8.9051177996633129E-4</v>
      </c>
      <c r="AJ22" s="169">
        <v>1.6228333957042302E-6</v>
      </c>
      <c r="AK22" s="169">
        <v>0</v>
      </c>
      <c r="AL22" s="169">
        <v>1.3837501782714976E-2</v>
      </c>
      <c r="AM22" s="169">
        <v>3.3324269132129392E-5</v>
      </c>
      <c r="AN22" s="169">
        <v>3.2069490003481832E-2</v>
      </c>
      <c r="AO22" s="169">
        <v>0</v>
      </c>
      <c r="AP22" s="181">
        <v>1.1151580629940483E-2</v>
      </c>
      <c r="AQ22" s="177">
        <v>4.3580327259204165E-5</v>
      </c>
      <c r="AR22" s="178">
        <v>9.8123550057191766E-5</v>
      </c>
      <c r="AS22" s="178">
        <v>0</v>
      </c>
      <c r="AT22" s="178">
        <v>0</v>
      </c>
      <c r="AU22" s="178">
        <v>0</v>
      </c>
      <c r="AV22" s="178">
        <v>-0.10916061339790153</v>
      </c>
      <c r="AW22" s="181">
        <v>3.5736846076325481E-4</v>
      </c>
      <c r="AX22" s="181">
        <v>1.1191281067546119E-2</v>
      </c>
      <c r="AY22" s="181">
        <v>2.1865124460980431E-2</v>
      </c>
      <c r="AZ22" s="181">
        <v>2.1865124460980431E-2</v>
      </c>
      <c r="BA22" s="181">
        <v>1.2520929734184784E-2</v>
      </c>
      <c r="BB22" s="181">
        <v>1.4078863646303241E-2</v>
      </c>
      <c r="BC22" s="181">
        <v>6.1136327117159795E-3</v>
      </c>
      <c r="BD22" s="181">
        <v>1.1996955038294755E-2</v>
      </c>
      <c r="BE22" s="178">
        <v>3.9593192214777438E-2</v>
      </c>
      <c r="BF22" s="178">
        <v>0</v>
      </c>
      <c r="BG22" s="178">
        <v>3.9219875301485928E-2</v>
      </c>
      <c r="BH22" s="181">
        <v>3.922862042614747E-2</v>
      </c>
      <c r="BI22" s="181">
        <v>1.942134627181679E-2</v>
      </c>
      <c r="BJ22" s="181">
        <v>2.4279434364344404E-2</v>
      </c>
      <c r="BK22" s="181">
        <v>-7.8298366753989899E-3</v>
      </c>
      <c r="BL22" s="180">
        <v>7.0088907212253766E-3</v>
      </c>
    </row>
    <row r="23" spans="1:64">
      <c r="A23" s="158">
        <v>19</v>
      </c>
      <c r="B23" s="3" t="s">
        <v>88</v>
      </c>
      <c r="C23" s="169">
        <v>3.0753144509026051E-5</v>
      </c>
      <c r="D23" s="169">
        <v>0</v>
      </c>
      <c r="E23" s="169">
        <v>9.4259961117766037E-4</v>
      </c>
      <c r="F23" s="169">
        <v>0</v>
      </c>
      <c r="G23" s="169">
        <v>4.7325673515322631E-7</v>
      </c>
      <c r="H23" s="169">
        <v>0</v>
      </c>
      <c r="I23" s="169">
        <v>6.425169530775223E-5</v>
      </c>
      <c r="J23" s="169">
        <v>5.2690555393580881E-6</v>
      </c>
      <c r="K23" s="169">
        <v>0</v>
      </c>
      <c r="L23" s="169">
        <v>2.7394526182318398E-5</v>
      </c>
      <c r="M23" s="169">
        <v>1.7821309295951356E-5</v>
      </c>
      <c r="N23" s="169">
        <v>0</v>
      </c>
      <c r="O23" s="169">
        <v>4.0043727750703768E-6</v>
      </c>
      <c r="P23" s="169">
        <v>8.8355841200035777E-4</v>
      </c>
      <c r="Q23" s="169">
        <v>2.7783777370819468E-2</v>
      </c>
      <c r="R23" s="169">
        <v>1.9199790351546543E-2</v>
      </c>
      <c r="S23" s="169">
        <v>2.2588381956395072E-2</v>
      </c>
      <c r="T23" s="169">
        <v>1.6271797125557982E-2</v>
      </c>
      <c r="U23" s="169">
        <v>0.17386828818783645</v>
      </c>
      <c r="V23" s="169">
        <v>2.9604026090060052E-2</v>
      </c>
      <c r="W23" s="169">
        <v>2.6385054243895416E-2</v>
      </c>
      <c r="X23" s="169">
        <v>1.2553291648603579E-3</v>
      </c>
      <c r="Y23" s="169">
        <v>8.2691142880078235E-3</v>
      </c>
      <c r="Z23" s="169">
        <v>3.6115398811514455E-6</v>
      </c>
      <c r="AA23" s="169">
        <v>2.6327706224922858E-4</v>
      </c>
      <c r="AB23" s="169">
        <v>0</v>
      </c>
      <c r="AC23" s="169">
        <v>1.9985903959019672E-4</v>
      </c>
      <c r="AD23" s="169">
        <v>3.3657766150889448E-6</v>
      </c>
      <c r="AE23" s="169">
        <v>2.1357469361998285E-5</v>
      </c>
      <c r="AF23" s="169">
        <v>2.2065914276424211E-4</v>
      </c>
      <c r="AG23" s="169">
        <v>1.0131284562455148E-4</v>
      </c>
      <c r="AH23" s="169">
        <v>1.5611836635961998E-3</v>
      </c>
      <c r="AI23" s="169">
        <v>6.7093353285134548E-4</v>
      </c>
      <c r="AJ23" s="169">
        <v>6.1667669036760743E-5</v>
      </c>
      <c r="AK23" s="169">
        <v>0</v>
      </c>
      <c r="AL23" s="169">
        <v>6.0793987186253517E-3</v>
      </c>
      <c r="AM23" s="169">
        <v>1.3729598882437311E-4</v>
      </c>
      <c r="AN23" s="169">
        <v>0</v>
      </c>
      <c r="AO23" s="169">
        <v>2.3173872512100447E-4</v>
      </c>
      <c r="AP23" s="181">
        <v>9.0678508572572675E-3</v>
      </c>
      <c r="AQ23" s="177">
        <v>7.4580466716251395E-3</v>
      </c>
      <c r="AR23" s="178">
        <v>8.8175548492147558E-3</v>
      </c>
      <c r="AS23" s="178">
        <v>0</v>
      </c>
      <c r="AT23" s="178">
        <v>1.7965768083189702E-2</v>
      </c>
      <c r="AU23" s="178">
        <v>4.8511024074244784E-2</v>
      </c>
      <c r="AV23" s="178">
        <v>0.33849542641915525</v>
      </c>
      <c r="AW23" s="181">
        <v>1.4229698402308354E-2</v>
      </c>
      <c r="AX23" s="181">
        <v>1.6564452964575697E-2</v>
      </c>
      <c r="AY23" s="181">
        <v>9.5761788377414891E-2</v>
      </c>
      <c r="AZ23" s="181">
        <v>9.5761788377414891E-2</v>
      </c>
      <c r="BA23" s="181">
        <v>6.7536598125275182E-2</v>
      </c>
      <c r="BB23" s="181">
        <v>7.2242512583982441E-2</v>
      </c>
      <c r="BC23" s="181">
        <v>3.8566484142906365E-2</v>
      </c>
      <c r="BD23" s="181">
        <v>3.2099372626147669E-2</v>
      </c>
      <c r="BE23" s="178">
        <v>4.4410578160086575E-2</v>
      </c>
      <c r="BF23" s="178">
        <v>9.1816122911183201E-5</v>
      </c>
      <c r="BG23" s="178">
        <v>4.3976184720215437E-2</v>
      </c>
      <c r="BH23" s="181">
        <v>4.4000991634996538E-2</v>
      </c>
      <c r="BI23" s="181">
        <v>3.2101499698425781E-2</v>
      </c>
      <c r="BJ23" s="181">
        <v>3.5020062830018697E-2</v>
      </c>
      <c r="BK23" s="181">
        <v>4.1288600015117617E-2</v>
      </c>
      <c r="BL23" s="180">
        <v>3.0913244793125801E-2</v>
      </c>
    </row>
    <row r="24" spans="1:64">
      <c r="A24" s="158">
        <v>20</v>
      </c>
      <c r="B24" s="3" t="s">
        <v>89</v>
      </c>
      <c r="C24" s="169">
        <v>0</v>
      </c>
      <c r="D24" s="169">
        <v>1.0505305179115453E-4</v>
      </c>
      <c r="E24" s="169">
        <v>1.9637491899534592E-5</v>
      </c>
      <c r="F24" s="169">
        <v>0</v>
      </c>
      <c r="G24" s="169">
        <v>1.3724445319443563E-5</v>
      </c>
      <c r="H24" s="169">
        <v>0</v>
      </c>
      <c r="I24" s="169">
        <v>0</v>
      </c>
      <c r="J24" s="169">
        <v>3.1614333236148534E-5</v>
      </c>
      <c r="K24" s="169">
        <v>3.6431996036198829E-5</v>
      </c>
      <c r="L24" s="169">
        <v>1.9567518701655998E-6</v>
      </c>
      <c r="M24" s="169">
        <v>3.9206880451092984E-5</v>
      </c>
      <c r="N24" s="169">
        <v>2.7715507704218256E-6</v>
      </c>
      <c r="O24" s="169">
        <v>0</v>
      </c>
      <c r="P24" s="169">
        <v>2.7755761633519092E-5</v>
      </c>
      <c r="Q24" s="169">
        <v>6.2133813571180858E-4</v>
      </c>
      <c r="R24" s="169">
        <v>1.7066969687960738E-4</v>
      </c>
      <c r="S24" s="169">
        <v>3.6134184293373439E-5</v>
      </c>
      <c r="T24" s="169">
        <v>3.9953073299361117E-5</v>
      </c>
      <c r="U24" s="169">
        <v>3.2939893752372699E-5</v>
      </c>
      <c r="V24" s="169">
        <v>1.3545656407418852E-2</v>
      </c>
      <c r="W24" s="169">
        <v>1.9382683296495634E-3</v>
      </c>
      <c r="X24" s="169">
        <v>3.4574743947425112E-5</v>
      </c>
      <c r="Y24" s="169">
        <v>1.8002313345155477E-3</v>
      </c>
      <c r="Z24" s="169">
        <v>1.1556927619684625E-5</v>
      </c>
      <c r="AA24" s="169">
        <v>5.2655412449845715E-6</v>
      </c>
      <c r="AB24" s="169">
        <v>2.6895819044929466E-5</v>
      </c>
      <c r="AC24" s="169">
        <v>2.1864920570551438E-4</v>
      </c>
      <c r="AD24" s="169">
        <v>1.0770485168284623E-4</v>
      </c>
      <c r="AE24" s="169">
        <v>5.8377082922795312E-5</v>
      </c>
      <c r="AF24" s="169">
        <v>1.1283074554443614E-4</v>
      </c>
      <c r="AG24" s="169">
        <v>1.3133146655034452E-4</v>
      </c>
      <c r="AH24" s="169">
        <v>1.7092389264394725E-3</v>
      </c>
      <c r="AI24" s="169">
        <v>9.6428542383829749E-5</v>
      </c>
      <c r="AJ24" s="169">
        <v>1.7202033994464838E-5</v>
      </c>
      <c r="AK24" s="169">
        <v>4.7332796894968525E-5</v>
      </c>
      <c r="AL24" s="169">
        <v>1.3457794847431391E-3</v>
      </c>
      <c r="AM24" s="169">
        <v>8.9975526656749358E-5</v>
      </c>
      <c r="AN24" s="169">
        <v>0</v>
      </c>
      <c r="AO24" s="169">
        <v>0</v>
      </c>
      <c r="AP24" s="181">
        <v>5.1453637820816759E-4</v>
      </c>
      <c r="AQ24" s="177">
        <v>4.8403216809222759E-3</v>
      </c>
      <c r="AR24" s="178">
        <v>2.2388024205688101E-2</v>
      </c>
      <c r="AS24" s="178">
        <v>0</v>
      </c>
      <c r="AT24" s="178">
        <v>4.9921111417755397E-2</v>
      </c>
      <c r="AU24" s="178">
        <v>2.5783063826320719E-2</v>
      </c>
      <c r="AV24" s="178">
        <v>0.13233118105999461</v>
      </c>
      <c r="AW24" s="181">
        <v>1.8951454394912266E-2</v>
      </c>
      <c r="AX24" s="181">
        <v>1.0655945115547214E-2</v>
      </c>
      <c r="AY24" s="181">
        <v>3.3974189330136836E-2</v>
      </c>
      <c r="AZ24" s="181">
        <v>3.3974189330136836E-2</v>
      </c>
      <c r="BA24" s="181">
        <v>1.9470901926508931E-2</v>
      </c>
      <c r="BB24" s="181">
        <v>2.1888998289432311E-2</v>
      </c>
      <c r="BC24" s="181">
        <v>2.018377482916418E-2</v>
      </c>
      <c r="BD24" s="181">
        <v>1.3790116453473059E-2</v>
      </c>
      <c r="BE24" s="178">
        <v>7.5146737609943254E-2</v>
      </c>
      <c r="BF24" s="178">
        <v>0</v>
      </c>
      <c r="BG24" s="178">
        <v>7.4389016635838731E-2</v>
      </c>
      <c r="BH24" s="181">
        <v>7.4450319853401586E-2</v>
      </c>
      <c r="BI24" s="181">
        <v>4.3947942858538185E-3</v>
      </c>
      <c r="BJ24" s="181">
        <v>2.1577164354733603E-2</v>
      </c>
      <c r="BK24" s="181">
        <v>1.9114255048775477E-2</v>
      </c>
      <c r="BL24" s="180">
        <v>1.0627701541916246E-2</v>
      </c>
    </row>
    <row r="25" spans="1:64">
      <c r="A25" s="158">
        <v>21</v>
      </c>
      <c r="B25" s="3" t="s">
        <v>90</v>
      </c>
      <c r="C25" s="169">
        <v>6.1506289018052096E-6</v>
      </c>
      <c r="D25" s="169">
        <v>0</v>
      </c>
      <c r="E25" s="169">
        <v>3.8096734285097106E-2</v>
      </c>
      <c r="F25" s="169">
        <v>1.5218383807639628E-4</v>
      </c>
      <c r="G25" s="169">
        <v>0</v>
      </c>
      <c r="H25" s="169">
        <v>0</v>
      </c>
      <c r="I25" s="169">
        <v>0</v>
      </c>
      <c r="J25" s="169">
        <v>0</v>
      </c>
      <c r="K25" s="169">
        <v>0</v>
      </c>
      <c r="L25" s="169">
        <v>0</v>
      </c>
      <c r="M25" s="169">
        <v>3.5642618591902709E-6</v>
      </c>
      <c r="N25" s="169">
        <v>0</v>
      </c>
      <c r="O25" s="169">
        <v>0</v>
      </c>
      <c r="P25" s="169">
        <v>0</v>
      </c>
      <c r="Q25" s="169">
        <v>0</v>
      </c>
      <c r="R25" s="169">
        <v>1.1043981030338466E-3</v>
      </c>
      <c r="S25" s="169">
        <v>0</v>
      </c>
      <c r="T25" s="169">
        <v>0</v>
      </c>
      <c r="U25" s="169">
        <v>0</v>
      </c>
      <c r="V25" s="169">
        <v>0</v>
      </c>
      <c r="W25" s="169">
        <v>0.34667385287739949</v>
      </c>
      <c r="X25" s="169">
        <v>2.6595956882634704E-6</v>
      </c>
      <c r="Y25" s="169">
        <v>2.2805058709343141E-6</v>
      </c>
      <c r="Z25" s="169">
        <v>0</v>
      </c>
      <c r="AA25" s="169">
        <v>0</v>
      </c>
      <c r="AB25" s="169">
        <v>4.4826365074882447E-6</v>
      </c>
      <c r="AC25" s="169">
        <v>4.7829513748081268E-6</v>
      </c>
      <c r="AD25" s="169">
        <v>0</v>
      </c>
      <c r="AE25" s="169">
        <v>0</v>
      </c>
      <c r="AF25" s="169">
        <v>1.773499226025551E-2</v>
      </c>
      <c r="AG25" s="169">
        <v>0</v>
      </c>
      <c r="AH25" s="169">
        <v>7.1664307977189756E-3</v>
      </c>
      <c r="AI25" s="169">
        <v>9.8171226884742336E-5</v>
      </c>
      <c r="AJ25" s="169">
        <v>3.2456667914084604E-7</v>
      </c>
      <c r="AK25" s="169">
        <v>0</v>
      </c>
      <c r="AL25" s="169">
        <v>1.8853630243566556E-2</v>
      </c>
      <c r="AM25" s="169">
        <v>1.2263331040623617E-4</v>
      </c>
      <c r="AN25" s="169">
        <v>0</v>
      </c>
      <c r="AO25" s="169">
        <v>0</v>
      </c>
      <c r="AP25" s="181">
        <v>1.2761148786726937E-2</v>
      </c>
      <c r="AQ25" s="177">
        <v>0</v>
      </c>
      <c r="AR25" s="178">
        <v>7.2231792840574596E-3</v>
      </c>
      <c r="AS25" s="178">
        <v>0</v>
      </c>
      <c r="AT25" s="178">
        <v>2.7167873861583081E-2</v>
      </c>
      <c r="AU25" s="178">
        <v>4.7032540688067635E-2</v>
      </c>
      <c r="AV25" s="178">
        <v>-0.18353174603174602</v>
      </c>
      <c r="AW25" s="181">
        <v>1.4839630375690804E-2</v>
      </c>
      <c r="AX25" s="181">
        <v>2.0534135156219338E-2</v>
      </c>
      <c r="AY25" s="181">
        <v>0.13077626601491352</v>
      </c>
      <c r="AZ25" s="181">
        <v>0.13077626601491352</v>
      </c>
      <c r="BA25" s="181">
        <v>5.3408102834358297E-2</v>
      </c>
      <c r="BB25" s="181">
        <v>6.6307500659582755E-2</v>
      </c>
      <c r="BC25" s="181">
        <v>3.6430765873814025E-2</v>
      </c>
      <c r="BD25" s="181">
        <v>3.3305513336335905E-2</v>
      </c>
      <c r="BE25" s="178">
        <v>3.1476160777773175E-2</v>
      </c>
      <c r="BF25" s="178">
        <v>0</v>
      </c>
      <c r="BG25" s="178">
        <v>2.8934215630604547E-2</v>
      </c>
      <c r="BH25" s="181">
        <v>3.0982204241028641E-2</v>
      </c>
      <c r="BI25" s="181">
        <v>4.3481088364816595E-2</v>
      </c>
      <c r="BJ25" s="181">
        <v>4.0415513583625384E-2</v>
      </c>
      <c r="BK25" s="181">
        <v>3.3372205135918272E-2</v>
      </c>
      <c r="BL25" s="180">
        <v>3.0418055715899141E-2</v>
      </c>
    </row>
    <row r="26" spans="1:64">
      <c r="A26" s="158">
        <v>22</v>
      </c>
      <c r="B26" s="3" t="s">
        <v>64</v>
      </c>
      <c r="C26" s="169">
        <v>8.6108804625272938E-4</v>
      </c>
      <c r="D26" s="169">
        <v>1.1555835697026999E-3</v>
      </c>
      <c r="E26" s="169">
        <v>5.3021228128743393E-3</v>
      </c>
      <c r="F26" s="169">
        <v>3.3480444376807182E-3</v>
      </c>
      <c r="G26" s="169">
        <v>6.31182507673858E-3</v>
      </c>
      <c r="H26" s="169">
        <v>1.3549092920088003E-2</v>
      </c>
      <c r="I26" s="169">
        <v>1.2895850679060105E-2</v>
      </c>
      <c r="J26" s="169">
        <v>4.4359593135240259E-3</v>
      </c>
      <c r="K26" s="169">
        <v>7.4904183850424801E-3</v>
      </c>
      <c r="L26" s="169">
        <v>4.6903342327869434E-3</v>
      </c>
      <c r="M26" s="169">
        <v>1.0279331201904742E-2</v>
      </c>
      <c r="N26" s="169">
        <v>8.2656882476546904E-3</v>
      </c>
      <c r="O26" s="169">
        <v>2.6589035226467304E-2</v>
      </c>
      <c r="P26" s="169">
        <v>4.8510903388361698E-3</v>
      </c>
      <c r="Q26" s="169">
        <v>7.6811691195707063E-4</v>
      </c>
      <c r="R26" s="169">
        <v>2.5765618754727826E-3</v>
      </c>
      <c r="S26" s="169">
        <v>8.4779829898327438E-3</v>
      </c>
      <c r="T26" s="169">
        <v>3.5812482066518237E-3</v>
      </c>
      <c r="U26" s="169">
        <v>2.766951075199307E-3</v>
      </c>
      <c r="V26" s="169">
        <v>5.3990998306493532E-3</v>
      </c>
      <c r="W26" s="169">
        <v>2.114018048659239E-3</v>
      </c>
      <c r="X26" s="169">
        <v>4.552695899169408E-2</v>
      </c>
      <c r="Y26" s="169">
        <v>2.8898570396479629E-3</v>
      </c>
      <c r="Z26" s="169">
        <v>9.2859913424165972E-3</v>
      </c>
      <c r="AA26" s="169">
        <v>3.5647714228545552E-3</v>
      </c>
      <c r="AB26" s="169">
        <v>5.4195075375532871E-3</v>
      </c>
      <c r="AC26" s="169">
        <v>5.4600806337273917E-3</v>
      </c>
      <c r="AD26" s="169">
        <v>1.4250698188286592E-2</v>
      </c>
      <c r="AE26" s="169">
        <v>6.0939979246235105E-5</v>
      </c>
      <c r="AF26" s="169">
        <v>2.1899169332269871E-3</v>
      </c>
      <c r="AG26" s="169">
        <v>1.6000863035351618E-2</v>
      </c>
      <c r="AH26" s="169">
        <v>6.6680475889930296E-3</v>
      </c>
      <c r="AI26" s="169">
        <v>1.5169487685610421E-2</v>
      </c>
      <c r="AJ26" s="169">
        <v>3.3453087619046999E-3</v>
      </c>
      <c r="AK26" s="169">
        <v>3.9496589409023737E-2</v>
      </c>
      <c r="AL26" s="169">
        <v>5.329977135828801E-3</v>
      </c>
      <c r="AM26" s="169">
        <v>5.4311893831544486E-3</v>
      </c>
      <c r="AN26" s="169">
        <v>0.12891934981399697</v>
      </c>
      <c r="AO26" s="169">
        <v>7.4788406743596901E-4</v>
      </c>
      <c r="AP26" s="181">
        <v>6.3274075011267895E-3</v>
      </c>
      <c r="AQ26" s="177">
        <v>2.3300948307921159E-2</v>
      </c>
      <c r="AR26" s="178">
        <v>7.7130042947109994E-3</v>
      </c>
      <c r="AS26" s="178">
        <v>2.2079251707664526E-7</v>
      </c>
      <c r="AT26" s="178">
        <v>3.1992834938008676E-3</v>
      </c>
      <c r="AU26" s="178">
        <v>8.3814072675068799E-3</v>
      </c>
      <c r="AV26" s="178">
        <v>0.23643058918482648</v>
      </c>
      <c r="AW26" s="181">
        <v>5.6170294019848412E-3</v>
      </c>
      <c r="AX26" s="181">
        <v>9.249241234925298E-3</v>
      </c>
      <c r="AY26" s="181">
        <v>6.2888210844217508E-3</v>
      </c>
      <c r="AZ26" s="181">
        <v>6.2888210844217508E-3</v>
      </c>
      <c r="BA26" s="181">
        <v>1.647879288989422E-2</v>
      </c>
      <c r="BB26" s="181">
        <v>1.4779844708329456E-2</v>
      </c>
      <c r="BC26" s="181">
        <v>9.4608952105431025E-3</v>
      </c>
      <c r="BD26" s="181">
        <v>1.0792353211647234E-2</v>
      </c>
      <c r="BE26" s="178">
        <v>2.1242407750946424E-2</v>
      </c>
      <c r="BF26" s="178">
        <v>8.6919263022586762E-2</v>
      </c>
      <c r="BG26" s="178">
        <v>2.0765282314512367E-2</v>
      </c>
      <c r="BH26" s="181">
        <v>2.1747475547763327E-2</v>
      </c>
      <c r="BI26" s="181">
        <v>1.1214557554662507E-2</v>
      </c>
      <c r="BJ26" s="181">
        <v>1.3797943995580987E-2</v>
      </c>
      <c r="BK26" s="181">
        <v>6.1319198027416002E-3</v>
      </c>
      <c r="BL26" s="180">
        <v>9.5717462199256063E-3</v>
      </c>
    </row>
    <row r="27" spans="1:64">
      <c r="A27" s="158">
        <v>23</v>
      </c>
      <c r="B27" s="3" t="s">
        <v>91</v>
      </c>
      <c r="C27" s="169">
        <v>4.6560260786665435E-3</v>
      </c>
      <c r="D27" s="169">
        <v>1.0505305179115453E-3</v>
      </c>
      <c r="E27" s="169">
        <v>1.5513618600632327E-3</v>
      </c>
      <c r="F27" s="169">
        <v>9.43539796073657E-3</v>
      </c>
      <c r="G27" s="169">
        <v>9.0297385067235586E-4</v>
      </c>
      <c r="H27" s="169">
        <v>3.4503901225068829E-3</v>
      </c>
      <c r="I27" s="169">
        <v>6.0905252843806807E-3</v>
      </c>
      <c r="J27" s="169">
        <v>3.8868066361998168E-3</v>
      </c>
      <c r="K27" s="169">
        <v>2.2077789597936492E-3</v>
      </c>
      <c r="L27" s="169">
        <v>4.9251444572068152E-3</v>
      </c>
      <c r="M27" s="169">
        <v>6.8077401510534177E-3</v>
      </c>
      <c r="N27" s="169">
        <v>4.8585285005494604E-3</v>
      </c>
      <c r="O27" s="169">
        <v>3.1514413739803866E-3</v>
      </c>
      <c r="P27" s="169">
        <v>4.0045396090138382E-3</v>
      </c>
      <c r="Q27" s="169">
        <v>2.1834293606225246E-3</v>
      </c>
      <c r="R27" s="169">
        <v>2.1262140946743347E-3</v>
      </c>
      <c r="S27" s="169">
        <v>1.3324480458181457E-3</v>
      </c>
      <c r="T27" s="169">
        <v>4.0788455741075031E-3</v>
      </c>
      <c r="U27" s="169">
        <v>2.6467204630031466E-3</v>
      </c>
      <c r="V27" s="169">
        <v>2.4863645182848395E-3</v>
      </c>
      <c r="W27" s="169">
        <v>1.754149576401332E-3</v>
      </c>
      <c r="X27" s="169">
        <v>2.244698760894369E-3</v>
      </c>
      <c r="Y27" s="169">
        <v>1.176741029402106E-3</v>
      </c>
      <c r="Z27" s="169">
        <v>2.5940246350358374E-2</v>
      </c>
      <c r="AA27" s="169">
        <v>4.6873848162852658E-2</v>
      </c>
      <c r="AB27" s="169">
        <v>3.5054217488558071E-3</v>
      </c>
      <c r="AC27" s="169">
        <v>4.4491696967233025E-3</v>
      </c>
      <c r="AD27" s="169">
        <v>3.6804767285997611E-3</v>
      </c>
      <c r="AE27" s="169">
        <v>1.3505609325753235E-2</v>
      </c>
      <c r="AF27" s="169">
        <v>8.2077419677570856E-3</v>
      </c>
      <c r="AG27" s="169">
        <v>5.5515687074638486E-3</v>
      </c>
      <c r="AH27" s="169">
        <v>8.7130174635700643E-3</v>
      </c>
      <c r="AI27" s="169">
        <v>8.7389818772429795E-3</v>
      </c>
      <c r="AJ27" s="169">
        <v>3.0077594155982204E-3</v>
      </c>
      <c r="AK27" s="169">
        <v>1.6145742940839264E-3</v>
      </c>
      <c r="AL27" s="169">
        <v>1.7350245128986809E-3</v>
      </c>
      <c r="AM27" s="169">
        <v>3.2064611758934902E-3</v>
      </c>
      <c r="AN27" s="169">
        <v>0</v>
      </c>
      <c r="AO27" s="169">
        <v>1.4773343726464036E-2</v>
      </c>
      <c r="AP27" s="181">
        <v>5.7618298880924108E-3</v>
      </c>
      <c r="AQ27" s="177">
        <v>0</v>
      </c>
      <c r="AR27" s="178">
        <v>0</v>
      </c>
      <c r="AS27" s="178">
        <v>0</v>
      </c>
      <c r="AT27" s="178">
        <v>0.71005243617314873</v>
      </c>
      <c r="AU27" s="178">
        <v>0.30592886844213296</v>
      </c>
      <c r="AV27" s="178">
        <v>0</v>
      </c>
      <c r="AW27" s="181">
        <v>9.2198343106453362E-2</v>
      </c>
      <c r="AX27" s="181">
        <v>5.5055205845198643E-2</v>
      </c>
      <c r="AY27" s="181">
        <v>0</v>
      </c>
      <c r="AZ27" s="181">
        <v>0</v>
      </c>
      <c r="BA27" s="181">
        <v>0</v>
      </c>
      <c r="BB27" s="181">
        <v>0</v>
      </c>
      <c r="BC27" s="181">
        <v>5.3520486266184719E-2</v>
      </c>
      <c r="BD27" s="181">
        <v>3.9694070676286268E-2</v>
      </c>
      <c r="BE27" s="178">
        <v>0</v>
      </c>
      <c r="BF27" s="178">
        <v>0</v>
      </c>
      <c r="BG27" s="178">
        <v>0</v>
      </c>
      <c r="BH27" s="181">
        <v>0</v>
      </c>
      <c r="BI27" s="181">
        <v>0</v>
      </c>
      <c r="BJ27" s="181">
        <v>0</v>
      </c>
      <c r="BK27" s="181">
        <v>9.4601043904447638E-2</v>
      </c>
      <c r="BL27" s="180">
        <v>5.5814315806248488E-2</v>
      </c>
    </row>
    <row r="28" spans="1:64">
      <c r="A28" s="158">
        <v>24</v>
      </c>
      <c r="B28" s="3" t="s">
        <v>92</v>
      </c>
      <c r="C28" s="169">
        <v>1.1046529507642157E-2</v>
      </c>
      <c r="D28" s="169">
        <v>4.0970690198550265E-3</v>
      </c>
      <c r="E28" s="169">
        <v>9.170708717082655E-3</v>
      </c>
      <c r="F28" s="169">
        <v>2.1001369654542686E-2</v>
      </c>
      <c r="G28" s="169">
        <v>1.5371378757776791E-2</v>
      </c>
      <c r="H28" s="169">
        <v>2.7494920592938121E-2</v>
      </c>
      <c r="I28" s="169">
        <v>4.1121084996961432E-2</v>
      </c>
      <c r="J28" s="169">
        <v>2.7893794574746236E-2</v>
      </c>
      <c r="K28" s="169">
        <v>1.0091662902027076E-2</v>
      </c>
      <c r="L28" s="169">
        <v>2.7486493520216183E-2</v>
      </c>
      <c r="M28" s="169">
        <v>4.8869594351357806E-2</v>
      </c>
      <c r="N28" s="169">
        <v>4.5068187077829301E-2</v>
      </c>
      <c r="O28" s="169">
        <v>3.1266142627749502E-2</v>
      </c>
      <c r="P28" s="169">
        <v>1.779606916735799E-2</v>
      </c>
      <c r="Q28" s="169">
        <v>1.0584803149127237E-2</v>
      </c>
      <c r="R28" s="169">
        <v>9.4418880693073123E-3</v>
      </c>
      <c r="S28" s="169">
        <v>1.1761676987493055E-2</v>
      </c>
      <c r="T28" s="169">
        <v>2.716082564842022E-2</v>
      </c>
      <c r="U28" s="169">
        <v>9.9824348016565468E-3</v>
      </c>
      <c r="V28" s="169">
        <v>4.6876833933366391E-3</v>
      </c>
      <c r="W28" s="169">
        <v>1.4897717848053488E-2</v>
      </c>
      <c r="X28" s="169">
        <v>1.8603871839402975E-2</v>
      </c>
      <c r="Y28" s="169">
        <v>2.9039961760477556E-3</v>
      </c>
      <c r="Z28" s="169">
        <v>9.2382467851877745E-2</v>
      </c>
      <c r="AA28" s="169">
        <v>5.6051686552860767E-2</v>
      </c>
      <c r="AB28" s="169">
        <v>6.9180529220066081E-2</v>
      </c>
      <c r="AC28" s="169">
        <v>2.5710755115281085E-2</v>
      </c>
      <c r="AD28" s="169">
        <v>5.2161123092340925E-3</v>
      </c>
      <c r="AE28" s="169">
        <v>4.4833599684706796E-3</v>
      </c>
      <c r="AF28" s="169">
        <v>1.4171096987196768E-2</v>
      </c>
      <c r="AG28" s="169">
        <v>7.3085961135266721E-3</v>
      </c>
      <c r="AH28" s="169">
        <v>1.0783010762853004E-2</v>
      </c>
      <c r="AI28" s="169">
        <v>1.4757633248561414E-2</v>
      </c>
      <c r="AJ28" s="169">
        <v>1.1835323954870951E-2</v>
      </c>
      <c r="AK28" s="169">
        <v>3.9969917377973424E-3</v>
      </c>
      <c r="AL28" s="169">
        <v>4.9975064700063312E-3</v>
      </c>
      <c r="AM28" s="169">
        <v>2.9090753981583676E-2</v>
      </c>
      <c r="AN28" s="169">
        <v>0</v>
      </c>
      <c r="AO28" s="169">
        <v>2.7703311230374626E-3</v>
      </c>
      <c r="AP28" s="181">
        <v>1.8885791482172544E-2</v>
      </c>
      <c r="AQ28" s="177">
        <v>9.4424042394942358E-4</v>
      </c>
      <c r="AR28" s="178">
        <v>3.314462019579964E-2</v>
      </c>
      <c r="AS28" s="178">
        <v>0</v>
      </c>
      <c r="AT28" s="178">
        <v>0</v>
      </c>
      <c r="AU28" s="178">
        <v>0</v>
      </c>
      <c r="AV28" s="178">
        <v>0</v>
      </c>
      <c r="AW28" s="181">
        <v>1.7660548167861796E-2</v>
      </c>
      <c r="AX28" s="181">
        <v>2.8086065869850862E-2</v>
      </c>
      <c r="AY28" s="181">
        <v>1.3345112629792799E-3</v>
      </c>
      <c r="AZ28" s="181">
        <v>1.3345112629792799E-3</v>
      </c>
      <c r="BA28" s="181">
        <v>2.0502534773611567E-2</v>
      </c>
      <c r="BB28" s="181">
        <v>1.7306698778256777E-2</v>
      </c>
      <c r="BC28" s="181">
        <v>1.751210584695851E-2</v>
      </c>
      <c r="BD28" s="181">
        <v>2.5078478987061229E-2</v>
      </c>
      <c r="BE28" s="178">
        <v>2.3834398598537361E-5</v>
      </c>
      <c r="BF28" s="178">
        <v>0</v>
      </c>
      <c r="BG28" s="178">
        <v>0</v>
      </c>
      <c r="BH28" s="181">
        <v>2.1468386522964783E-5</v>
      </c>
      <c r="BI28" s="181">
        <v>5.5730184182029562E-5</v>
      </c>
      <c r="BJ28" s="181">
        <v>4.7326865788029296E-5</v>
      </c>
      <c r="BK28" s="181">
        <v>3.0917493384119279E-2</v>
      </c>
      <c r="BL28" s="180">
        <v>3.5243934462036206E-2</v>
      </c>
    </row>
    <row r="29" spans="1:64">
      <c r="A29" s="158">
        <v>25</v>
      </c>
      <c r="B29" s="3" t="s">
        <v>1</v>
      </c>
      <c r="C29" s="169">
        <v>1.0640588000123013E-3</v>
      </c>
      <c r="D29" s="169">
        <v>2.1010610358230907E-4</v>
      </c>
      <c r="E29" s="169">
        <v>4.3202482178976101E-4</v>
      </c>
      <c r="F29" s="169">
        <v>2.7393090853751333E-3</v>
      </c>
      <c r="G29" s="169">
        <v>1.9711143019131875E-3</v>
      </c>
      <c r="H29" s="169">
        <v>1.8394065809879897E-3</v>
      </c>
      <c r="I29" s="169">
        <v>2.5138475789158064E-3</v>
      </c>
      <c r="J29" s="169">
        <v>2.4653325418041014E-3</v>
      </c>
      <c r="K29" s="169">
        <v>1.5155710351058714E-3</v>
      </c>
      <c r="L29" s="169">
        <v>6.5551187650547595E-4</v>
      </c>
      <c r="M29" s="169">
        <v>1.0550215103203202E-3</v>
      </c>
      <c r="N29" s="169">
        <v>1.9220704592875359E-3</v>
      </c>
      <c r="O29" s="169">
        <v>7.2879584506280854E-4</v>
      </c>
      <c r="P29" s="169">
        <v>5.5974119294263506E-4</v>
      </c>
      <c r="Q29" s="169">
        <v>3.7112975548024801E-4</v>
      </c>
      <c r="R29" s="169">
        <v>4.2061822069683889E-4</v>
      </c>
      <c r="S29" s="169">
        <v>3.5682506989706276E-4</v>
      </c>
      <c r="T29" s="169">
        <v>1.1441107353907956E-3</v>
      </c>
      <c r="U29" s="169">
        <v>3.7057380471419287E-4</v>
      </c>
      <c r="V29" s="169">
        <v>2.3474347089779795E-4</v>
      </c>
      <c r="W29" s="169">
        <v>5.3227057757215986E-4</v>
      </c>
      <c r="X29" s="169">
        <v>7.2075043151940044E-4</v>
      </c>
      <c r="Y29" s="169">
        <v>1.0380862724492998E-3</v>
      </c>
      <c r="Z29" s="169">
        <v>9.7872730779204184E-4</v>
      </c>
      <c r="AA29" s="169">
        <v>7.4038775445728067E-2</v>
      </c>
      <c r="AB29" s="169">
        <v>8.3377039039281339E-3</v>
      </c>
      <c r="AC29" s="169">
        <v>3.1646056132034056E-3</v>
      </c>
      <c r="AD29" s="169">
        <v>1.2680563397347599E-3</v>
      </c>
      <c r="AE29" s="169">
        <v>5.1770505733483841E-4</v>
      </c>
      <c r="AF29" s="169">
        <v>2.6990448293782361E-3</v>
      </c>
      <c r="AG29" s="169">
        <v>2.5619016796356491E-3</v>
      </c>
      <c r="AH29" s="169">
        <v>3.9488354376179926E-3</v>
      </c>
      <c r="AI29" s="169">
        <v>7.7688875050683079E-3</v>
      </c>
      <c r="AJ29" s="169">
        <v>4.4400721706467734E-3</v>
      </c>
      <c r="AK29" s="169">
        <v>2.2036046554435346E-3</v>
      </c>
      <c r="AL29" s="169">
        <v>8.3889797783347219E-4</v>
      </c>
      <c r="AM29" s="169">
        <v>8.3690569498429766E-3</v>
      </c>
      <c r="AN29" s="169">
        <v>0</v>
      </c>
      <c r="AO29" s="169">
        <v>9.4802205731320016E-4</v>
      </c>
      <c r="AP29" s="181">
        <v>2.6834706461349375E-3</v>
      </c>
      <c r="AQ29" s="177">
        <v>3.8641223503161026E-4</v>
      </c>
      <c r="AR29" s="178">
        <v>7.2296973654795713E-3</v>
      </c>
      <c r="AS29" s="178">
        <v>3.3052639806373794E-4</v>
      </c>
      <c r="AT29" s="178">
        <v>0</v>
      </c>
      <c r="AU29" s="178">
        <v>0</v>
      </c>
      <c r="AV29" s="178">
        <v>0</v>
      </c>
      <c r="AW29" s="181">
        <v>3.9253321718975588E-3</v>
      </c>
      <c r="AX29" s="181">
        <v>4.7489690219046296E-3</v>
      </c>
      <c r="AY29" s="181">
        <v>3.2068745427090307E-4</v>
      </c>
      <c r="AZ29" s="181">
        <v>3.2068745427090307E-4</v>
      </c>
      <c r="BA29" s="181">
        <v>0</v>
      </c>
      <c r="BB29" s="181">
        <v>5.346740674901426E-5</v>
      </c>
      <c r="BC29" s="181">
        <v>2.3010575261115029E-3</v>
      </c>
      <c r="BD29" s="181">
        <v>3.4388615781315887E-3</v>
      </c>
      <c r="BE29" s="178">
        <v>8.7960280542221213E-6</v>
      </c>
      <c r="BF29" s="178">
        <v>0</v>
      </c>
      <c r="BG29" s="178">
        <v>0</v>
      </c>
      <c r="BH29" s="181">
        <v>7.9228569310941466E-6</v>
      </c>
      <c r="BI29" s="181">
        <v>0</v>
      </c>
      <c r="BJ29" s="181">
        <v>1.9432223038793485E-6</v>
      </c>
      <c r="BK29" s="181">
        <v>4.065781732927958E-3</v>
      </c>
      <c r="BL29" s="180">
        <v>4.8346359455286921E-3</v>
      </c>
    </row>
    <row r="30" spans="1:64">
      <c r="A30" s="158">
        <v>26</v>
      </c>
      <c r="B30" s="3" t="s">
        <v>2</v>
      </c>
      <c r="C30" s="169">
        <v>2.0297075375957192E-4</v>
      </c>
      <c r="D30" s="169">
        <v>0</v>
      </c>
      <c r="E30" s="169">
        <v>0</v>
      </c>
      <c r="F30" s="169">
        <v>1.3696545426875666E-3</v>
      </c>
      <c r="G30" s="169">
        <v>1.4472190960985662E-3</v>
      </c>
      <c r="H30" s="169">
        <v>2.8853436564517485E-4</v>
      </c>
      <c r="I30" s="169">
        <v>1.2368451346742306E-3</v>
      </c>
      <c r="J30" s="169">
        <v>3.3827336562678926E-3</v>
      </c>
      <c r="K30" s="169">
        <v>1.4572798414479532E-4</v>
      </c>
      <c r="L30" s="169">
        <v>9.3924089767948802E-5</v>
      </c>
      <c r="M30" s="169">
        <v>2.9512088194095444E-3</v>
      </c>
      <c r="N30" s="169">
        <v>1.7737924930699684E-4</v>
      </c>
      <c r="O30" s="169">
        <v>6.80743371761964E-5</v>
      </c>
      <c r="P30" s="169">
        <v>1.1410702004891181E-4</v>
      </c>
      <c r="Q30" s="169">
        <v>2.8062885199223669E-4</v>
      </c>
      <c r="R30" s="169">
        <v>2.8628465283030919E-5</v>
      </c>
      <c r="S30" s="169">
        <v>1.5357028324683713E-4</v>
      </c>
      <c r="T30" s="169">
        <v>9.1528858831263645E-4</v>
      </c>
      <c r="U30" s="169">
        <v>1.968158651704269E-4</v>
      </c>
      <c r="V30" s="169">
        <v>2.4911552013643864E-4</v>
      </c>
      <c r="W30" s="169">
        <v>2.7324896788885251E-3</v>
      </c>
      <c r="X30" s="169">
        <v>2.7393835589113741E-4</v>
      </c>
      <c r="Y30" s="169">
        <v>2.2184761112449009E-3</v>
      </c>
      <c r="Z30" s="169">
        <v>1.4761085802242188E-2</v>
      </c>
      <c r="AA30" s="169">
        <v>2.5590530450625018E-3</v>
      </c>
      <c r="AB30" s="169">
        <v>0</v>
      </c>
      <c r="AC30" s="169">
        <v>1.5653916570979168E-3</v>
      </c>
      <c r="AD30" s="169">
        <v>4.5841877497511431E-3</v>
      </c>
      <c r="AE30" s="169">
        <v>2.1927001878318239E-5</v>
      </c>
      <c r="AF30" s="169">
        <v>1.0683904388449022E-2</v>
      </c>
      <c r="AG30" s="169">
        <v>7.5468689171251544E-3</v>
      </c>
      <c r="AH30" s="169">
        <v>3.2020947386859365E-2</v>
      </c>
      <c r="AI30" s="169">
        <v>7.7880570345783455E-3</v>
      </c>
      <c r="AJ30" s="169">
        <v>4.9532120903684517E-3</v>
      </c>
      <c r="AK30" s="169">
        <v>4.7332796894968525E-5</v>
      </c>
      <c r="AL30" s="169">
        <v>1.5478962146488755E-3</v>
      </c>
      <c r="AM30" s="169">
        <v>2.0880987038192279E-2</v>
      </c>
      <c r="AN30" s="169">
        <v>0</v>
      </c>
      <c r="AO30" s="169">
        <v>1.2561292259399903E-2</v>
      </c>
      <c r="AP30" s="181">
        <v>4.8407456195228519E-3</v>
      </c>
      <c r="AQ30" s="177">
        <v>0</v>
      </c>
      <c r="AR30" s="178">
        <v>7.7168799106917146E-4</v>
      </c>
      <c r="AS30" s="178">
        <v>5.7134479643923489E-3</v>
      </c>
      <c r="AT30" s="178">
        <v>0</v>
      </c>
      <c r="AU30" s="178">
        <v>0</v>
      </c>
      <c r="AV30" s="178">
        <v>0</v>
      </c>
      <c r="AW30" s="181">
        <v>1.6242656795588007E-3</v>
      </c>
      <c r="AX30" s="181">
        <v>5.6446943722378027E-3</v>
      </c>
      <c r="AY30" s="181">
        <v>1.1480922209941311E-4</v>
      </c>
      <c r="AZ30" s="181">
        <v>1.1480922209941311E-4</v>
      </c>
      <c r="BA30" s="181">
        <v>0</v>
      </c>
      <c r="BB30" s="181">
        <v>1.9141850717183502E-5</v>
      </c>
      <c r="BC30" s="181">
        <v>9.509048840056917E-4</v>
      </c>
      <c r="BD30" s="181">
        <v>4.0750903474000627E-3</v>
      </c>
      <c r="BE30" s="178">
        <v>4.2561426068816719E-6</v>
      </c>
      <c r="BF30" s="178">
        <v>0</v>
      </c>
      <c r="BG30" s="178">
        <v>0</v>
      </c>
      <c r="BH30" s="181">
        <v>3.8336404505294261E-6</v>
      </c>
      <c r="BI30" s="181">
        <v>1.6519722256044234E-4</v>
      </c>
      <c r="BJ30" s="181">
        <v>1.2561991925723274E-4</v>
      </c>
      <c r="BK30" s="181">
        <v>1.5843663662822741E-3</v>
      </c>
      <c r="BL30" s="180">
        <v>5.6790183484965685E-3</v>
      </c>
    </row>
    <row r="31" spans="1:64">
      <c r="A31" s="158">
        <v>27</v>
      </c>
      <c r="B31" s="3" t="s">
        <v>65</v>
      </c>
      <c r="C31" s="169">
        <v>5.8400221422640466E-2</v>
      </c>
      <c r="D31" s="169">
        <v>1.344679062926778E-2</v>
      </c>
      <c r="E31" s="169">
        <v>6.4312785970975783E-2</v>
      </c>
      <c r="F31" s="169">
        <v>3.1654238319890428E-2</v>
      </c>
      <c r="G31" s="169">
        <v>6.8147550091859133E-2</v>
      </c>
      <c r="H31" s="169">
        <v>8.6800754998256777E-2</v>
      </c>
      <c r="I31" s="169">
        <v>7.7824865941514901E-2</v>
      </c>
      <c r="J31" s="169">
        <v>5.0675434375084157E-2</v>
      </c>
      <c r="K31" s="169">
        <v>1.2488888241208959E-2</v>
      </c>
      <c r="L31" s="169">
        <v>5.5511093804727907E-2</v>
      </c>
      <c r="M31" s="169">
        <v>3.4209785324508218E-2</v>
      </c>
      <c r="N31" s="169">
        <v>1.7675103113236789E-2</v>
      </c>
      <c r="O31" s="169">
        <v>2.495525113423859E-2</v>
      </c>
      <c r="P31" s="169">
        <v>3.0841277135111964E-2</v>
      </c>
      <c r="Q31" s="169">
        <v>4.3534737136703514E-2</v>
      </c>
      <c r="R31" s="169">
        <v>3.5679876501205146E-2</v>
      </c>
      <c r="S31" s="169">
        <v>6.3343225066283648E-2</v>
      </c>
      <c r="T31" s="169">
        <v>4.7885574398070632E-2</v>
      </c>
      <c r="U31" s="169">
        <v>5.1596226076372792E-2</v>
      </c>
      <c r="V31" s="169">
        <v>5.4793437722317637E-2</v>
      </c>
      <c r="W31" s="169">
        <v>4.0122823946485045E-2</v>
      </c>
      <c r="X31" s="169">
        <v>6.7843626411912855E-2</v>
      </c>
      <c r="Y31" s="169">
        <v>5.0974779429472164E-2</v>
      </c>
      <c r="Z31" s="169">
        <v>6.2429078385583892E-3</v>
      </c>
      <c r="AA31" s="169">
        <v>2.0398706783070233E-2</v>
      </c>
      <c r="AB31" s="169">
        <v>1.9252923799662008E-2</v>
      </c>
      <c r="AC31" s="169">
        <v>1.2249480110267528E-2</v>
      </c>
      <c r="AD31" s="169">
        <v>5.9464858347083932E-3</v>
      </c>
      <c r="AE31" s="169">
        <v>1.5545390032953152E-3</v>
      </c>
      <c r="AF31" s="169">
        <v>9.3621727977856277E-3</v>
      </c>
      <c r="AG31" s="169">
        <v>8.8489265997814277E-3</v>
      </c>
      <c r="AH31" s="169">
        <v>1.0031612926545128E-2</v>
      </c>
      <c r="AI31" s="169">
        <v>1.8057115903622575E-2</v>
      </c>
      <c r="AJ31" s="169">
        <v>4.2903171048911871E-2</v>
      </c>
      <c r="AK31" s="169">
        <v>3.571522485708125E-2</v>
      </c>
      <c r="AL31" s="169">
        <v>1.950222055885957E-2</v>
      </c>
      <c r="AM31" s="169">
        <v>6.4282515155877601E-2</v>
      </c>
      <c r="AN31" s="169">
        <v>0.23885356154593268</v>
      </c>
      <c r="AO31" s="169">
        <v>4.6453080808346809E-3</v>
      </c>
      <c r="AP31" s="181">
        <v>3.0573725117875341E-2</v>
      </c>
      <c r="AQ31" s="177">
        <v>0.16302528821123094</v>
      </c>
      <c r="AR31" s="178">
        <v>0.137069350800852</v>
      </c>
      <c r="AS31" s="178">
        <v>6.6458547640070221E-5</v>
      </c>
      <c r="AT31" s="178">
        <v>1.4073931359122696E-2</v>
      </c>
      <c r="AU31" s="178">
        <v>4.4708937428496499E-2</v>
      </c>
      <c r="AV31" s="178">
        <v>-7.2571966639763244E-2</v>
      </c>
      <c r="AW31" s="181">
        <v>8.5255144246543624E-2</v>
      </c>
      <c r="AX31" s="181">
        <v>7.5811596196837194E-2</v>
      </c>
      <c r="AY31" s="181">
        <v>4.3208353441163194E-2</v>
      </c>
      <c r="AZ31" s="181">
        <v>4.3208353441163194E-2</v>
      </c>
      <c r="BA31" s="181">
        <v>0.16143870420435549</v>
      </c>
      <c r="BB31" s="181">
        <v>0.14172645737291531</v>
      </c>
      <c r="BC31" s="181">
        <v>0.10894525939494597</v>
      </c>
      <c r="BD31" s="181">
        <v>9.4202719735868204E-2</v>
      </c>
      <c r="BE31" s="178">
        <v>2.1062231047255099E-3</v>
      </c>
      <c r="BF31" s="178">
        <v>0</v>
      </c>
      <c r="BG31" s="178">
        <v>0</v>
      </c>
      <c r="BH31" s="181">
        <v>1.8971408709519951E-3</v>
      </c>
      <c r="BI31" s="181">
        <v>0.18843504825602728</v>
      </c>
      <c r="BJ31" s="181">
        <v>0.14268329162300686</v>
      </c>
      <c r="BK31" s="181">
        <v>8.304906012176945E-2</v>
      </c>
      <c r="BL31" s="180">
        <v>7.4514169543198769E-2</v>
      </c>
    </row>
    <row r="32" spans="1:64">
      <c r="A32" s="158">
        <v>28</v>
      </c>
      <c r="B32" s="3" t="s">
        <v>66</v>
      </c>
      <c r="C32" s="169">
        <v>7.7989974474890061E-3</v>
      </c>
      <c r="D32" s="169">
        <v>1.2606366214938543E-2</v>
      </c>
      <c r="E32" s="169">
        <v>1.1193370382734717E-2</v>
      </c>
      <c r="F32" s="169">
        <v>6.8026175620149135E-2</v>
      </c>
      <c r="G32" s="169">
        <v>7.2976188560627498E-3</v>
      </c>
      <c r="H32" s="169">
        <v>2.0509984491277847E-2</v>
      </c>
      <c r="I32" s="169">
        <v>1.0558695262240618E-2</v>
      </c>
      <c r="J32" s="169">
        <v>8.0042808149004205E-3</v>
      </c>
      <c r="K32" s="169">
        <v>4.4009851211728188E-3</v>
      </c>
      <c r="L32" s="169">
        <v>4.9173174497261522E-3</v>
      </c>
      <c r="M32" s="169">
        <v>1.1241681903886115E-2</v>
      </c>
      <c r="N32" s="169">
        <v>5.4479449643925013E-3</v>
      </c>
      <c r="O32" s="169">
        <v>7.1878491312513263E-3</v>
      </c>
      <c r="P32" s="169">
        <v>1.3143895120228708E-2</v>
      </c>
      <c r="Q32" s="169">
        <v>8.0462147806988193E-3</v>
      </c>
      <c r="R32" s="169">
        <v>7.1207801917446516E-3</v>
      </c>
      <c r="S32" s="169">
        <v>8.7399558259597006E-3</v>
      </c>
      <c r="T32" s="169">
        <v>6.2217831419823259E-3</v>
      </c>
      <c r="U32" s="169">
        <v>6.9692580206582545E-3</v>
      </c>
      <c r="V32" s="169">
        <v>5.9428423601779259E-3</v>
      </c>
      <c r="W32" s="169">
        <v>1.2153511521230984E-2</v>
      </c>
      <c r="X32" s="169">
        <v>2.5728928688260811E-2</v>
      </c>
      <c r="Y32" s="169">
        <v>1.1571742890294896E-2</v>
      </c>
      <c r="Z32" s="169">
        <v>1.8037474782422781E-2</v>
      </c>
      <c r="AA32" s="169">
        <v>1.9598344513832577E-2</v>
      </c>
      <c r="AB32" s="169">
        <v>2.7285808421080943E-2</v>
      </c>
      <c r="AC32" s="169">
        <v>1.9967113792904355E-2</v>
      </c>
      <c r="AD32" s="169">
        <v>7.8722149250315329E-2</v>
      </c>
      <c r="AE32" s="169">
        <v>7.8675221804438478E-2</v>
      </c>
      <c r="AF32" s="169">
        <v>2.2356606295733276E-2</v>
      </c>
      <c r="AG32" s="169">
        <v>6.9849578566704663E-3</v>
      </c>
      <c r="AH32" s="169">
        <v>1.7232798480800081E-2</v>
      </c>
      <c r="AI32" s="169">
        <v>9.8415202714870094E-3</v>
      </c>
      <c r="AJ32" s="169">
        <v>7.6471155272374736E-3</v>
      </c>
      <c r="AK32" s="169">
        <v>2.6574735856697326E-2</v>
      </c>
      <c r="AL32" s="169">
        <v>1.1878104989875996E-2</v>
      </c>
      <c r="AM32" s="169">
        <v>1.314975659953826E-2</v>
      </c>
      <c r="AN32" s="169">
        <v>0</v>
      </c>
      <c r="AO32" s="169">
        <v>3.4881944919918473E-2</v>
      </c>
      <c r="AP32" s="181">
        <v>1.9864612169986914E-2</v>
      </c>
      <c r="AQ32" s="177">
        <v>3.1958906656749719E-5</v>
      </c>
      <c r="AR32" s="178">
        <v>5.7629969222324183E-2</v>
      </c>
      <c r="AS32" s="178">
        <v>0</v>
      </c>
      <c r="AT32" s="178">
        <v>0</v>
      </c>
      <c r="AU32" s="178">
        <v>0</v>
      </c>
      <c r="AV32" s="178">
        <v>0</v>
      </c>
      <c r="AW32" s="181">
        <v>3.0681167920082266E-2</v>
      </c>
      <c r="AX32" s="181">
        <v>3.6024049162216437E-2</v>
      </c>
      <c r="AY32" s="181">
        <v>2.581728598782633E-2</v>
      </c>
      <c r="AZ32" s="181">
        <v>2.581728598782633E-2</v>
      </c>
      <c r="BA32" s="181">
        <v>3.1711340906220306E-3</v>
      </c>
      <c r="BB32" s="181">
        <v>6.9468696195988675E-3</v>
      </c>
      <c r="BC32" s="181">
        <v>2.0724461964852642E-2</v>
      </c>
      <c r="BD32" s="181">
        <v>2.7911129077224418E-2</v>
      </c>
      <c r="BE32" s="178">
        <v>3.0983583206736737E-2</v>
      </c>
      <c r="BF32" s="178">
        <v>0</v>
      </c>
      <c r="BG32" s="178">
        <v>0</v>
      </c>
      <c r="BH32" s="181">
        <v>2.790788017573408E-2</v>
      </c>
      <c r="BI32" s="181">
        <v>2.0268677626548631E-2</v>
      </c>
      <c r="BJ32" s="181">
        <v>2.2142328622210255E-2</v>
      </c>
      <c r="BK32" s="181">
        <v>1.9636154346508897E-2</v>
      </c>
      <c r="BL32" s="180">
        <v>3.0253909141256044E-2</v>
      </c>
    </row>
    <row r="33" spans="1:64">
      <c r="A33" s="158">
        <v>29</v>
      </c>
      <c r="B33" s="3" t="s">
        <v>93</v>
      </c>
      <c r="C33" s="169">
        <v>6.0891226127871576E-4</v>
      </c>
      <c r="D33" s="169">
        <v>1.6808488286584725E-3</v>
      </c>
      <c r="E33" s="169">
        <v>1.3549869410678869E-3</v>
      </c>
      <c r="F33" s="169">
        <v>7.6091919038198145E-3</v>
      </c>
      <c r="G33" s="169">
        <v>3.9488541981185206E-3</v>
      </c>
      <c r="H33" s="169">
        <v>5.24170764255401E-3</v>
      </c>
      <c r="I33" s="169">
        <v>2.7494371283775642E-3</v>
      </c>
      <c r="J33" s="169">
        <v>3.1620187742303373E-3</v>
      </c>
      <c r="K33" s="169">
        <v>9.6909109456288893E-4</v>
      </c>
      <c r="L33" s="169">
        <v>4.361599918599122E-3</v>
      </c>
      <c r="M33" s="169">
        <v>4.0596942576177188E-3</v>
      </c>
      <c r="N33" s="169">
        <v>1.5248148488604075E-3</v>
      </c>
      <c r="O33" s="169">
        <v>1.053150039843509E-3</v>
      </c>
      <c r="P33" s="169">
        <v>4.3083110002251302E-3</v>
      </c>
      <c r="Q33" s="169">
        <v>3.267919178890626E-3</v>
      </c>
      <c r="R33" s="169">
        <v>2.5732585910170484E-3</v>
      </c>
      <c r="S33" s="169">
        <v>3.7669887125841815E-3</v>
      </c>
      <c r="T33" s="169">
        <v>1.6925574688638435E-3</v>
      </c>
      <c r="U33" s="169">
        <v>2.0669783329613869E-3</v>
      </c>
      <c r="V33" s="169">
        <v>2.4168996136314097E-3</v>
      </c>
      <c r="W33" s="169">
        <v>9.9005675042117161E-4</v>
      </c>
      <c r="X33" s="169">
        <v>3.6356673058561637E-3</v>
      </c>
      <c r="Y33" s="169">
        <v>6.0396917485824372E-3</v>
      </c>
      <c r="Z33" s="169">
        <v>8.29281787509995E-3</v>
      </c>
      <c r="AA33" s="169">
        <v>1.3743062649409733E-3</v>
      </c>
      <c r="AB33" s="169">
        <v>1.8109851490252507E-3</v>
      </c>
      <c r="AC33" s="169">
        <v>3.6322416019060742E-2</v>
      </c>
      <c r="AD33" s="169">
        <v>1.8317397783467811E-2</v>
      </c>
      <c r="AE33" s="169">
        <v>4.8363846987116037E-2</v>
      </c>
      <c r="AF33" s="169">
        <v>3.414825292984762E-2</v>
      </c>
      <c r="AG33" s="169">
        <v>2.2853551343567806E-2</v>
      </c>
      <c r="AH33" s="169">
        <v>3.8668142121930809E-3</v>
      </c>
      <c r="AI33" s="169">
        <v>8.4491153552578527E-3</v>
      </c>
      <c r="AJ33" s="169">
        <v>1.9898209398087847E-2</v>
      </c>
      <c r="AK33" s="169">
        <v>1.7092398878738632E-2</v>
      </c>
      <c r="AL33" s="169">
        <v>1.1011046928325319E-2</v>
      </c>
      <c r="AM33" s="169">
        <v>3.6254138874226211E-2</v>
      </c>
      <c r="AN33" s="169">
        <v>0</v>
      </c>
      <c r="AO33" s="169">
        <v>1.9207980239006894E-2</v>
      </c>
      <c r="AP33" s="181">
        <v>1.5665382319850853E-2</v>
      </c>
      <c r="AQ33" s="177">
        <v>0</v>
      </c>
      <c r="AR33" s="178">
        <v>0.2375179181177472</v>
      </c>
      <c r="AS33" s="178">
        <v>2.7157479600427366E-5</v>
      </c>
      <c r="AT33" s="178">
        <v>0</v>
      </c>
      <c r="AU33" s="178">
        <v>4.3890019129531298E-2</v>
      </c>
      <c r="AV33" s="178">
        <v>0</v>
      </c>
      <c r="AW33" s="181">
        <v>0.13509437533179441</v>
      </c>
      <c r="AX33" s="181">
        <v>8.7794669245171791E-2</v>
      </c>
      <c r="AY33" s="181">
        <v>4.3199402213677478E-4</v>
      </c>
      <c r="AZ33" s="181">
        <v>4.3199402213677478E-4</v>
      </c>
      <c r="BA33" s="181">
        <v>3.5104173269464712E-3</v>
      </c>
      <c r="BB33" s="181">
        <v>2.9971596089040883E-3</v>
      </c>
      <c r="BC33" s="181">
        <v>7.9678659315847708E-2</v>
      </c>
      <c r="BD33" s="181">
        <v>6.4135035473709717E-2</v>
      </c>
      <c r="BE33" s="178">
        <v>2.2415684396243472E-5</v>
      </c>
      <c r="BF33" s="178">
        <v>0</v>
      </c>
      <c r="BG33" s="178">
        <v>0</v>
      </c>
      <c r="BH33" s="181">
        <v>2.019050637278831E-5</v>
      </c>
      <c r="BI33" s="181">
        <v>2.5546184874379514E-3</v>
      </c>
      <c r="BJ33" s="181">
        <v>1.9330047156363701E-3</v>
      </c>
      <c r="BK33" s="181">
        <v>0.13935365608332645</v>
      </c>
      <c r="BL33" s="180">
        <v>8.9396037087248567E-2</v>
      </c>
    </row>
    <row r="34" spans="1:64">
      <c r="A34" s="158">
        <v>30</v>
      </c>
      <c r="B34" s="3" t="s">
        <v>94</v>
      </c>
      <c r="C34" s="169">
        <v>3.2173939785343053E-2</v>
      </c>
      <c r="D34" s="169">
        <v>3.9289841369891797E-2</v>
      </c>
      <c r="E34" s="169">
        <v>2.7688863578343773E-2</v>
      </c>
      <c r="F34" s="169">
        <v>3.2567341348348808E-2</v>
      </c>
      <c r="G34" s="169">
        <v>3.8673120626516198E-2</v>
      </c>
      <c r="H34" s="169">
        <v>2.2036812176150229E-2</v>
      </c>
      <c r="I34" s="169">
        <v>4.1661870099135009E-2</v>
      </c>
      <c r="J34" s="169">
        <v>2.4922047250548276E-2</v>
      </c>
      <c r="K34" s="169">
        <v>3.8392037422946328E-2</v>
      </c>
      <c r="L34" s="169">
        <v>1.7538367012294272E-2</v>
      </c>
      <c r="M34" s="169">
        <v>4.8106842313491084E-2</v>
      </c>
      <c r="N34" s="169">
        <v>2.0034154743994163E-2</v>
      </c>
      <c r="O34" s="169">
        <v>2.399820604099677E-2</v>
      </c>
      <c r="P34" s="169">
        <v>2.1413570100259981E-2</v>
      </c>
      <c r="Q34" s="169">
        <v>1.8805175130655927E-2</v>
      </c>
      <c r="R34" s="169">
        <v>1.367779983637731E-2</v>
      </c>
      <c r="S34" s="169">
        <v>1.9815083311878662E-2</v>
      </c>
      <c r="T34" s="169">
        <v>1.5182167853757223E-2</v>
      </c>
      <c r="U34" s="169">
        <v>2.0065336279257832E-2</v>
      </c>
      <c r="V34" s="169">
        <v>1.8721989474869274E-2</v>
      </c>
      <c r="W34" s="169">
        <v>1.5891959115593938E-2</v>
      </c>
      <c r="X34" s="169">
        <v>0.1188998848395067</v>
      </c>
      <c r="Y34" s="169">
        <v>2.8465730382176296E-2</v>
      </c>
      <c r="Z34" s="169">
        <v>3.3923916411631762E-2</v>
      </c>
      <c r="AA34" s="169">
        <v>1.8013416599092221E-2</v>
      </c>
      <c r="AB34" s="169">
        <v>6.0134568747954795E-2</v>
      </c>
      <c r="AC34" s="169">
        <v>2.1534555286305761E-2</v>
      </c>
      <c r="AD34" s="169">
        <v>2.9453069714489584E-2</v>
      </c>
      <c r="AE34" s="169">
        <v>1.3688714029750102E-3</v>
      </c>
      <c r="AF34" s="169">
        <v>8.1926793411351437E-2</v>
      </c>
      <c r="AG34" s="169">
        <v>1.5655648894704995E-2</v>
      </c>
      <c r="AH34" s="169">
        <v>2.3827165985936836E-2</v>
      </c>
      <c r="AI34" s="169">
        <v>1.9357158541303366E-2</v>
      </c>
      <c r="AJ34" s="169">
        <v>1.306283513538163E-2</v>
      </c>
      <c r="AK34" s="169">
        <v>3.1297497146884186E-2</v>
      </c>
      <c r="AL34" s="169">
        <v>9.726129560003233E-3</v>
      </c>
      <c r="AM34" s="169">
        <v>2.1544806479304297E-2</v>
      </c>
      <c r="AN34" s="169">
        <v>6.1573420806685111E-2</v>
      </c>
      <c r="AO34" s="169">
        <v>4.4894111202987322E-2</v>
      </c>
      <c r="AP34" s="181">
        <v>2.4287252432509423E-2</v>
      </c>
      <c r="AQ34" s="177">
        <v>3.9861472666418742E-2</v>
      </c>
      <c r="AR34" s="178">
        <v>4.2719417558337268E-2</v>
      </c>
      <c r="AS34" s="178">
        <v>1.3709007385288904E-3</v>
      </c>
      <c r="AT34" s="178">
        <v>2.5213103315403322E-3</v>
      </c>
      <c r="AU34" s="178">
        <v>6.4520186050234136E-3</v>
      </c>
      <c r="AV34" s="178">
        <v>-4.768630616088243E-2</v>
      </c>
      <c r="AW34" s="181">
        <v>2.5193890326381366E-2</v>
      </c>
      <c r="AX34" s="181">
        <v>3.7448129677707873E-2</v>
      </c>
      <c r="AY34" s="181">
        <v>7.8741223905225963E-2</v>
      </c>
      <c r="AZ34" s="181">
        <v>7.8741223905225963E-2</v>
      </c>
      <c r="BA34" s="181">
        <v>5.6868916438206608E-2</v>
      </c>
      <c r="BB34" s="181">
        <v>6.0515630845969871E-2</v>
      </c>
      <c r="BC34" s="181">
        <v>4.0011610223889334E-2</v>
      </c>
      <c r="BD34" s="181">
        <v>4.3884269512531847E-2</v>
      </c>
      <c r="BE34" s="178">
        <v>1.4629497111214142E-2</v>
      </c>
      <c r="BF34" s="178">
        <v>0</v>
      </c>
      <c r="BG34" s="178">
        <v>0</v>
      </c>
      <c r="BH34" s="181">
        <v>1.3177244532589777E-2</v>
      </c>
      <c r="BI34" s="181">
        <v>4.7609606986754489E-2</v>
      </c>
      <c r="BJ34" s="181">
        <v>3.9164454527469764E-2</v>
      </c>
      <c r="BK34" s="181">
        <v>4.0661858957472589E-2</v>
      </c>
      <c r="BL34" s="180">
        <v>4.5801043812344927E-2</v>
      </c>
    </row>
    <row r="35" spans="1:64">
      <c r="A35" s="158">
        <v>31</v>
      </c>
      <c r="B35" s="3" t="s">
        <v>95</v>
      </c>
      <c r="C35" s="169">
        <v>3.6534735676722946E-3</v>
      </c>
      <c r="D35" s="169">
        <v>2.6263262947788632E-3</v>
      </c>
      <c r="E35" s="169">
        <v>4.752273039687371E-3</v>
      </c>
      <c r="F35" s="169">
        <v>4.1089636280627001E-3</v>
      </c>
      <c r="G35" s="169">
        <v>4.801662834864634E-3</v>
      </c>
      <c r="H35" s="169">
        <v>4.4722826675002107E-3</v>
      </c>
      <c r="I35" s="169">
        <v>4.2647062760520545E-3</v>
      </c>
      <c r="J35" s="169">
        <v>1.0500642239325186E-2</v>
      </c>
      <c r="K35" s="169">
        <v>1.2532606636452399E-3</v>
      </c>
      <c r="L35" s="169">
        <v>3.776531109419608E-3</v>
      </c>
      <c r="M35" s="169">
        <v>5.1432298628115609E-3</v>
      </c>
      <c r="N35" s="169">
        <v>2.456979757978948E-3</v>
      </c>
      <c r="O35" s="169">
        <v>1.6978540566298399E-3</v>
      </c>
      <c r="P35" s="169">
        <v>7.0592153754583551E-3</v>
      </c>
      <c r="Q35" s="169">
        <v>6.6164526079470444E-3</v>
      </c>
      <c r="R35" s="169">
        <v>9.6004457231825598E-3</v>
      </c>
      <c r="S35" s="169">
        <v>5.7046843453163326E-3</v>
      </c>
      <c r="T35" s="169">
        <v>4.5800750391358511E-3</v>
      </c>
      <c r="U35" s="169">
        <v>1.0627233221859243E-2</v>
      </c>
      <c r="V35" s="169">
        <v>2.0080148127920819E-2</v>
      </c>
      <c r="W35" s="169">
        <v>3.9761281667379427E-3</v>
      </c>
      <c r="X35" s="169">
        <v>6.3883488432088555E-3</v>
      </c>
      <c r="Y35" s="169">
        <v>8.4666060964307347E-3</v>
      </c>
      <c r="Z35" s="169">
        <v>1.2022816264353163E-2</v>
      </c>
      <c r="AA35" s="169">
        <v>3.7980349000073715E-2</v>
      </c>
      <c r="AB35" s="169">
        <v>9.8124913148917667E-3</v>
      </c>
      <c r="AC35" s="169">
        <v>4.1316158893744341E-2</v>
      </c>
      <c r="AD35" s="169">
        <v>5.6292613887362605E-2</v>
      </c>
      <c r="AE35" s="169">
        <v>3.0259262592079168E-3</v>
      </c>
      <c r="AF35" s="169">
        <v>1.2539219800406301E-2</v>
      </c>
      <c r="AG35" s="169">
        <v>0.19755911088597145</v>
      </c>
      <c r="AH35" s="169">
        <v>2.8432866322084839E-2</v>
      </c>
      <c r="AI35" s="169">
        <v>2.8549819283617255E-2</v>
      </c>
      <c r="AJ35" s="169">
        <v>1.2667188353508939E-2</v>
      </c>
      <c r="AK35" s="169">
        <v>6.2316256712053562E-2</v>
      </c>
      <c r="AL35" s="169">
        <v>3.7393866007054556E-2</v>
      </c>
      <c r="AM35" s="169">
        <v>2.1658108994353536E-2</v>
      </c>
      <c r="AN35" s="169">
        <v>0</v>
      </c>
      <c r="AO35" s="169">
        <v>4.1844640251963196E-2</v>
      </c>
      <c r="AP35" s="181">
        <v>2.1208613163827217E-2</v>
      </c>
      <c r="AQ35" s="177">
        <v>1.9651822238750463E-2</v>
      </c>
      <c r="AR35" s="178">
        <v>5.150358926080905E-2</v>
      </c>
      <c r="AS35" s="178">
        <v>5.8068431991157703E-5</v>
      </c>
      <c r="AT35" s="178">
        <v>5.2222679295782719E-2</v>
      </c>
      <c r="AU35" s="178">
        <v>0.10598417758379085</v>
      </c>
      <c r="AV35" s="178">
        <v>1.802528921172989E-2</v>
      </c>
      <c r="AW35" s="181">
        <v>5.0914431378760908E-2</v>
      </c>
      <c r="AX35" s="181">
        <v>4.818457983861877E-2</v>
      </c>
      <c r="AY35" s="181">
        <v>5.9763064900291108E-3</v>
      </c>
      <c r="AZ35" s="181">
        <v>5.9763064900291108E-3</v>
      </c>
      <c r="BA35" s="181">
        <v>1.0902773743635812E-2</v>
      </c>
      <c r="BB35" s="181">
        <v>1.0081396340259828E-2</v>
      </c>
      <c r="BC35" s="181">
        <v>3.3784684461841817E-2</v>
      </c>
      <c r="BD35" s="181">
        <v>3.7553284521516482E-2</v>
      </c>
      <c r="BE35" s="178">
        <v>4.9338056327493718E-2</v>
      </c>
      <c r="BF35" s="178">
        <v>0</v>
      </c>
      <c r="BG35" s="178">
        <v>3.4294902428191534E-4</v>
      </c>
      <c r="BH35" s="181">
        <v>4.4471507106291518E-2</v>
      </c>
      <c r="BI35" s="181">
        <v>6.928815030106758E-2</v>
      </c>
      <c r="BJ35" s="181">
        <v>6.320142489596238E-2</v>
      </c>
      <c r="BK35" s="181">
        <v>1.1205366050506014E-2</v>
      </c>
      <c r="BL35" s="180">
        <v>2.7137262608935168E-2</v>
      </c>
    </row>
    <row r="36" spans="1:64">
      <c r="A36" s="158">
        <v>32</v>
      </c>
      <c r="B36" s="3" t="s">
        <v>67</v>
      </c>
      <c r="C36" s="169">
        <v>0</v>
      </c>
      <c r="D36" s="169">
        <v>0</v>
      </c>
      <c r="E36" s="169">
        <v>0</v>
      </c>
      <c r="F36" s="169">
        <v>0</v>
      </c>
      <c r="G36" s="169">
        <v>0</v>
      </c>
      <c r="H36" s="169">
        <v>0</v>
      </c>
      <c r="I36" s="169">
        <v>0</v>
      </c>
      <c r="J36" s="169">
        <v>0</v>
      </c>
      <c r="K36" s="169">
        <v>0</v>
      </c>
      <c r="L36" s="169">
        <v>0</v>
      </c>
      <c r="M36" s="169">
        <v>0</v>
      </c>
      <c r="N36" s="169">
        <v>0</v>
      </c>
      <c r="O36" s="169">
        <v>0</v>
      </c>
      <c r="P36" s="169">
        <v>0</v>
      </c>
      <c r="Q36" s="169">
        <v>0</v>
      </c>
      <c r="R36" s="169">
        <v>0</v>
      </c>
      <c r="S36" s="169">
        <v>0</v>
      </c>
      <c r="T36" s="169">
        <v>0</v>
      </c>
      <c r="U36" s="169">
        <v>0</v>
      </c>
      <c r="V36" s="169">
        <v>0</v>
      </c>
      <c r="W36" s="169">
        <v>0</v>
      </c>
      <c r="X36" s="169">
        <v>0</v>
      </c>
      <c r="Y36" s="169">
        <v>0</v>
      </c>
      <c r="Z36" s="169">
        <v>0</v>
      </c>
      <c r="AA36" s="169">
        <v>0</v>
      </c>
      <c r="AB36" s="169">
        <v>0</v>
      </c>
      <c r="AC36" s="169">
        <v>0</v>
      </c>
      <c r="AD36" s="169">
        <v>0</v>
      </c>
      <c r="AE36" s="169">
        <v>0</v>
      </c>
      <c r="AF36" s="169">
        <v>0</v>
      </c>
      <c r="AG36" s="169">
        <v>0</v>
      </c>
      <c r="AH36" s="169">
        <v>0</v>
      </c>
      <c r="AI36" s="169">
        <v>0</v>
      </c>
      <c r="AJ36" s="169">
        <v>0</v>
      </c>
      <c r="AK36" s="169">
        <v>0</v>
      </c>
      <c r="AL36" s="169">
        <v>0</v>
      </c>
      <c r="AM36" s="169">
        <v>0</v>
      </c>
      <c r="AN36" s="169">
        <v>0</v>
      </c>
      <c r="AO36" s="169">
        <v>0.10149629481379267</v>
      </c>
      <c r="AP36" s="181">
        <v>4.9058136475606555E-4</v>
      </c>
      <c r="AQ36" s="177">
        <v>0</v>
      </c>
      <c r="AR36" s="178">
        <v>5.0851604954235139E-3</v>
      </c>
      <c r="AS36" s="178">
        <v>0.30064191008489694</v>
      </c>
      <c r="AT36" s="178">
        <v>0</v>
      </c>
      <c r="AU36" s="178">
        <v>0</v>
      </c>
      <c r="AV36" s="178">
        <v>0</v>
      </c>
      <c r="AW36" s="181">
        <v>6.6558457316180208E-2</v>
      </c>
      <c r="AX36" s="181">
        <v>3.6125622121822215E-2</v>
      </c>
      <c r="AY36" s="181">
        <v>0</v>
      </c>
      <c r="AZ36" s="181">
        <v>0</v>
      </c>
      <c r="BA36" s="181">
        <v>0</v>
      </c>
      <c r="BB36" s="181">
        <v>0</v>
      </c>
      <c r="BC36" s="181">
        <v>3.8636713856951381E-2</v>
      </c>
      <c r="BD36" s="181">
        <v>2.6046092748438582E-2</v>
      </c>
      <c r="BE36" s="178">
        <v>0</v>
      </c>
      <c r="BF36" s="178">
        <v>0</v>
      </c>
      <c r="BG36" s="178">
        <v>0</v>
      </c>
      <c r="BH36" s="181">
        <v>0</v>
      </c>
      <c r="BI36" s="181">
        <v>0</v>
      </c>
      <c r="BJ36" s="181">
        <v>0</v>
      </c>
      <c r="BK36" s="181">
        <v>6.8292979359837844E-2</v>
      </c>
      <c r="BL36" s="180">
        <v>3.6623727962692296E-2</v>
      </c>
    </row>
    <row r="37" spans="1:64">
      <c r="A37" s="158">
        <v>33</v>
      </c>
      <c r="B37" s="3" t="s">
        <v>96</v>
      </c>
      <c r="C37" s="169">
        <v>4.9205031214441677E-5</v>
      </c>
      <c r="D37" s="169">
        <v>1.3656896732850089E-3</v>
      </c>
      <c r="E37" s="169">
        <v>0</v>
      </c>
      <c r="F37" s="169">
        <v>6.087353523055851E-4</v>
      </c>
      <c r="G37" s="169">
        <v>4.5621949268771019E-4</v>
      </c>
      <c r="H37" s="169">
        <v>4.8089060940862477E-5</v>
      </c>
      <c r="I37" s="169">
        <v>2.4629816534638355E-4</v>
      </c>
      <c r="J37" s="169">
        <v>7.6635485566885978E-4</v>
      </c>
      <c r="K37" s="169">
        <v>6.5577592865157899E-5</v>
      </c>
      <c r="L37" s="169">
        <v>3.1112354735633041E-4</v>
      </c>
      <c r="M37" s="169">
        <v>7.1641663369724452E-4</v>
      </c>
      <c r="N37" s="169">
        <v>1.1779090774292757E-4</v>
      </c>
      <c r="O37" s="169">
        <v>4.4048100525774143E-5</v>
      </c>
      <c r="P37" s="169">
        <v>8.0337510061463592E-4</v>
      </c>
      <c r="Q37" s="169">
        <v>7.8636919501347627E-4</v>
      </c>
      <c r="R37" s="169">
        <v>1.0691630688393469E-3</v>
      </c>
      <c r="S37" s="169">
        <v>5.5104631047394497E-4</v>
      </c>
      <c r="T37" s="169">
        <v>1.9649647868140328E-3</v>
      </c>
      <c r="U37" s="169">
        <v>1.9763936251423623E-3</v>
      </c>
      <c r="V37" s="169">
        <v>5.7320523046778624E-3</v>
      </c>
      <c r="W37" s="169">
        <v>5.4984554947312746E-4</v>
      </c>
      <c r="X37" s="169">
        <v>1.2766059303664657E-4</v>
      </c>
      <c r="Y37" s="169">
        <v>3.5256620764644497E-4</v>
      </c>
      <c r="Z37" s="169">
        <v>1.1961420086373587E-3</v>
      </c>
      <c r="AA37" s="169">
        <v>1.8955948481944458E-4</v>
      </c>
      <c r="AB37" s="169">
        <v>4.8860737931621858E-4</v>
      </c>
      <c r="AC37" s="169">
        <v>4.6052988951723965E-4</v>
      </c>
      <c r="AD37" s="169">
        <v>3.9632019642672328E-4</v>
      </c>
      <c r="AE37" s="169">
        <v>2.8476625815997713E-6</v>
      </c>
      <c r="AF37" s="169">
        <v>1.791952333178631E-3</v>
      </c>
      <c r="AG37" s="169">
        <v>1.0167869756708458E-2</v>
      </c>
      <c r="AH37" s="169">
        <v>2.4675877140545457E-4</v>
      </c>
      <c r="AI37" s="169">
        <v>1.1037001839113044E-5</v>
      </c>
      <c r="AJ37" s="169">
        <v>1.9506457416364846E-4</v>
      </c>
      <c r="AK37" s="169">
        <v>1.0518399309993005E-5</v>
      </c>
      <c r="AL37" s="169">
        <v>1.0823464435176849E-3</v>
      </c>
      <c r="AM37" s="169">
        <v>1.1017003375081978E-3</v>
      </c>
      <c r="AN37" s="169">
        <v>0</v>
      </c>
      <c r="AO37" s="169">
        <v>4.6611084484565676E-3</v>
      </c>
      <c r="AP37" s="181">
        <v>9.1848765712204065E-4</v>
      </c>
      <c r="AQ37" s="177">
        <v>5.8107103012272218E-6</v>
      </c>
      <c r="AR37" s="178">
        <v>3.428475595158087E-2</v>
      </c>
      <c r="AS37" s="178">
        <v>0.16792639837284748</v>
      </c>
      <c r="AT37" s="178">
        <v>8.6947194117983989E-2</v>
      </c>
      <c r="AU37" s="178">
        <v>0.18752085704873564</v>
      </c>
      <c r="AV37" s="178">
        <v>0</v>
      </c>
      <c r="AW37" s="181">
        <v>9.4748456166842729E-2</v>
      </c>
      <c r="AX37" s="181">
        <v>5.1643308610717704E-2</v>
      </c>
      <c r="AY37" s="181">
        <v>9.6346342450612573E-3</v>
      </c>
      <c r="AZ37" s="181">
        <v>9.6346342450612573E-3</v>
      </c>
      <c r="BA37" s="181">
        <v>5.7221048362617703E-3</v>
      </c>
      <c r="BB37" s="181">
        <v>6.3744309517107557E-3</v>
      </c>
      <c r="BC37" s="181">
        <v>5.7674927722599814E-2</v>
      </c>
      <c r="BD37" s="181">
        <v>3.9012689253481982E-2</v>
      </c>
      <c r="BE37" s="178">
        <v>2.7013169640197055E-2</v>
      </c>
      <c r="BF37" s="178">
        <v>0</v>
      </c>
      <c r="BG37" s="178">
        <v>0</v>
      </c>
      <c r="BH37" s="181">
        <v>2.4331604787450195E-2</v>
      </c>
      <c r="BI37" s="181">
        <v>2.8087265328998284E-2</v>
      </c>
      <c r="BJ37" s="181">
        <v>2.7166122439052399E-2</v>
      </c>
      <c r="BK37" s="181">
        <v>8.1092479044759247E-2</v>
      </c>
      <c r="BL37" s="180">
        <v>4.3823724195059997E-2</v>
      </c>
    </row>
    <row r="38" spans="1:64">
      <c r="A38" s="158">
        <v>34</v>
      </c>
      <c r="B38" s="3" t="s">
        <v>97</v>
      </c>
      <c r="C38" s="169">
        <v>0</v>
      </c>
      <c r="D38" s="169">
        <v>0</v>
      </c>
      <c r="E38" s="169">
        <v>0</v>
      </c>
      <c r="F38" s="169">
        <v>0</v>
      </c>
      <c r="G38" s="169">
        <v>0</v>
      </c>
      <c r="H38" s="169">
        <v>0</v>
      </c>
      <c r="I38" s="169">
        <v>0</v>
      </c>
      <c r="J38" s="169">
        <v>4.098154308389624E-6</v>
      </c>
      <c r="K38" s="169">
        <v>0</v>
      </c>
      <c r="L38" s="169">
        <v>0</v>
      </c>
      <c r="M38" s="169">
        <v>0</v>
      </c>
      <c r="N38" s="169">
        <v>1.8477005136145503E-6</v>
      </c>
      <c r="O38" s="169">
        <v>0</v>
      </c>
      <c r="P38" s="169">
        <v>0</v>
      </c>
      <c r="Q38" s="169">
        <v>0</v>
      </c>
      <c r="R38" s="169">
        <v>0</v>
      </c>
      <c r="S38" s="169">
        <v>0</v>
      </c>
      <c r="T38" s="169">
        <v>0</v>
      </c>
      <c r="U38" s="169">
        <v>0</v>
      </c>
      <c r="V38" s="169">
        <v>0</v>
      </c>
      <c r="W38" s="169">
        <v>0</v>
      </c>
      <c r="X38" s="169">
        <v>2.6595956882634704E-6</v>
      </c>
      <c r="Y38" s="169">
        <v>4.5610117418686281E-7</v>
      </c>
      <c r="Z38" s="169">
        <v>7.2230797623028907E-7</v>
      </c>
      <c r="AA38" s="169">
        <v>1.0531082489969143E-4</v>
      </c>
      <c r="AB38" s="169">
        <v>0</v>
      </c>
      <c r="AC38" s="169">
        <v>2.0156723650977105E-5</v>
      </c>
      <c r="AD38" s="169">
        <v>1.06863407529074E-4</v>
      </c>
      <c r="AE38" s="169">
        <v>1.0536351551919154E-5</v>
      </c>
      <c r="AF38" s="169">
        <v>1.2744871898196653E-3</v>
      </c>
      <c r="AG38" s="169">
        <v>3.9868480917068869E-4</v>
      </c>
      <c r="AH38" s="169">
        <v>1.7377378267989756E-5</v>
      </c>
      <c r="AI38" s="169">
        <v>1.1037001839113044E-5</v>
      </c>
      <c r="AJ38" s="169">
        <v>1.4579210660327663E-2</v>
      </c>
      <c r="AK38" s="169">
        <v>5.2591996549965023E-6</v>
      </c>
      <c r="AL38" s="169">
        <v>2.225555003456423E-5</v>
      </c>
      <c r="AM38" s="169">
        <v>2.8525574377102761E-4</v>
      </c>
      <c r="AN38" s="169">
        <v>0</v>
      </c>
      <c r="AO38" s="169">
        <v>1.3166973018238892E-4</v>
      </c>
      <c r="AP38" s="181">
        <v>1.2331613247962519E-3</v>
      </c>
      <c r="AQ38" s="177">
        <v>6.5844063778356263E-2</v>
      </c>
      <c r="AR38" s="178">
        <v>5.504775199299148E-2</v>
      </c>
      <c r="AS38" s="178">
        <v>0.52382450615889686</v>
      </c>
      <c r="AT38" s="178">
        <v>0</v>
      </c>
      <c r="AU38" s="178">
        <v>0</v>
      </c>
      <c r="AV38" s="178">
        <v>0</v>
      </c>
      <c r="AW38" s="181">
        <v>0.14162013631770934</v>
      </c>
      <c r="AX38" s="181">
        <v>7.7053247156942728E-2</v>
      </c>
      <c r="AY38" s="181">
        <v>3.8918380372682412E-7</v>
      </c>
      <c r="AZ38" s="181">
        <v>3.8918380372682412E-7</v>
      </c>
      <c r="BA38" s="181">
        <v>1.9410863511267677E-3</v>
      </c>
      <c r="BB38" s="181">
        <v>1.617518829416781E-3</v>
      </c>
      <c r="BC38" s="181">
        <v>8.2888048364427536E-2</v>
      </c>
      <c r="BD38" s="181">
        <v>5.6005674967989867E-2</v>
      </c>
      <c r="BE38" s="178">
        <v>6.6395824667354075E-5</v>
      </c>
      <c r="BF38" s="178">
        <v>0</v>
      </c>
      <c r="BG38" s="178">
        <v>0</v>
      </c>
      <c r="BH38" s="181">
        <v>5.9804791028259041E-5</v>
      </c>
      <c r="BI38" s="181">
        <v>1.0132760760369012E-3</v>
      </c>
      <c r="BJ38" s="181">
        <v>7.7942019762696196E-4</v>
      </c>
      <c r="BK38" s="181">
        <v>0.14591191954580951</v>
      </c>
      <c r="BL38" s="180">
        <v>7.8433729066252164E-2</v>
      </c>
    </row>
    <row r="39" spans="1:64">
      <c r="A39" s="158">
        <v>35</v>
      </c>
      <c r="B39" s="3" t="s">
        <v>3</v>
      </c>
      <c r="C39" s="169">
        <v>2.0297075375957192E-3</v>
      </c>
      <c r="D39" s="169">
        <v>1.5757957768673179E-3</v>
      </c>
      <c r="E39" s="169">
        <v>1.2548357323802604E-2</v>
      </c>
      <c r="F39" s="169">
        <v>1.9783898949931517E-3</v>
      </c>
      <c r="G39" s="169">
        <v>1.237566362425687E-3</v>
      </c>
      <c r="H39" s="169">
        <v>7.5740270981858402E-4</v>
      </c>
      <c r="I39" s="169">
        <v>5.3810794820242501E-4</v>
      </c>
      <c r="J39" s="169">
        <v>1.0748873300290502E-3</v>
      </c>
      <c r="K39" s="169">
        <v>3.060287667040702E-4</v>
      </c>
      <c r="L39" s="169">
        <v>4.4809617826792238E-4</v>
      </c>
      <c r="M39" s="169">
        <v>7.7344482344428875E-4</v>
      </c>
      <c r="N39" s="169">
        <v>6.5270020643433987E-4</v>
      </c>
      <c r="O39" s="169">
        <v>1.2373511874967465E-3</v>
      </c>
      <c r="P39" s="169">
        <v>2.8372556336486184E-4</v>
      </c>
      <c r="Q39" s="169">
        <v>1.329374615941544E-3</v>
      </c>
      <c r="R39" s="169">
        <v>4.5365106525418222E-4</v>
      </c>
      <c r="S39" s="169">
        <v>8.6722042304096265E-4</v>
      </c>
      <c r="T39" s="169">
        <v>5.5207883104571717E-4</v>
      </c>
      <c r="U39" s="169">
        <v>2.7504811283231208E-4</v>
      </c>
      <c r="V39" s="169">
        <v>3.3295247402850934E-4</v>
      </c>
      <c r="W39" s="169">
        <v>2.4604960661354561E-4</v>
      </c>
      <c r="X39" s="169">
        <v>9.4415646933353192E-4</v>
      </c>
      <c r="Y39" s="169">
        <v>8.907655931869431E-4</v>
      </c>
      <c r="Z39" s="169">
        <v>2.1914823998826971E-3</v>
      </c>
      <c r="AA39" s="169">
        <v>7.4770685678780925E-3</v>
      </c>
      <c r="AB39" s="169">
        <v>1.8782246966375744E-3</v>
      </c>
      <c r="AC39" s="169">
        <v>6.1665908796633352E-4</v>
      </c>
      <c r="AD39" s="169">
        <v>3.1503669117232524E-3</v>
      </c>
      <c r="AE39" s="169">
        <v>2.1813095375054249E-4</v>
      </c>
      <c r="AF39" s="169">
        <v>1.7563800784257055E-3</v>
      </c>
      <c r="AG39" s="169">
        <v>1.1163174656779284E-3</v>
      </c>
      <c r="AH39" s="169">
        <v>2.0852853921587709E-6</v>
      </c>
      <c r="AI39" s="169">
        <v>2.1376929877861051E-3</v>
      </c>
      <c r="AJ39" s="169">
        <v>1.1028775757205948E-3</v>
      </c>
      <c r="AK39" s="169">
        <v>0</v>
      </c>
      <c r="AL39" s="169">
        <v>1.8058789170903547E-3</v>
      </c>
      <c r="AM39" s="169">
        <v>2.3660231083811869E-3</v>
      </c>
      <c r="AN39" s="169">
        <v>0</v>
      </c>
      <c r="AO39" s="169">
        <v>2.3700551432830004E-4</v>
      </c>
      <c r="AP39" s="181">
        <v>1.1169247770573595E-3</v>
      </c>
      <c r="AQ39" s="177">
        <v>0</v>
      </c>
      <c r="AR39" s="178">
        <v>1.3420289237220641E-2</v>
      </c>
      <c r="AS39" s="178">
        <v>0</v>
      </c>
      <c r="AT39" s="178">
        <v>0</v>
      </c>
      <c r="AU39" s="178">
        <v>0</v>
      </c>
      <c r="AV39" s="178">
        <v>0</v>
      </c>
      <c r="AW39" s="181">
        <v>7.1446025522044704E-3</v>
      </c>
      <c r="AX39" s="181">
        <v>4.9276319656858672E-3</v>
      </c>
      <c r="AY39" s="181">
        <v>2.6036396469324532E-4</v>
      </c>
      <c r="AZ39" s="181">
        <v>2.6036396469324532E-4</v>
      </c>
      <c r="BA39" s="181">
        <v>0</v>
      </c>
      <c r="BB39" s="181">
        <v>4.3409824168799197E-5</v>
      </c>
      <c r="BC39" s="181">
        <v>4.1656019923679904E-3</v>
      </c>
      <c r="BD39" s="181">
        <v>3.5648689833478134E-3</v>
      </c>
      <c r="BE39" s="178">
        <v>1.3673567481708518E-3</v>
      </c>
      <c r="BF39" s="178">
        <v>0</v>
      </c>
      <c r="BG39" s="178">
        <v>0</v>
      </c>
      <c r="BH39" s="181">
        <v>1.2316208887400868E-3</v>
      </c>
      <c r="BI39" s="181">
        <v>1.613766734212868E-4</v>
      </c>
      <c r="BJ39" s="181">
        <v>4.2387320060748891E-4</v>
      </c>
      <c r="BK39" s="181">
        <v>7.0376294349471799E-3</v>
      </c>
      <c r="BL39" s="180">
        <v>4.84046559279812E-3</v>
      </c>
    </row>
    <row r="40" spans="1:64">
      <c r="A40" s="158">
        <v>36</v>
      </c>
      <c r="B40" s="3" t="s">
        <v>98</v>
      </c>
      <c r="C40" s="169">
        <v>4.4788879662945535E-2</v>
      </c>
      <c r="D40" s="169">
        <v>2.7944111776447105E-2</v>
      </c>
      <c r="E40" s="169">
        <v>2.0599729002611786E-2</v>
      </c>
      <c r="F40" s="169">
        <v>0.12007304824227667</v>
      </c>
      <c r="G40" s="169">
        <v>4.8335130131404468E-2</v>
      </c>
      <c r="H40" s="169">
        <v>3.4071099676601067E-2</v>
      </c>
      <c r="I40" s="169">
        <v>2.5590914810283485E-2</v>
      </c>
      <c r="J40" s="169">
        <v>5.7772266735984019E-2</v>
      </c>
      <c r="K40" s="169">
        <v>1.3501697731015287E-2</v>
      </c>
      <c r="L40" s="169">
        <v>4.4545456324319881E-2</v>
      </c>
      <c r="M40" s="169">
        <v>6.4545218008076624E-2</v>
      </c>
      <c r="N40" s="169">
        <v>1.4060077058349921E-2</v>
      </c>
      <c r="O40" s="169">
        <v>1.7050619276249665E-2</v>
      </c>
      <c r="P40" s="169">
        <v>3.3206684820990755E-2</v>
      </c>
      <c r="Q40" s="169">
        <v>3.9944360957149726E-2</v>
      </c>
      <c r="R40" s="169">
        <v>4.142318707490858E-2</v>
      </c>
      <c r="S40" s="169">
        <v>4.3126148954141207E-2</v>
      </c>
      <c r="T40" s="169">
        <v>5.5044438713801609E-2</v>
      </c>
      <c r="U40" s="169">
        <v>4.242411266102461E-2</v>
      </c>
      <c r="V40" s="169">
        <v>4.7492436709088162E-2</v>
      </c>
      <c r="W40" s="169">
        <v>3.2440050515490662E-2</v>
      </c>
      <c r="X40" s="169">
        <v>5.0487104950305457E-2</v>
      </c>
      <c r="Y40" s="169">
        <v>0.11026154665732571</v>
      </c>
      <c r="Z40" s="169">
        <v>6.7544463473246802E-2</v>
      </c>
      <c r="AA40" s="169">
        <v>0.16531166738629063</v>
      </c>
      <c r="AB40" s="169">
        <v>7.0848070000851707E-2</v>
      </c>
      <c r="AC40" s="169">
        <v>9.3504991180579311E-2</v>
      </c>
      <c r="AD40" s="169">
        <v>0.12389087142480897</v>
      </c>
      <c r="AE40" s="169">
        <v>2.6253455638542773E-2</v>
      </c>
      <c r="AF40" s="169">
        <v>7.9589585110788119E-2</v>
      </c>
      <c r="AG40" s="169">
        <v>0.16163245012922078</v>
      </c>
      <c r="AH40" s="169">
        <v>9.2848027180999992E-2</v>
      </c>
      <c r="AI40" s="169">
        <v>9.1535665200100841E-2</v>
      </c>
      <c r="AJ40" s="169">
        <v>4.7969981476979624E-2</v>
      </c>
      <c r="AK40" s="169">
        <v>7.7836154893948239E-2</v>
      </c>
      <c r="AL40" s="169">
        <v>0.16508803659720817</v>
      </c>
      <c r="AM40" s="169">
        <v>4.4422583723893766E-2</v>
      </c>
      <c r="AN40" s="169">
        <v>0</v>
      </c>
      <c r="AO40" s="169">
        <v>3.1010854852556235E-2</v>
      </c>
      <c r="AP40" s="181">
        <v>6.7876645172918415E-2</v>
      </c>
      <c r="AQ40" s="177">
        <v>9.6341576794347333E-3</v>
      </c>
      <c r="AR40" s="178">
        <v>1.4147055315786071E-2</v>
      </c>
      <c r="AS40" s="178">
        <v>1.4572306127058587E-5</v>
      </c>
      <c r="AT40" s="178">
        <v>6.5860250048166294E-3</v>
      </c>
      <c r="AU40" s="178">
        <v>2.3271047426993482E-2</v>
      </c>
      <c r="AV40" s="178">
        <v>0</v>
      </c>
      <c r="AW40" s="181">
        <v>1.2567918647351232E-2</v>
      </c>
      <c r="AX40" s="181">
        <v>7.3683535972434031E-2</v>
      </c>
      <c r="AY40" s="181">
        <v>3.5650793156591996E-2</v>
      </c>
      <c r="AZ40" s="181">
        <v>3.5650793156591996E-2</v>
      </c>
      <c r="BA40" s="181">
        <v>8.1252767334865934E-3</v>
      </c>
      <c r="BB40" s="181">
        <v>1.2714536347389681E-2</v>
      </c>
      <c r="BC40" s="181">
        <v>1.262942580920759E-2</v>
      </c>
      <c r="BD40" s="181">
        <v>5.66723736313645E-2</v>
      </c>
      <c r="BE40" s="178">
        <v>5.485203094612915E-2</v>
      </c>
      <c r="BF40" s="178">
        <v>0</v>
      </c>
      <c r="BG40" s="178">
        <v>0</v>
      </c>
      <c r="BH40" s="181">
        <v>4.94069358223031E-2</v>
      </c>
      <c r="BI40" s="181">
        <v>6.1068654105254798E-2</v>
      </c>
      <c r="BJ40" s="181">
        <v>5.8208409213030068E-2</v>
      </c>
      <c r="BK40" s="181">
        <v>-2.2355496515707524E-2</v>
      </c>
      <c r="BL40" s="180">
        <v>5.6048570889974572E-2</v>
      </c>
    </row>
    <row r="41" spans="1:64">
      <c r="A41" s="158">
        <v>37</v>
      </c>
      <c r="B41" s="3" t="s">
        <v>99</v>
      </c>
      <c r="C41" s="169">
        <v>1.8513392994433681E-3</v>
      </c>
      <c r="D41" s="169">
        <v>1.0505305179115453E-4</v>
      </c>
      <c r="E41" s="169">
        <v>1.0996995463739372E-3</v>
      </c>
      <c r="F41" s="169">
        <v>1.5218383807639628E-4</v>
      </c>
      <c r="G41" s="169">
        <v>3.1992155296358099E-4</v>
      </c>
      <c r="H41" s="169">
        <v>1.202226523521562E-4</v>
      </c>
      <c r="I41" s="169">
        <v>8.0314619134690297E-5</v>
      </c>
      <c r="J41" s="169">
        <v>2.8101629543243137E-4</v>
      </c>
      <c r="K41" s="169">
        <v>5.8291193657918133E-5</v>
      </c>
      <c r="L41" s="169">
        <v>9.783759350827999E-5</v>
      </c>
      <c r="M41" s="169">
        <v>2.1741997341060654E-4</v>
      </c>
      <c r="N41" s="169">
        <v>7.0674544645756549E-5</v>
      </c>
      <c r="O41" s="169">
        <v>3.6039354975633392E-5</v>
      </c>
      <c r="P41" s="169">
        <v>1.1564900680632955E-4</v>
      </c>
      <c r="Q41" s="169">
        <v>1.2168188704270425E-4</v>
      </c>
      <c r="R41" s="169">
        <v>2.0590473107410699E-4</v>
      </c>
      <c r="S41" s="169">
        <v>2.2132187879691235E-4</v>
      </c>
      <c r="T41" s="169">
        <v>2.4335053736883588E-4</v>
      </c>
      <c r="U41" s="169">
        <v>1.3587706172853739E-4</v>
      </c>
      <c r="V41" s="169">
        <v>2.1797608011938383E-4</v>
      </c>
      <c r="W41" s="169">
        <v>2.2596392444101127E-4</v>
      </c>
      <c r="X41" s="169">
        <v>2.2872522919065844E-4</v>
      </c>
      <c r="Y41" s="169">
        <v>3.1744641723405653E-4</v>
      </c>
      <c r="Z41" s="169">
        <v>9.6789268814858744E-5</v>
      </c>
      <c r="AA41" s="169">
        <v>4.2124329959876574E-4</v>
      </c>
      <c r="AB41" s="169">
        <v>6.7239547612323662E-5</v>
      </c>
      <c r="AC41" s="169">
        <v>6.5526433834871332E-4</v>
      </c>
      <c r="AD41" s="169">
        <v>2.7010357336088785E-4</v>
      </c>
      <c r="AE41" s="169">
        <v>7.7741188477673754E-4</v>
      </c>
      <c r="AF41" s="169">
        <v>7.3089867187651981E-4</v>
      </c>
      <c r="AG41" s="169">
        <v>5.7335565968264692E-3</v>
      </c>
      <c r="AH41" s="169">
        <v>4.3373936156902433E-4</v>
      </c>
      <c r="AI41" s="169">
        <v>1.0158688850653101E-2</v>
      </c>
      <c r="AJ41" s="169">
        <v>2.2585621501374054E-2</v>
      </c>
      <c r="AK41" s="169">
        <v>2.3771582440584192E-3</v>
      </c>
      <c r="AL41" s="169">
        <v>1.6482732872537468E-3</v>
      </c>
      <c r="AM41" s="169">
        <v>1.4241459656306818E-2</v>
      </c>
      <c r="AN41" s="169">
        <v>0</v>
      </c>
      <c r="AO41" s="169">
        <v>3.4181461955348161E-3</v>
      </c>
      <c r="AP41" s="181">
        <v>3.3120542722340899E-3</v>
      </c>
      <c r="AQ41" s="177">
        <v>0.51350118538490142</v>
      </c>
      <c r="AR41" s="178">
        <v>0.11509284654657072</v>
      </c>
      <c r="AS41" s="178">
        <v>0</v>
      </c>
      <c r="AT41" s="178">
        <v>0</v>
      </c>
      <c r="AU41" s="178">
        <v>1.3986876822349276E-3</v>
      </c>
      <c r="AV41" s="178">
        <v>0</v>
      </c>
      <c r="AW41" s="181">
        <v>6.9835640050383285E-2</v>
      </c>
      <c r="AX41" s="181">
        <v>4.066363578312162E-2</v>
      </c>
      <c r="AY41" s="181">
        <v>4.7149617821504739E-3</v>
      </c>
      <c r="AZ41" s="181">
        <v>4.7149617821504739E-3</v>
      </c>
      <c r="BA41" s="181">
        <v>4.5293494405525464E-2</v>
      </c>
      <c r="BB41" s="181">
        <v>3.852793847199236E-2</v>
      </c>
      <c r="BC41" s="181">
        <v>5.6701837870785331E-2</v>
      </c>
      <c r="BD41" s="181">
        <v>4.0067747808996454E-2</v>
      </c>
      <c r="BE41" s="178">
        <v>5.7718968606124644E-3</v>
      </c>
      <c r="BF41" s="178">
        <v>0</v>
      </c>
      <c r="BG41" s="178">
        <v>9.5575957586763294E-5</v>
      </c>
      <c r="BH41" s="181">
        <v>5.2076171879991721E-3</v>
      </c>
      <c r="BI41" s="181">
        <v>5.7503583425926277E-2</v>
      </c>
      <c r="BJ41" s="181">
        <v>4.4677062780623243E-2</v>
      </c>
      <c r="BK41" s="181">
        <v>6.593165808807025E-2</v>
      </c>
      <c r="BL41" s="180">
        <v>3.8195848909289544E-2</v>
      </c>
    </row>
    <row r="42" spans="1:64">
      <c r="A42" s="158">
        <v>38</v>
      </c>
      <c r="B42" s="3" t="s">
        <v>4</v>
      </c>
      <c r="C42" s="169">
        <v>3.6288710520650735E-4</v>
      </c>
      <c r="D42" s="169">
        <v>4.3071751234373358E-3</v>
      </c>
      <c r="E42" s="169">
        <v>1.0211495787757988E-3</v>
      </c>
      <c r="F42" s="169">
        <v>1.2174707046111702E-3</v>
      </c>
      <c r="G42" s="169">
        <v>8.0690273343625094E-4</v>
      </c>
      <c r="H42" s="169">
        <v>1.0820038711694057E-3</v>
      </c>
      <c r="I42" s="169">
        <v>6.3716264513520961E-4</v>
      </c>
      <c r="J42" s="169">
        <v>6.8146451642364615E-4</v>
      </c>
      <c r="K42" s="169">
        <v>7.2863992072397658E-5</v>
      </c>
      <c r="L42" s="169">
        <v>1.721941645745728E-4</v>
      </c>
      <c r="M42" s="169">
        <v>1.0835356051938424E-3</v>
      </c>
      <c r="N42" s="169">
        <v>1.4827796621756767E-4</v>
      </c>
      <c r="O42" s="169">
        <v>2.2424487540394111E-4</v>
      </c>
      <c r="P42" s="169">
        <v>5.3506940482395138E-4</v>
      </c>
      <c r="Q42" s="169">
        <v>5.9015715215711569E-4</v>
      </c>
      <c r="R42" s="169">
        <v>9.5795249216295761E-4</v>
      </c>
      <c r="S42" s="169">
        <v>1.2782467693780856E-3</v>
      </c>
      <c r="T42" s="169">
        <v>1.569066151393091E-3</v>
      </c>
      <c r="U42" s="169">
        <v>8.4984925881121569E-4</v>
      </c>
      <c r="V42" s="169">
        <v>7.8806736658546461E-4</v>
      </c>
      <c r="W42" s="169">
        <v>7.7999399103341666E-4</v>
      </c>
      <c r="X42" s="169">
        <v>1.1702221028359269E-3</v>
      </c>
      <c r="Y42" s="169">
        <v>7.3842780100853093E-4</v>
      </c>
      <c r="Z42" s="169">
        <v>5.4895406193501972E-5</v>
      </c>
      <c r="AA42" s="169">
        <v>1.0267805427719916E-3</v>
      </c>
      <c r="AB42" s="169">
        <v>2.8913005473299174E-3</v>
      </c>
      <c r="AC42" s="169">
        <v>2.0204553164725188E-3</v>
      </c>
      <c r="AD42" s="169">
        <v>3.3775568332417563E-3</v>
      </c>
      <c r="AE42" s="169">
        <v>3.4428240611541236E-4</v>
      </c>
      <c r="AF42" s="169">
        <v>2.5645372410937357E-3</v>
      </c>
      <c r="AG42" s="169">
        <v>2.0243807486831676E-3</v>
      </c>
      <c r="AH42" s="169">
        <v>2.7303336734665505E-3</v>
      </c>
      <c r="AI42" s="169">
        <v>3.5597235405307754E-3</v>
      </c>
      <c r="AJ42" s="169">
        <v>2.4040653923962465E-3</v>
      </c>
      <c r="AK42" s="169">
        <v>4.4335053091620518E-3</v>
      </c>
      <c r="AL42" s="169">
        <v>1.5478962146488755E-3</v>
      </c>
      <c r="AM42" s="169">
        <v>1.8734904106083145E-3</v>
      </c>
      <c r="AN42" s="169">
        <v>0</v>
      </c>
      <c r="AO42" s="169">
        <v>1.2113615176779779E-4</v>
      </c>
      <c r="AP42" s="181">
        <v>1.3891616674471352E-3</v>
      </c>
      <c r="AQ42" s="177">
        <v>0</v>
      </c>
      <c r="AR42" s="178">
        <v>0</v>
      </c>
      <c r="AS42" s="178">
        <v>0</v>
      </c>
      <c r="AT42" s="178">
        <v>0</v>
      </c>
      <c r="AU42" s="178">
        <v>0</v>
      </c>
      <c r="AV42" s="178">
        <v>0</v>
      </c>
      <c r="AW42" s="181">
        <v>0</v>
      </c>
      <c r="AX42" s="181">
        <v>1.3702681910327977E-3</v>
      </c>
      <c r="AY42" s="181">
        <v>0</v>
      </c>
      <c r="AZ42" s="181">
        <v>0</v>
      </c>
      <c r="BA42" s="181">
        <v>0</v>
      </c>
      <c r="BB42" s="181">
        <v>0</v>
      </c>
      <c r="BC42" s="181">
        <v>0</v>
      </c>
      <c r="BD42" s="181">
        <v>9.8794512862703768E-4</v>
      </c>
      <c r="BE42" s="178">
        <v>0</v>
      </c>
      <c r="BF42" s="178">
        <v>0</v>
      </c>
      <c r="BG42" s="178">
        <v>0</v>
      </c>
      <c r="BH42" s="181">
        <v>0</v>
      </c>
      <c r="BI42" s="181">
        <v>0</v>
      </c>
      <c r="BJ42" s="181">
        <v>0</v>
      </c>
      <c r="BK42" s="181">
        <v>0</v>
      </c>
      <c r="BL42" s="180">
        <v>1.3891616674471352E-3</v>
      </c>
    </row>
    <row r="43" spans="1:64">
      <c r="A43" s="158">
        <v>39</v>
      </c>
      <c r="B43" s="3" t="s">
        <v>5</v>
      </c>
      <c r="C43" s="169">
        <v>5.455607835901221E-3</v>
      </c>
      <c r="D43" s="169">
        <v>8.4042441432923627E-4</v>
      </c>
      <c r="E43" s="169">
        <v>9.170708717082655E-3</v>
      </c>
      <c r="F43" s="169">
        <v>5.6308020088266623E-3</v>
      </c>
      <c r="G43" s="169">
        <v>4.0969835562214806E-3</v>
      </c>
      <c r="H43" s="169">
        <v>2.7771432693348081E-3</v>
      </c>
      <c r="I43" s="169">
        <v>2.9930581397527916E-3</v>
      </c>
      <c r="J43" s="169">
        <v>1.0344912375606381E-3</v>
      </c>
      <c r="K43" s="169">
        <v>3.869077979044316E-3</v>
      </c>
      <c r="L43" s="169">
        <v>2.2659186656517646E-3</v>
      </c>
      <c r="M43" s="169">
        <v>1.130940287921073E-2</v>
      </c>
      <c r="N43" s="169">
        <v>6.2692478426941691E-3</v>
      </c>
      <c r="O43" s="169">
        <v>4.7491861112334667E-3</v>
      </c>
      <c r="P43" s="169">
        <v>6.1247714004632131E-3</v>
      </c>
      <c r="Q43" s="169">
        <v>6.9518383091084976E-3</v>
      </c>
      <c r="R43" s="169">
        <v>6.2751393710766615E-3</v>
      </c>
      <c r="S43" s="169">
        <v>3.2972443167703265E-3</v>
      </c>
      <c r="T43" s="169">
        <v>1.1985921989808334E-3</v>
      </c>
      <c r="U43" s="169">
        <v>3.6060948685410015E-3</v>
      </c>
      <c r="V43" s="169">
        <v>2.1653887519551976E-3</v>
      </c>
      <c r="W43" s="169">
        <v>4.6573675537563992E-3</v>
      </c>
      <c r="X43" s="169">
        <v>1.7260776016829922E-3</v>
      </c>
      <c r="Y43" s="169">
        <v>1.4838339499821208E-2</v>
      </c>
      <c r="Z43" s="169">
        <v>3.082810442550874E-3</v>
      </c>
      <c r="AA43" s="169">
        <v>7.4823341091230771E-3</v>
      </c>
      <c r="AB43" s="169">
        <v>7.6473778817749451E-3</v>
      </c>
      <c r="AC43" s="169">
        <v>4.266392626328849E-3</v>
      </c>
      <c r="AD43" s="169">
        <v>9.9231509054359818E-3</v>
      </c>
      <c r="AE43" s="169">
        <v>3.4525061139315627E-3</v>
      </c>
      <c r="AF43" s="169">
        <v>4.3648268214800841E-3</v>
      </c>
      <c r="AG43" s="169">
        <v>4.9821529917777121E-3</v>
      </c>
      <c r="AH43" s="169">
        <v>3.2182904552317029E-4</v>
      </c>
      <c r="AI43" s="169">
        <v>6.2957382069635352E-3</v>
      </c>
      <c r="AJ43" s="169">
        <v>2.7461586722106984E-3</v>
      </c>
      <c r="AK43" s="169">
        <v>1.2553709576476653E-2</v>
      </c>
      <c r="AL43" s="169">
        <v>3.403282375693669E-3</v>
      </c>
      <c r="AM43" s="169">
        <v>4.3701446539874487E-3</v>
      </c>
      <c r="AN43" s="169">
        <v>4.9478641719657686E-4</v>
      </c>
      <c r="AO43" s="169">
        <v>0</v>
      </c>
      <c r="AP43" s="181">
        <v>4.8338722362794226E-3</v>
      </c>
      <c r="AQ43" s="177">
        <v>0</v>
      </c>
      <c r="AR43" s="178">
        <v>7.1346566917706757E-6</v>
      </c>
      <c r="AS43" s="178">
        <v>0</v>
      </c>
      <c r="AT43" s="178">
        <v>0</v>
      </c>
      <c r="AU43" s="178">
        <v>0</v>
      </c>
      <c r="AV43" s="178">
        <v>0</v>
      </c>
      <c r="AW43" s="181">
        <v>3.7983001340799946E-6</v>
      </c>
      <c r="AX43" s="181">
        <v>4.7701624898668733E-3</v>
      </c>
      <c r="AY43" s="181">
        <v>2.690194124881299E-2</v>
      </c>
      <c r="AZ43" s="181">
        <v>2.690194124881299E-2</v>
      </c>
      <c r="BA43" s="181">
        <v>0</v>
      </c>
      <c r="BB43" s="181">
        <v>4.4852925049986185E-3</v>
      </c>
      <c r="BC43" s="181">
        <v>1.8838168063897715E-3</v>
      </c>
      <c r="BD43" s="181">
        <v>4.6906799727107068E-3</v>
      </c>
      <c r="BE43" s="178">
        <v>1.7897363404777888E-2</v>
      </c>
      <c r="BF43" s="178">
        <v>2.2647976984758525E-3</v>
      </c>
      <c r="BG43" s="178">
        <v>1.7063119486813327E-2</v>
      </c>
      <c r="BH43" s="181">
        <v>1.7690972799043123E-2</v>
      </c>
      <c r="BI43" s="181">
        <v>0</v>
      </c>
      <c r="BJ43" s="181">
        <v>4.3390273507912429E-3</v>
      </c>
      <c r="BK43" s="181">
        <v>-7.2171932018081665E-7</v>
      </c>
      <c r="BL43" s="180">
        <v>4.8334903816547869E-3</v>
      </c>
    </row>
    <row r="44" spans="1:64">
      <c r="A44" s="165">
        <v>40</v>
      </c>
      <c r="B44" s="4" t="s">
        <v>6</v>
      </c>
      <c r="C44" s="174">
        <v>0.57087677214995236</v>
      </c>
      <c r="D44" s="174">
        <v>0.34646496480722766</v>
      </c>
      <c r="E44" s="174">
        <v>0.50077568093003166</v>
      </c>
      <c r="F44" s="174">
        <v>0.44285496880231318</v>
      </c>
      <c r="G44" s="174">
        <v>0.65782591534951429</v>
      </c>
      <c r="H44" s="174">
        <v>0.60100506137366405</v>
      </c>
      <c r="I44" s="174">
        <v>0.63288990739724416</v>
      </c>
      <c r="J44" s="174">
        <v>0.63283054834475549</v>
      </c>
      <c r="K44" s="174">
        <v>0.73446175369056121</v>
      </c>
      <c r="L44" s="174">
        <v>0.55822021676897216</v>
      </c>
      <c r="M44" s="174">
        <v>0.49847984231705533</v>
      </c>
      <c r="N44" s="174">
        <v>0.78218474880280553</v>
      </c>
      <c r="O44" s="174">
        <v>0.78533758864680225</v>
      </c>
      <c r="P44" s="174">
        <v>0.5325081648198805</v>
      </c>
      <c r="Q44" s="174">
        <v>0.55942563107268672</v>
      </c>
      <c r="R44" s="174">
        <v>0.55487691411570528</v>
      </c>
      <c r="S44" s="174">
        <v>0.62329661196854524</v>
      </c>
      <c r="T44" s="174">
        <v>0.65852834670550586</v>
      </c>
      <c r="U44" s="174">
        <v>0.65150415907333492</v>
      </c>
      <c r="V44" s="174">
        <v>0.69292679596720297</v>
      </c>
      <c r="W44" s="174">
        <v>0.69754142881173942</v>
      </c>
      <c r="X44" s="174">
        <v>0.58487434740170796</v>
      </c>
      <c r="Y44" s="174">
        <v>0.52416241580372325</v>
      </c>
      <c r="Z44" s="174">
        <v>0.59577767649414826</v>
      </c>
      <c r="AA44" s="174">
        <v>0.5492328106406057</v>
      </c>
      <c r="AB44" s="174">
        <v>0.35015666814593671</v>
      </c>
      <c r="AC44" s="174">
        <v>0.30591893649026347</v>
      </c>
      <c r="AD44" s="174">
        <v>0.37023206188316887</v>
      </c>
      <c r="AE44" s="174">
        <v>0.18521254383976543</v>
      </c>
      <c r="AF44" s="174">
        <v>0.35559748882114106</v>
      </c>
      <c r="AG44" s="174">
        <v>0.49448736169154928</v>
      </c>
      <c r="AH44" s="174">
        <v>0.28231566772228445</v>
      </c>
      <c r="AI44" s="174">
        <v>0.29027663373767487</v>
      </c>
      <c r="AJ44" s="174">
        <v>0.41057782281320765</v>
      </c>
      <c r="AK44" s="174">
        <v>0.37818904719079849</v>
      </c>
      <c r="AL44" s="174">
        <v>0.36916870524477019</v>
      </c>
      <c r="AM44" s="174">
        <v>0.45130524497336727</v>
      </c>
      <c r="AN44" s="174">
        <v>1</v>
      </c>
      <c r="AO44" s="174">
        <v>0.35062069110807981</v>
      </c>
      <c r="AP44" s="183">
        <v>0.4709097928273191</v>
      </c>
      <c r="AQ44" s="182">
        <v>1</v>
      </c>
      <c r="AR44" s="174">
        <v>1</v>
      </c>
      <c r="AS44" s="174">
        <v>1</v>
      </c>
      <c r="AT44" s="174">
        <v>1</v>
      </c>
      <c r="AU44" s="174">
        <v>1</v>
      </c>
      <c r="AV44" s="174">
        <v>1</v>
      </c>
      <c r="AW44" s="183">
        <v>1</v>
      </c>
      <c r="AX44" s="183">
        <v>1</v>
      </c>
      <c r="AY44" s="183">
        <v>1</v>
      </c>
      <c r="AZ44" s="183">
        <v>1</v>
      </c>
      <c r="BA44" s="183">
        <v>1</v>
      </c>
      <c r="BB44" s="183">
        <v>1</v>
      </c>
      <c r="BC44" s="183">
        <v>1</v>
      </c>
      <c r="BD44" s="183">
        <v>1</v>
      </c>
      <c r="BE44" s="174">
        <v>1</v>
      </c>
      <c r="BF44" s="174">
        <v>1</v>
      </c>
      <c r="BG44" s="174">
        <v>1</v>
      </c>
      <c r="BH44" s="183">
        <v>1</v>
      </c>
      <c r="BI44" s="183">
        <v>1</v>
      </c>
      <c r="BJ44" s="183">
        <v>1</v>
      </c>
      <c r="BK44" s="183">
        <v>1</v>
      </c>
      <c r="BL44" s="184">
        <v>1</v>
      </c>
    </row>
    <row r="45" spans="1:64">
      <c r="A45" s="158">
        <v>41</v>
      </c>
      <c r="B45" s="5" t="s">
        <v>28</v>
      </c>
      <c r="C45" s="185">
        <v>1.9128455884614203E-3</v>
      </c>
      <c r="D45" s="185">
        <v>1.365689673285009E-2</v>
      </c>
      <c r="E45" s="185">
        <v>2.5410914517997762E-2</v>
      </c>
      <c r="F45" s="185">
        <v>1.3544361588799269E-2</v>
      </c>
      <c r="G45" s="185">
        <v>5.6587307822271275E-3</v>
      </c>
      <c r="H45" s="185">
        <v>8.2232294208874832E-3</v>
      </c>
      <c r="I45" s="185">
        <v>1.1123574750154606E-2</v>
      </c>
      <c r="J45" s="185">
        <v>8.7478030965653947E-3</v>
      </c>
      <c r="K45" s="185">
        <v>2.768831698751111E-3</v>
      </c>
      <c r="L45" s="185">
        <v>1.352311217471446E-2</v>
      </c>
      <c r="M45" s="185">
        <v>1.1548208423776478E-2</v>
      </c>
      <c r="N45" s="185">
        <v>4.5042319270638701E-3</v>
      </c>
      <c r="O45" s="185">
        <v>3.7040448169400986E-3</v>
      </c>
      <c r="P45" s="185">
        <v>9.5803637238363396E-3</v>
      </c>
      <c r="Q45" s="185">
        <v>9.8417831263727246E-3</v>
      </c>
      <c r="R45" s="185">
        <v>7.4786360077825379E-3</v>
      </c>
      <c r="S45" s="185">
        <v>9.4897401500472003E-3</v>
      </c>
      <c r="T45" s="185">
        <v>8.2848145632584275E-3</v>
      </c>
      <c r="U45" s="185">
        <v>1.0380184018716447E-2</v>
      </c>
      <c r="V45" s="185">
        <v>1.1703638763333069E-2</v>
      </c>
      <c r="W45" s="185">
        <v>6.1704889440873188E-3</v>
      </c>
      <c r="X45" s="185">
        <v>1.3103827956074118E-2</v>
      </c>
      <c r="Y45" s="185">
        <v>1.2216669950595121E-2</v>
      </c>
      <c r="Z45" s="185">
        <v>4.7368957081182364E-3</v>
      </c>
      <c r="AA45" s="185">
        <v>8.0404814810914414E-3</v>
      </c>
      <c r="AB45" s="185">
        <v>1.7056431910992771E-2</v>
      </c>
      <c r="AC45" s="185">
        <v>1.3638585845265373E-2</v>
      </c>
      <c r="AD45" s="185">
        <v>2.4279029612944102E-2</v>
      </c>
      <c r="AE45" s="185">
        <v>1.7222663293515418E-3</v>
      </c>
      <c r="AF45" s="185">
        <v>1.0365421545114235E-2</v>
      </c>
      <c r="AG45" s="185">
        <v>5.7926557567741241E-3</v>
      </c>
      <c r="AH45" s="185">
        <v>9.0883688341586426E-3</v>
      </c>
      <c r="AI45" s="185">
        <v>3.4853690018251714E-3</v>
      </c>
      <c r="AJ45" s="185">
        <v>8.1011843113555169E-3</v>
      </c>
      <c r="AK45" s="185">
        <v>3.4742272920906897E-2</v>
      </c>
      <c r="AL45" s="185">
        <v>8.4230443957345642E-3</v>
      </c>
      <c r="AM45" s="185">
        <v>1.4276783381586874E-2</v>
      </c>
      <c r="AN45" s="185">
        <v>0</v>
      </c>
      <c r="AO45" s="185">
        <v>1.9750459527358337E-3</v>
      </c>
      <c r="AP45" s="179">
        <v>8.7620871308245404E-3</v>
      </c>
      <c r="AQ45" s="169"/>
      <c r="AR45" s="169"/>
      <c r="AS45" s="169"/>
      <c r="AT45" s="169"/>
      <c r="AU45" s="169"/>
      <c r="AV45" s="169"/>
      <c r="AW45" s="169"/>
      <c r="AX45" s="169"/>
      <c r="AY45" s="169"/>
      <c r="AZ45" s="169"/>
      <c r="BA45" s="169"/>
      <c r="BB45" s="169"/>
      <c r="BC45" s="169"/>
      <c r="BD45" s="169"/>
      <c r="BE45" s="169"/>
      <c r="BF45" s="169"/>
      <c r="BG45" s="169"/>
      <c r="BH45" s="169"/>
      <c r="BI45" s="169"/>
      <c r="BJ45" s="169"/>
      <c r="BK45" s="169"/>
      <c r="BL45" s="169"/>
    </row>
    <row r="46" spans="1:64">
      <c r="A46" s="158">
        <v>42</v>
      </c>
      <c r="B46" s="3" t="s">
        <v>69</v>
      </c>
      <c r="C46" s="178">
        <v>0.15155149614048036</v>
      </c>
      <c r="D46" s="178">
        <v>0.22817522849038765</v>
      </c>
      <c r="E46" s="178">
        <v>0.17153349174243465</v>
      </c>
      <c r="F46" s="178">
        <v>0.2579516055394917</v>
      </c>
      <c r="G46" s="178">
        <v>0.13770114594385849</v>
      </c>
      <c r="H46" s="178">
        <v>0.2721720626600464</v>
      </c>
      <c r="I46" s="178">
        <v>0.17335642824825784</v>
      </c>
      <c r="J46" s="178">
        <v>0.1171240792325445</v>
      </c>
      <c r="K46" s="178">
        <v>1.5279579137581789E-2</v>
      </c>
      <c r="L46" s="178">
        <v>0.24054742090319753</v>
      </c>
      <c r="M46" s="178">
        <v>0.21766947174074985</v>
      </c>
      <c r="N46" s="178">
        <v>6.2445810408374151E-2</v>
      </c>
      <c r="O46" s="178">
        <v>0.11671945764775135</v>
      </c>
      <c r="P46" s="178">
        <v>0.29005387701730417</v>
      </c>
      <c r="Q46" s="178">
        <v>0.21325815420745545</v>
      </c>
      <c r="R46" s="178">
        <v>0.24379890925547271</v>
      </c>
      <c r="S46" s="178">
        <v>0.24633125110096343</v>
      </c>
      <c r="T46" s="178">
        <v>0.2605848403511512</v>
      </c>
      <c r="U46" s="178">
        <v>0.20415569699579933</v>
      </c>
      <c r="V46" s="178">
        <v>0.16481626532719168</v>
      </c>
      <c r="W46" s="178">
        <v>0.18177207604774032</v>
      </c>
      <c r="X46" s="178">
        <v>0.28848634430593861</v>
      </c>
      <c r="Y46" s="178">
        <v>0.33838967095036887</v>
      </c>
      <c r="Z46" s="178">
        <v>7.0262508387801376E-2</v>
      </c>
      <c r="AA46" s="178">
        <v>0.11380414292785156</v>
      </c>
      <c r="AB46" s="178">
        <v>0.4529749017181946</v>
      </c>
      <c r="AC46" s="178">
        <v>0.43749758717185111</v>
      </c>
      <c r="AD46" s="178">
        <v>0.30282397072447498</v>
      </c>
      <c r="AE46" s="178">
        <v>5.8650173764370726E-2</v>
      </c>
      <c r="AF46" s="178">
        <v>0.40235165952905672</v>
      </c>
      <c r="AG46" s="178">
        <v>0.18003386475673192</v>
      </c>
      <c r="AH46" s="178">
        <v>0.33345520667958617</v>
      </c>
      <c r="AI46" s="178">
        <v>0.52314226927728547</v>
      </c>
      <c r="AJ46" s="178">
        <v>0.50896339569449323</v>
      </c>
      <c r="AK46" s="178">
        <v>0.53299358903562055</v>
      </c>
      <c r="AL46" s="178">
        <v>0.37257380440005849</v>
      </c>
      <c r="AM46" s="178">
        <v>0.32381925449611038</v>
      </c>
      <c r="AN46" s="178">
        <v>0</v>
      </c>
      <c r="AO46" s="178">
        <v>7.4261727822867345E-3</v>
      </c>
      <c r="AP46" s="181">
        <v>0.26745444124294698</v>
      </c>
      <c r="AQ46" s="169"/>
      <c r="AR46" s="169"/>
      <c r="AS46" s="169"/>
      <c r="AT46" s="169"/>
      <c r="AU46" s="169"/>
      <c r="AV46" s="169"/>
      <c r="AW46" s="169"/>
      <c r="AX46" s="169"/>
      <c r="AY46" s="169"/>
      <c r="AZ46" s="169"/>
      <c r="BA46" s="169"/>
      <c r="BB46" s="169"/>
      <c r="BC46" s="169"/>
      <c r="BD46" s="169"/>
      <c r="BE46" s="169"/>
      <c r="BF46" s="169"/>
      <c r="BG46" s="169"/>
      <c r="BH46" s="169"/>
      <c r="BI46" s="169"/>
      <c r="BJ46" s="169"/>
      <c r="BK46" s="169"/>
      <c r="BL46" s="169"/>
    </row>
    <row r="47" spans="1:64">
      <c r="A47" s="158">
        <v>43</v>
      </c>
      <c r="B47" s="3" t="s">
        <v>29</v>
      </c>
      <c r="C47" s="178">
        <v>0.13784174431835655</v>
      </c>
      <c r="D47" s="178">
        <v>0.31599957978779286</v>
      </c>
      <c r="E47" s="178">
        <v>0.15181744987530194</v>
      </c>
      <c r="F47" s="178">
        <v>0.12022523208035307</v>
      </c>
      <c r="G47" s="178">
        <v>8.712183237435743E-2</v>
      </c>
      <c r="H47" s="178">
        <v>-1.4943675687373014E-2</v>
      </c>
      <c r="I47" s="178">
        <v>8.4373184554963315E-2</v>
      </c>
      <c r="J47" s="178">
        <v>8.257605296220448E-2</v>
      </c>
      <c r="K47" s="178">
        <v>9.4890776875883473E-2</v>
      </c>
      <c r="L47" s="178">
        <v>6.0659307975133595E-2</v>
      </c>
      <c r="M47" s="178">
        <v>0.11176099485677014</v>
      </c>
      <c r="N47" s="178">
        <v>8.4968817744207115E-2</v>
      </c>
      <c r="O47" s="178">
        <v>6.3621474650318144E-2</v>
      </c>
      <c r="P47" s="178">
        <v>5.0170081139343174E-2</v>
      </c>
      <c r="Q47" s="178">
        <v>0.10991144600670467</v>
      </c>
      <c r="R47" s="178">
        <v>7.7112973429480938E-2</v>
      </c>
      <c r="S47" s="178">
        <v>4.2322163353613641E-3</v>
      </c>
      <c r="T47" s="178">
        <v>-4.9214922109667554E-2</v>
      </c>
      <c r="U47" s="178">
        <v>-2.2806758936799048E-2</v>
      </c>
      <c r="V47" s="178">
        <v>-3.5831914093471015E-2</v>
      </c>
      <c r="W47" s="178">
        <v>9.8520271056280924E-3</v>
      </c>
      <c r="X47" s="178">
        <v>-1.0263379761008731E-2</v>
      </c>
      <c r="Y47" s="178">
        <v>3.3771555341492072E-2</v>
      </c>
      <c r="Z47" s="178">
        <v>0.10068973188650231</v>
      </c>
      <c r="AA47" s="178">
        <v>0.11905388754910118</v>
      </c>
      <c r="AB47" s="178">
        <v>5.7274646656177298E-2</v>
      </c>
      <c r="AC47" s="178">
        <v>8.8944105405315846E-2</v>
      </c>
      <c r="AD47" s="178">
        <v>0.22207562395187613</v>
      </c>
      <c r="AE47" s="178">
        <v>0.34745982802396136</v>
      </c>
      <c r="AF47" s="178">
        <v>2.2376059872551281E-2</v>
      </c>
      <c r="AG47" s="178">
        <v>0.13642994169820968</v>
      </c>
      <c r="AH47" s="178">
        <v>0</v>
      </c>
      <c r="AI47" s="178">
        <v>1.5983321347536598E-2</v>
      </c>
      <c r="AJ47" s="178">
        <v>1.4806407335726255E-2</v>
      </c>
      <c r="AK47" s="178">
        <v>-7.8414666855997853E-3</v>
      </c>
      <c r="AL47" s="178">
        <v>7.3574577439776023E-2</v>
      </c>
      <c r="AM47" s="178">
        <v>2.8935462887427953E-2</v>
      </c>
      <c r="AN47" s="178">
        <v>0</v>
      </c>
      <c r="AO47" s="178">
        <v>0.57490164271155375</v>
      </c>
      <c r="AP47" s="181">
        <v>8.7303473744248794E-2</v>
      </c>
      <c r="AQ47" s="169"/>
      <c r="AR47" s="169"/>
      <c r="AS47" s="169"/>
      <c r="AT47" s="169"/>
      <c r="AU47" s="169"/>
      <c r="AV47" s="169"/>
      <c r="AW47" s="169"/>
      <c r="AX47" s="169"/>
      <c r="AY47" s="169"/>
      <c r="AZ47" s="169"/>
      <c r="BA47" s="169"/>
      <c r="BB47" s="169"/>
      <c r="BC47" s="169"/>
      <c r="BD47" s="169"/>
      <c r="BE47" s="169"/>
      <c r="BF47" s="169"/>
      <c r="BG47" s="169"/>
      <c r="BH47" s="169"/>
      <c r="BI47" s="169"/>
      <c r="BJ47" s="169"/>
      <c r="BK47" s="169"/>
      <c r="BL47" s="169"/>
    </row>
    <row r="48" spans="1:64">
      <c r="A48" s="158">
        <v>44</v>
      </c>
      <c r="B48" s="3" t="s">
        <v>30</v>
      </c>
      <c r="C48" s="178">
        <v>0.17296183534766429</v>
      </c>
      <c r="D48" s="178">
        <v>7.2381552684105468E-2</v>
      </c>
      <c r="E48" s="178">
        <v>0.12652436030870137</v>
      </c>
      <c r="F48" s="178">
        <v>0.11307259169076245</v>
      </c>
      <c r="G48" s="178">
        <v>6.4934136860168731E-2</v>
      </c>
      <c r="H48" s="178">
        <v>0.12759230094134336</v>
      </c>
      <c r="I48" s="178">
        <v>6.2602568461519931E-2</v>
      </c>
      <c r="J48" s="178">
        <v>0.15674971869097926</v>
      </c>
      <c r="K48" s="178">
        <v>4.8505559522595124E-2</v>
      </c>
      <c r="L48" s="178">
        <v>0.10236551733584319</v>
      </c>
      <c r="M48" s="178">
        <v>0.12148786547050039</v>
      </c>
      <c r="N48" s="178">
        <v>5.0854723161341674E-2</v>
      </c>
      <c r="O48" s="178">
        <v>3.5418677195497482E-2</v>
      </c>
      <c r="P48" s="178">
        <v>8.2087665031132712E-2</v>
      </c>
      <c r="Q48" s="178">
        <v>0.10549363299526049</v>
      </c>
      <c r="R48" s="178">
        <v>0.11294369992083128</v>
      </c>
      <c r="S48" s="178">
        <v>0.13834424134021689</v>
      </c>
      <c r="T48" s="178">
        <v>0.1732946393871925</v>
      </c>
      <c r="U48" s="178">
        <v>0.17171731312580651</v>
      </c>
      <c r="V48" s="178">
        <v>0.21323090852909263</v>
      </c>
      <c r="W48" s="178">
        <v>0.10974147216333677</v>
      </c>
      <c r="X48" s="178">
        <v>0.10292369354010804</v>
      </c>
      <c r="Y48" s="178">
        <v>4.6854361421868045E-2</v>
      </c>
      <c r="Z48" s="178">
        <v>0.19481729580895243</v>
      </c>
      <c r="AA48" s="178">
        <v>0.2077835230683362</v>
      </c>
      <c r="AB48" s="178">
        <v>7.8522343701671576E-2</v>
      </c>
      <c r="AC48" s="178">
        <v>9.6935733873852389E-2</v>
      </c>
      <c r="AD48" s="178">
        <v>7.5285691326309523E-2</v>
      </c>
      <c r="AE48" s="178">
        <v>0.33563775681644992</v>
      </c>
      <c r="AF48" s="178">
        <v>0.16623803952410993</v>
      </c>
      <c r="AG48" s="178">
        <v>0.15307620508346584</v>
      </c>
      <c r="AH48" s="178">
        <v>0.37343221293266199</v>
      </c>
      <c r="AI48" s="178">
        <v>0.16240890116771478</v>
      </c>
      <c r="AJ48" s="178">
        <v>5.9503133853570443E-2</v>
      </c>
      <c r="AK48" s="178">
        <v>4.4508606680235402E-2</v>
      </c>
      <c r="AL48" s="178">
        <v>0.12089487295714489</v>
      </c>
      <c r="AM48" s="178">
        <v>0.12516995377257387</v>
      </c>
      <c r="AN48" s="178">
        <v>0</v>
      </c>
      <c r="AO48" s="178">
        <v>3.5155817958697842E-2</v>
      </c>
      <c r="AP48" s="181">
        <v>0.13848546018510022</v>
      </c>
      <c r="AQ48" s="169"/>
      <c r="AR48" s="169"/>
      <c r="AS48" s="169"/>
      <c r="AT48" s="169"/>
      <c r="AU48" s="169"/>
      <c r="AV48" s="169"/>
      <c r="AW48" s="169"/>
      <c r="AX48" s="169"/>
      <c r="AY48" s="169"/>
      <c r="AZ48" s="169"/>
      <c r="BA48" s="169"/>
      <c r="BB48" s="169"/>
      <c r="BC48" s="169"/>
      <c r="BD48" s="169"/>
      <c r="BE48" s="169"/>
      <c r="BF48" s="169"/>
      <c r="BG48" s="169"/>
      <c r="BH48" s="169"/>
      <c r="BI48" s="169"/>
      <c r="BJ48" s="169"/>
      <c r="BK48" s="169"/>
      <c r="BL48" s="169"/>
    </row>
    <row r="49" spans="1:64">
      <c r="A49" s="158">
        <v>45</v>
      </c>
      <c r="B49" s="3" t="s">
        <v>31</v>
      </c>
      <c r="C49" s="178">
        <v>2.3230925362118276E-2</v>
      </c>
      <c r="D49" s="178">
        <v>3.7293833385859856E-2</v>
      </c>
      <c r="E49" s="178">
        <v>2.5410914517997762E-2</v>
      </c>
      <c r="F49" s="178">
        <v>5.2351240298280324E-2</v>
      </c>
      <c r="G49" s="178">
        <v>4.8956989481395805E-2</v>
      </c>
      <c r="H49" s="178">
        <v>5.951021291431732E-3</v>
      </c>
      <c r="I49" s="178">
        <v>3.5654336587860179E-2</v>
      </c>
      <c r="J49" s="178">
        <v>1.9747249260283145E-3</v>
      </c>
      <c r="K49" s="178">
        <v>0.10587138048119381</v>
      </c>
      <c r="L49" s="178">
        <v>2.468638159400921E-2</v>
      </c>
      <c r="M49" s="178">
        <v>3.9053617191147798E-2</v>
      </c>
      <c r="N49" s="178">
        <v>1.5043053731592862E-2</v>
      </c>
      <c r="O49" s="178">
        <v>-4.8012429573093818E-3</v>
      </c>
      <c r="P49" s="178">
        <v>3.5607558202290161E-2</v>
      </c>
      <c r="Q49" s="178">
        <v>2.0731551504900737E-3</v>
      </c>
      <c r="R49" s="178">
        <v>3.7910694603644404E-3</v>
      </c>
      <c r="S49" s="178">
        <v>-2.168954412209741E-2</v>
      </c>
      <c r="T49" s="178">
        <v>-5.1470454702295124E-2</v>
      </c>
      <c r="U49" s="178">
        <v>-1.4947300287482923E-2</v>
      </c>
      <c r="V49" s="178">
        <v>-4.6843299151809563E-2</v>
      </c>
      <c r="W49" s="178">
        <v>-5.0565704869355195E-3</v>
      </c>
      <c r="X49" s="178">
        <v>2.0877826152868241E-2</v>
      </c>
      <c r="Y49" s="178">
        <v>4.7642048149688754E-2</v>
      </c>
      <c r="Z49" s="178">
        <v>3.3922471795679296E-2</v>
      </c>
      <c r="AA49" s="178">
        <v>3.7985614541318699E-2</v>
      </c>
      <c r="AB49" s="178">
        <v>4.4019490503534556E-2</v>
      </c>
      <c r="AC49" s="178">
        <v>5.7781810640905235E-2</v>
      </c>
      <c r="AD49" s="178">
        <v>1.7157046295415895E-2</v>
      </c>
      <c r="AE49" s="178">
        <v>7.1532714517269932E-2</v>
      </c>
      <c r="AF49" s="178">
        <v>4.714546551019784E-2</v>
      </c>
      <c r="AG49" s="178">
        <v>3.0184661422788823E-2</v>
      </c>
      <c r="AH49" s="178">
        <v>1.7085438313087528E-3</v>
      </c>
      <c r="AI49" s="178">
        <v>9.6382070797138737E-3</v>
      </c>
      <c r="AJ49" s="178">
        <v>1.1057662191649484E-2</v>
      </c>
      <c r="AK49" s="178">
        <v>3.2691185055458261E-2</v>
      </c>
      <c r="AL49" s="178">
        <v>5.5403147934003666E-2</v>
      </c>
      <c r="AM49" s="178">
        <v>5.6495966430464249E-2</v>
      </c>
      <c r="AN49" s="178">
        <v>0</v>
      </c>
      <c r="AO49" s="178">
        <v>3.2880565021146162E-2</v>
      </c>
      <c r="AP49" s="181">
        <v>2.9753068615584785E-2</v>
      </c>
      <c r="AQ49" s="169"/>
      <c r="AR49" s="169"/>
      <c r="AS49" s="169"/>
      <c r="AT49" s="169"/>
      <c r="AU49" s="169"/>
      <c r="AV49" s="169"/>
      <c r="AW49" s="169"/>
      <c r="AX49" s="169"/>
      <c r="AY49" s="169"/>
      <c r="AZ49" s="169"/>
      <c r="BA49" s="169"/>
      <c r="BB49" s="169"/>
      <c r="BC49" s="169"/>
      <c r="BD49" s="169"/>
      <c r="BE49" s="169"/>
      <c r="BF49" s="169"/>
      <c r="BG49" s="169"/>
      <c r="BH49" s="169"/>
      <c r="BI49" s="169"/>
      <c r="BJ49" s="169"/>
      <c r="BK49" s="169"/>
      <c r="BL49" s="169"/>
    </row>
    <row r="50" spans="1:64">
      <c r="A50" s="158">
        <v>46</v>
      </c>
      <c r="B50" s="3" t="s">
        <v>32</v>
      </c>
      <c r="C50" s="178">
        <v>-5.8375618907033244E-2</v>
      </c>
      <c r="D50" s="178">
        <v>-1.3972055888223553E-2</v>
      </c>
      <c r="E50" s="178">
        <v>-1.4728118924650943E-3</v>
      </c>
      <c r="F50" s="178">
        <v>0</v>
      </c>
      <c r="G50" s="178">
        <v>-2.1987507915218894E-3</v>
      </c>
      <c r="H50" s="178">
        <v>0</v>
      </c>
      <c r="I50" s="178">
        <v>0</v>
      </c>
      <c r="J50" s="178">
        <v>-2.9272530774211603E-6</v>
      </c>
      <c r="K50" s="178">
        <v>-1.7778814065665029E-3</v>
      </c>
      <c r="L50" s="178">
        <v>-1.9567518701655998E-6</v>
      </c>
      <c r="M50" s="178">
        <v>0</v>
      </c>
      <c r="N50" s="178">
        <v>-1.3857753852109128E-6</v>
      </c>
      <c r="O50" s="178">
        <v>0</v>
      </c>
      <c r="P50" s="178">
        <v>-7.7099337870886364E-6</v>
      </c>
      <c r="Q50" s="178">
        <v>-3.8025589700845079E-6</v>
      </c>
      <c r="R50" s="178">
        <v>-2.2021896371562245E-6</v>
      </c>
      <c r="S50" s="178">
        <v>-4.5167730366716799E-6</v>
      </c>
      <c r="T50" s="178">
        <v>-7.2641951453383841E-6</v>
      </c>
      <c r="U50" s="178">
        <v>-3.2939893752372703E-6</v>
      </c>
      <c r="V50" s="178">
        <v>-2.3953415397734484E-6</v>
      </c>
      <c r="W50" s="178">
        <v>-2.0922585596389933E-5</v>
      </c>
      <c r="X50" s="178">
        <v>-2.6595956882634704E-6</v>
      </c>
      <c r="Y50" s="178">
        <v>-3.0367216177361327E-3</v>
      </c>
      <c r="Z50" s="178">
        <v>-2.0658008120186269E-4</v>
      </c>
      <c r="AA50" s="178">
        <v>-3.5900460208304813E-2</v>
      </c>
      <c r="AB50" s="178">
        <v>-4.4826365074882447E-6</v>
      </c>
      <c r="AC50" s="178">
        <v>-7.1675942745338928E-4</v>
      </c>
      <c r="AD50" s="178">
        <v>-1.1853423794189492E-2</v>
      </c>
      <c r="AE50" s="178">
        <v>-2.1528329116894272E-4</v>
      </c>
      <c r="AF50" s="178">
        <v>-4.0741348021710189E-3</v>
      </c>
      <c r="AG50" s="178">
        <v>-4.6904095196551609E-6</v>
      </c>
      <c r="AH50" s="178">
        <v>0</v>
      </c>
      <c r="AI50" s="178">
        <v>-4.9347016117508051E-3</v>
      </c>
      <c r="AJ50" s="178">
        <v>-1.3009606200002532E-2</v>
      </c>
      <c r="AK50" s="178">
        <v>-1.5283234197419837E-2</v>
      </c>
      <c r="AL50" s="178">
        <v>-3.8152371487824399E-5</v>
      </c>
      <c r="AM50" s="178">
        <v>-2.6659415305703516E-6</v>
      </c>
      <c r="AN50" s="178">
        <v>0</v>
      </c>
      <c r="AO50" s="178">
        <v>-2.9599355345001025E-3</v>
      </c>
      <c r="AP50" s="181">
        <v>-2.6683237460244161E-3</v>
      </c>
      <c r="AQ50" s="169"/>
      <c r="AR50" s="169"/>
      <c r="AS50" s="169"/>
      <c r="AT50" s="169"/>
      <c r="AU50" s="169"/>
      <c r="AV50" s="169"/>
      <c r="AW50" s="169"/>
      <c r="AX50" s="169"/>
      <c r="AY50" s="169"/>
      <c r="AZ50" s="169"/>
      <c r="BA50" s="169"/>
      <c r="BB50" s="169"/>
      <c r="BC50" s="169"/>
      <c r="BD50" s="169"/>
      <c r="BE50" s="169"/>
      <c r="BF50" s="169"/>
      <c r="BG50" s="169"/>
      <c r="BH50" s="169"/>
      <c r="BI50" s="169"/>
      <c r="BJ50" s="169"/>
      <c r="BK50" s="169"/>
      <c r="BL50" s="169"/>
    </row>
    <row r="51" spans="1:64">
      <c r="A51" s="165">
        <v>47</v>
      </c>
      <c r="B51" s="4" t="s">
        <v>33</v>
      </c>
      <c r="C51" s="174">
        <v>0.42912322785004769</v>
      </c>
      <c r="D51" s="174">
        <v>0.65353503519277234</v>
      </c>
      <c r="E51" s="174">
        <v>0.49922431906996839</v>
      </c>
      <c r="F51" s="174">
        <v>0.55714503119768677</v>
      </c>
      <c r="G51" s="174">
        <v>0.34217408465048571</v>
      </c>
      <c r="H51" s="174">
        <v>0.39899493862633595</v>
      </c>
      <c r="I51" s="174">
        <v>0.36711009260275584</v>
      </c>
      <c r="J51" s="174">
        <v>0.36716945165524451</v>
      </c>
      <c r="K51" s="174">
        <v>0.26553824630943879</v>
      </c>
      <c r="L51" s="174">
        <v>0.44177978323102784</v>
      </c>
      <c r="M51" s="174">
        <v>0.50152015768294467</v>
      </c>
      <c r="N51" s="174">
        <v>0.21781525119719444</v>
      </c>
      <c r="O51" s="174">
        <v>0.21466241135319769</v>
      </c>
      <c r="P51" s="174">
        <v>0.4674918351801195</v>
      </c>
      <c r="Q51" s="174">
        <v>0.44057436892731333</v>
      </c>
      <c r="R51" s="174">
        <v>0.44512308588429478</v>
      </c>
      <c r="S51" s="174">
        <v>0.37670338803145481</v>
      </c>
      <c r="T51" s="174">
        <v>0.34147165329449408</v>
      </c>
      <c r="U51" s="174">
        <v>0.34849584092666508</v>
      </c>
      <c r="V51" s="174">
        <v>0.30707320403279703</v>
      </c>
      <c r="W51" s="174">
        <v>0.30245857118826058</v>
      </c>
      <c r="X51" s="174">
        <v>0.41512565259829198</v>
      </c>
      <c r="Y51" s="174">
        <v>0.47583758419627675</v>
      </c>
      <c r="Z51" s="174">
        <v>0.4042223235058518</v>
      </c>
      <c r="AA51" s="174">
        <v>0.45076718935939425</v>
      </c>
      <c r="AB51" s="174">
        <v>0.64984333185406329</v>
      </c>
      <c r="AC51" s="174">
        <v>0.69408106350973653</v>
      </c>
      <c r="AD51" s="174">
        <v>0.62976793811683118</v>
      </c>
      <c r="AE51" s="174">
        <v>0.81478745616023451</v>
      </c>
      <c r="AF51" s="174">
        <v>0.64440251117885894</v>
      </c>
      <c r="AG51" s="174">
        <v>0.50551263830845072</v>
      </c>
      <c r="AH51" s="174">
        <v>0.71768433227771555</v>
      </c>
      <c r="AI51" s="174">
        <v>0.70972336626232513</v>
      </c>
      <c r="AJ51" s="174">
        <v>0.58942217718679235</v>
      </c>
      <c r="AK51" s="174">
        <v>0.62181095280920151</v>
      </c>
      <c r="AL51" s="174">
        <v>0.63083129475522981</v>
      </c>
      <c r="AM51" s="174">
        <v>0.54869475502663279</v>
      </c>
      <c r="AN51" s="174">
        <v>0</v>
      </c>
      <c r="AO51" s="174">
        <v>0.64937930889192019</v>
      </c>
      <c r="AP51" s="183">
        <v>0.52909020717268085</v>
      </c>
      <c r="AQ51" s="169"/>
      <c r="AR51" s="169"/>
      <c r="AS51" s="169"/>
      <c r="AT51" s="169"/>
      <c r="AU51" s="169"/>
      <c r="AV51" s="169"/>
      <c r="AW51" s="169"/>
      <c r="AX51" s="169"/>
      <c r="AY51" s="169"/>
      <c r="AZ51" s="169"/>
      <c r="BA51" s="169"/>
      <c r="BB51" s="169"/>
      <c r="BC51" s="169"/>
      <c r="BD51" s="169"/>
      <c r="BE51" s="169"/>
      <c r="BF51" s="169"/>
      <c r="BG51" s="169"/>
      <c r="BH51" s="169"/>
      <c r="BI51" s="169"/>
      <c r="BJ51" s="169"/>
      <c r="BK51" s="169"/>
      <c r="BL51" s="169"/>
    </row>
    <row r="52" spans="1:64">
      <c r="A52" s="165">
        <v>48</v>
      </c>
      <c r="B52" s="13" t="s">
        <v>34</v>
      </c>
      <c r="C52" s="186">
        <v>1</v>
      </c>
      <c r="D52" s="186">
        <v>1</v>
      </c>
      <c r="E52" s="186">
        <v>1</v>
      </c>
      <c r="F52" s="186">
        <v>1</v>
      </c>
      <c r="G52" s="186">
        <v>1</v>
      </c>
      <c r="H52" s="186">
        <v>1</v>
      </c>
      <c r="I52" s="186">
        <v>1</v>
      </c>
      <c r="J52" s="186">
        <v>1</v>
      </c>
      <c r="K52" s="186">
        <v>1</v>
      </c>
      <c r="L52" s="186">
        <v>1</v>
      </c>
      <c r="M52" s="186">
        <v>1</v>
      </c>
      <c r="N52" s="186">
        <v>1</v>
      </c>
      <c r="O52" s="186">
        <v>1</v>
      </c>
      <c r="P52" s="186">
        <v>1</v>
      </c>
      <c r="Q52" s="186">
        <v>1</v>
      </c>
      <c r="R52" s="186">
        <v>1</v>
      </c>
      <c r="S52" s="186">
        <v>1</v>
      </c>
      <c r="T52" s="186">
        <v>1</v>
      </c>
      <c r="U52" s="186">
        <v>1</v>
      </c>
      <c r="V52" s="186">
        <v>1</v>
      </c>
      <c r="W52" s="186">
        <v>1</v>
      </c>
      <c r="X52" s="186">
        <v>1</v>
      </c>
      <c r="Y52" s="186">
        <v>1</v>
      </c>
      <c r="Z52" s="186">
        <v>1</v>
      </c>
      <c r="AA52" s="186">
        <v>1</v>
      </c>
      <c r="AB52" s="186">
        <v>1</v>
      </c>
      <c r="AC52" s="186">
        <v>1</v>
      </c>
      <c r="AD52" s="186">
        <v>1</v>
      </c>
      <c r="AE52" s="186">
        <v>1</v>
      </c>
      <c r="AF52" s="186">
        <v>1</v>
      </c>
      <c r="AG52" s="186">
        <v>1</v>
      </c>
      <c r="AH52" s="186">
        <v>1</v>
      </c>
      <c r="AI52" s="186">
        <v>1</v>
      </c>
      <c r="AJ52" s="186">
        <v>1</v>
      </c>
      <c r="AK52" s="186">
        <v>1</v>
      </c>
      <c r="AL52" s="186">
        <v>1</v>
      </c>
      <c r="AM52" s="186">
        <v>1</v>
      </c>
      <c r="AN52" s="186">
        <v>1</v>
      </c>
      <c r="AO52" s="186">
        <v>1</v>
      </c>
      <c r="AP52" s="226">
        <v>1</v>
      </c>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69"/>
    </row>
    <row r="53" spans="1:64">
      <c r="A53" s="106" t="s">
        <v>189</v>
      </c>
    </row>
  </sheetData>
  <phoneticPr fontId="3"/>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AQ46"/>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06" customWidth="1"/>
    <col min="2" max="2" width="21.58203125" style="106" customWidth="1"/>
    <col min="3" max="109" width="10.58203125" style="106" customWidth="1"/>
    <col min="110" max="111" width="10.6640625" style="106" customWidth="1"/>
    <col min="112" max="16384" width="8.6640625" style="106"/>
  </cols>
  <sheetData>
    <row r="1" spans="1:43">
      <c r="A1" s="106" t="s">
        <v>0</v>
      </c>
    </row>
    <row r="2" spans="1:43" ht="14">
      <c r="A2" s="106" t="s">
        <v>102</v>
      </c>
    </row>
    <row r="3" spans="1:43">
      <c r="A3" s="156"/>
      <c r="B3" s="157"/>
      <c r="C3" s="156">
        <v>1</v>
      </c>
      <c r="D3" s="157">
        <v>2</v>
      </c>
      <c r="E3" s="157">
        <v>3</v>
      </c>
      <c r="F3" s="157">
        <v>4</v>
      </c>
      <c r="G3" s="157">
        <v>5</v>
      </c>
      <c r="H3" s="157">
        <v>6</v>
      </c>
      <c r="I3" s="157">
        <v>7</v>
      </c>
      <c r="J3" s="157">
        <v>8</v>
      </c>
      <c r="K3" s="157">
        <v>9</v>
      </c>
      <c r="L3" s="157">
        <v>10</v>
      </c>
      <c r="M3" s="157">
        <v>11</v>
      </c>
      <c r="N3" s="157">
        <v>12</v>
      </c>
      <c r="O3" s="157">
        <v>13</v>
      </c>
      <c r="P3" s="157">
        <v>14</v>
      </c>
      <c r="Q3" s="157">
        <v>15</v>
      </c>
      <c r="R3" s="157">
        <v>16</v>
      </c>
      <c r="S3" s="157">
        <v>17</v>
      </c>
      <c r="T3" s="157">
        <v>18</v>
      </c>
      <c r="U3" s="157">
        <v>19</v>
      </c>
      <c r="V3" s="157">
        <v>20</v>
      </c>
      <c r="W3" s="157">
        <v>21</v>
      </c>
      <c r="X3" s="157">
        <v>22</v>
      </c>
      <c r="Y3" s="157">
        <v>23</v>
      </c>
      <c r="Z3" s="157">
        <v>24</v>
      </c>
      <c r="AA3" s="157">
        <v>25</v>
      </c>
      <c r="AB3" s="157">
        <v>26</v>
      </c>
      <c r="AC3" s="157">
        <v>27</v>
      </c>
      <c r="AD3" s="157">
        <v>28</v>
      </c>
      <c r="AE3" s="157">
        <v>29</v>
      </c>
      <c r="AF3" s="157">
        <v>30</v>
      </c>
      <c r="AG3" s="157">
        <v>31</v>
      </c>
      <c r="AH3" s="157">
        <v>32</v>
      </c>
      <c r="AI3" s="157">
        <v>33</v>
      </c>
      <c r="AJ3" s="157">
        <v>34</v>
      </c>
      <c r="AK3" s="157">
        <v>35</v>
      </c>
      <c r="AL3" s="157">
        <v>36</v>
      </c>
      <c r="AM3" s="157">
        <v>37</v>
      </c>
      <c r="AN3" s="157">
        <v>38</v>
      </c>
      <c r="AO3" s="5">
        <v>39</v>
      </c>
      <c r="AP3" s="156"/>
      <c r="AQ3" s="168"/>
    </row>
    <row r="4" spans="1:43" ht="48" customHeight="1">
      <c r="A4" s="160"/>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37</v>
      </c>
      <c r="AQ4" s="2" t="s">
        <v>38</v>
      </c>
    </row>
    <row r="5" spans="1:43">
      <c r="A5" s="158">
        <v>1</v>
      </c>
      <c r="B5" s="3" t="s">
        <v>73</v>
      </c>
      <c r="C5" s="169">
        <v>1.027476081318728</v>
      </c>
      <c r="D5" s="169">
        <v>1.8006845653944936E-4</v>
      </c>
      <c r="E5" s="169">
        <v>1.0315406988460631E-3</v>
      </c>
      <c r="F5" s="169">
        <v>9.5710100876881704E-6</v>
      </c>
      <c r="G5" s="169">
        <v>2.7094998615681855E-2</v>
      </c>
      <c r="H5" s="169">
        <v>2.0181733905256507E-3</v>
      </c>
      <c r="I5" s="169">
        <v>2.8185399299679876E-4</v>
      </c>
      <c r="J5" s="169">
        <v>3.0593882297995752E-4</v>
      </c>
      <c r="K5" s="169">
        <v>4.5819891419889472E-6</v>
      </c>
      <c r="L5" s="169">
        <v>9.8155002074567328E-4</v>
      </c>
      <c r="M5" s="169">
        <v>2.5921722875266581E-5</v>
      </c>
      <c r="N5" s="169">
        <v>9.7428050325008164E-6</v>
      </c>
      <c r="O5" s="169">
        <v>1.2315963407826339E-5</v>
      </c>
      <c r="P5" s="169">
        <v>8.8807018527374979E-6</v>
      </c>
      <c r="Q5" s="169">
        <v>6.5832632872460746E-6</v>
      </c>
      <c r="R5" s="169">
        <v>1.1616564066278066E-5</v>
      </c>
      <c r="S5" s="169">
        <v>1.7347118082391089E-5</v>
      </c>
      <c r="T5" s="169">
        <v>1.1466647256297706E-5</v>
      </c>
      <c r="U5" s="169">
        <v>1.3238415621720175E-5</v>
      </c>
      <c r="V5" s="169">
        <v>1.9332227977031889E-5</v>
      </c>
      <c r="W5" s="169">
        <v>1.3338484955700672E-5</v>
      </c>
      <c r="X5" s="169">
        <v>7.7876219427728914E-4</v>
      </c>
      <c r="Y5" s="169">
        <v>1.7516758276085208E-4</v>
      </c>
      <c r="Z5" s="169">
        <v>1.2082404701949914E-5</v>
      </c>
      <c r="AA5" s="169">
        <v>2.9457627278403363E-5</v>
      </c>
      <c r="AB5" s="169">
        <v>1.3372521638656273E-5</v>
      </c>
      <c r="AC5" s="169">
        <v>3.7672498689607676E-5</v>
      </c>
      <c r="AD5" s="169">
        <v>1.1875510562622596E-5</v>
      </c>
      <c r="AE5" s="169">
        <v>6.264021796474753E-6</v>
      </c>
      <c r="AF5" s="169">
        <v>1.4550392784860719E-5</v>
      </c>
      <c r="AG5" s="169">
        <v>2.4427544573927522E-5</v>
      </c>
      <c r="AH5" s="169">
        <v>1.6264820074933795E-5</v>
      </c>
      <c r="AI5" s="169">
        <v>2.7769220585078559E-4</v>
      </c>
      <c r="AJ5" s="169">
        <v>3.7739860571192732E-4</v>
      </c>
      <c r="AK5" s="169">
        <v>4.4683844384285084E-4</v>
      </c>
      <c r="AL5" s="169">
        <v>1.2934446531812985E-5</v>
      </c>
      <c r="AM5" s="169">
        <v>2.879994634862455E-3</v>
      </c>
      <c r="AN5" s="169">
        <v>9.4490449610566685E-5</v>
      </c>
      <c r="AO5" s="169">
        <v>4.1408172336252942E-5</v>
      </c>
      <c r="AP5" s="170">
        <v>1.0647847963085741</v>
      </c>
      <c r="AQ5" s="171">
        <v>0.82241144915683251</v>
      </c>
    </row>
    <row r="6" spans="1:43">
      <c r="A6" s="158">
        <v>2</v>
      </c>
      <c r="B6" s="3" t="s">
        <v>74</v>
      </c>
      <c r="C6" s="169">
        <v>3.0714066594067149E-4</v>
      </c>
      <c r="D6" s="169">
        <v>1.0802849915324393</v>
      </c>
      <c r="E6" s="169">
        <v>1.8625669934065406E-4</v>
      </c>
      <c r="F6" s="169">
        <v>9.1031461729867844E-6</v>
      </c>
      <c r="G6" s="169">
        <v>2.847684674313584E-4</v>
      </c>
      <c r="H6" s="169">
        <v>3.1811466342120272E-5</v>
      </c>
      <c r="I6" s="169">
        <v>8.7738493113177028E-3</v>
      </c>
      <c r="J6" s="169">
        <v>1.8956719910488329E-4</v>
      </c>
      <c r="K6" s="169">
        <v>3.701069742745454E-6</v>
      </c>
      <c r="L6" s="169">
        <v>2.6743126543213643E-5</v>
      </c>
      <c r="M6" s="169">
        <v>5.3904036108471679E-5</v>
      </c>
      <c r="N6" s="169">
        <v>8.0009093253313192E-6</v>
      </c>
      <c r="O6" s="169">
        <v>9.2773667180796728E-6</v>
      </c>
      <c r="P6" s="169">
        <v>2.0585182625420402E-5</v>
      </c>
      <c r="Q6" s="169">
        <v>6.0122806762046599E-6</v>
      </c>
      <c r="R6" s="169">
        <v>7.6979247415771254E-6</v>
      </c>
      <c r="S6" s="169">
        <v>1.761705535964311E-5</v>
      </c>
      <c r="T6" s="169">
        <v>1.6621816724710928E-5</v>
      </c>
      <c r="U6" s="169">
        <v>2.0357567902355725E-5</v>
      </c>
      <c r="V6" s="169">
        <v>2.0983546469282022E-5</v>
      </c>
      <c r="W6" s="169">
        <v>1.2072615016547357E-5</v>
      </c>
      <c r="X6" s="169">
        <v>3.1877565337458695E-4</v>
      </c>
      <c r="Y6" s="169">
        <v>1.284368358504619E-4</v>
      </c>
      <c r="Z6" s="169">
        <v>1.936620568250759E-5</v>
      </c>
      <c r="AA6" s="169">
        <v>2.5281285261175017E-5</v>
      </c>
      <c r="AB6" s="169">
        <v>2.1438842486815565E-5</v>
      </c>
      <c r="AC6" s="169">
        <v>2.6845057026959914E-5</v>
      </c>
      <c r="AD6" s="169">
        <v>2.3027445154802266E-5</v>
      </c>
      <c r="AE6" s="169">
        <v>5.9219194082679708E-6</v>
      </c>
      <c r="AF6" s="169">
        <v>2.7831210678325647E-5</v>
      </c>
      <c r="AG6" s="169">
        <v>3.7937445565080436E-5</v>
      </c>
      <c r="AH6" s="169">
        <v>1.305466189792098E-5</v>
      </c>
      <c r="AI6" s="169">
        <v>5.4326182541052547E-5</v>
      </c>
      <c r="AJ6" s="169">
        <v>5.3753313524294402E-5</v>
      </c>
      <c r="AK6" s="169">
        <v>6.3357456012495068E-5</v>
      </c>
      <c r="AL6" s="169">
        <v>1.5920542743156631E-5</v>
      </c>
      <c r="AM6" s="169">
        <v>5.1938504338518664E-4</v>
      </c>
      <c r="AN6" s="169">
        <v>1.1490969445374912E-3</v>
      </c>
      <c r="AO6" s="169">
        <v>9.7347323295932263E-6</v>
      </c>
      <c r="AP6" s="172">
        <v>1.0928045537635034</v>
      </c>
      <c r="AQ6" s="173">
        <v>0.84405316437799272</v>
      </c>
    </row>
    <row r="7" spans="1:43">
      <c r="A7" s="158">
        <v>3</v>
      </c>
      <c r="B7" s="3" t="s">
        <v>75</v>
      </c>
      <c r="C7" s="169">
        <v>5.3989227775172836E-5</v>
      </c>
      <c r="D7" s="169">
        <v>3.247410398464893E-6</v>
      </c>
      <c r="E7" s="169">
        <v>1.0068598763083012</v>
      </c>
      <c r="F7" s="169">
        <v>8.2321587738858114E-7</v>
      </c>
      <c r="G7" s="169">
        <v>1.4536124143814343E-3</v>
      </c>
      <c r="H7" s="169">
        <v>3.4768287047897175E-6</v>
      </c>
      <c r="I7" s="169">
        <v>2.5696223151694308E-6</v>
      </c>
      <c r="J7" s="169">
        <v>1.1586817656777095E-5</v>
      </c>
      <c r="K7" s="169">
        <v>9.753519063271788E-7</v>
      </c>
      <c r="L7" s="169">
        <v>1.2162059082613484E-6</v>
      </c>
      <c r="M7" s="169">
        <v>1.7519740040287564E-6</v>
      </c>
      <c r="N7" s="169">
        <v>1.8145697221034274E-6</v>
      </c>
      <c r="O7" s="169">
        <v>3.1912398432988233E-6</v>
      </c>
      <c r="P7" s="169">
        <v>1.0358427730308216E-6</v>
      </c>
      <c r="Q7" s="169">
        <v>4.8424228627322322E-7</v>
      </c>
      <c r="R7" s="169">
        <v>6.835419572352932E-7</v>
      </c>
      <c r="S7" s="169">
        <v>1.2873008083922211E-6</v>
      </c>
      <c r="T7" s="169">
        <v>7.8878082958776547E-7</v>
      </c>
      <c r="U7" s="169">
        <v>6.8027939753193244E-7</v>
      </c>
      <c r="V7" s="169">
        <v>1.0145938071077344E-6</v>
      </c>
      <c r="W7" s="169">
        <v>6.332330917731252E-7</v>
      </c>
      <c r="X7" s="169">
        <v>2.7588843602080834E-4</v>
      </c>
      <c r="Y7" s="169">
        <v>8.1889006567900625E-7</v>
      </c>
      <c r="Z7" s="169">
        <v>1.4336597586246365E-6</v>
      </c>
      <c r="AA7" s="169">
        <v>1.1439312553229935E-6</v>
      </c>
      <c r="AB7" s="169">
        <v>1.046363877306375E-6</v>
      </c>
      <c r="AC7" s="169">
        <v>1.2036795088821384E-6</v>
      </c>
      <c r="AD7" s="169">
        <v>2.1788190373589206E-6</v>
      </c>
      <c r="AE7" s="169">
        <v>4.4959971162335967E-7</v>
      </c>
      <c r="AF7" s="169">
        <v>1.2588250561566748E-6</v>
      </c>
      <c r="AG7" s="169">
        <v>4.2843319087409056E-6</v>
      </c>
      <c r="AH7" s="169">
        <v>2.0705660932562464E-6</v>
      </c>
      <c r="AI7" s="169">
        <v>1.8091065581873987E-5</v>
      </c>
      <c r="AJ7" s="169">
        <v>4.7427775147043773E-5</v>
      </c>
      <c r="AK7" s="169">
        <v>6.1587395072134712E-6</v>
      </c>
      <c r="AL7" s="169">
        <v>1.4423117888172961E-6</v>
      </c>
      <c r="AM7" s="169">
        <v>5.1851163942135878E-4</v>
      </c>
      <c r="AN7" s="169">
        <v>1.4812040691065809E-5</v>
      </c>
      <c r="AO7" s="169">
        <v>3.1007811365152385E-6</v>
      </c>
      <c r="AP7" s="172">
        <v>1.0093060604573132</v>
      </c>
      <c r="AQ7" s="173">
        <v>0.77956114954041855</v>
      </c>
    </row>
    <row r="8" spans="1:43">
      <c r="A8" s="158">
        <v>4</v>
      </c>
      <c r="B8" s="3" t="s">
        <v>76</v>
      </c>
      <c r="C8" s="169">
        <v>6.2426792506363975E-5</v>
      </c>
      <c r="D8" s="169">
        <v>4.0321924663178751E-5</v>
      </c>
      <c r="E8" s="169">
        <v>7.2730398041826472E-5</v>
      </c>
      <c r="F8" s="169">
        <v>1.0001686332671216</v>
      </c>
      <c r="G8" s="169">
        <v>6.1801806303383083E-5</v>
      </c>
      <c r="H8" s="169">
        <v>9.4989682863295445E-5</v>
      </c>
      <c r="I8" s="169">
        <v>1.596936079048352E-4</v>
      </c>
      <c r="J8" s="169">
        <v>1.4607497090549998E-4</v>
      </c>
      <c r="K8" s="169">
        <v>5.0635926601941827E-3</v>
      </c>
      <c r="L8" s="169">
        <v>9.2530114696071661E-5</v>
      </c>
      <c r="M8" s="169">
        <v>6.5035636315849562E-4</v>
      </c>
      <c r="N8" s="169">
        <v>1.1262827704622523E-3</v>
      </c>
      <c r="O8" s="169">
        <v>1.141715636484247E-3</v>
      </c>
      <c r="P8" s="169">
        <v>2.1316350707195898E-4</v>
      </c>
      <c r="Q8" s="169">
        <v>1.4393184081469017E-4</v>
      </c>
      <c r="R8" s="169">
        <v>1.0621262937021604E-4</v>
      </c>
      <c r="S8" s="169">
        <v>6.2823957587776263E-5</v>
      </c>
      <c r="T8" s="169">
        <v>9.9107485363911577E-5</v>
      </c>
      <c r="U8" s="169">
        <v>8.6857016312243831E-5</v>
      </c>
      <c r="V8" s="169">
        <v>3.6721276016708353E-5</v>
      </c>
      <c r="W8" s="169">
        <v>1.1578452470796924E-4</v>
      </c>
      <c r="X8" s="169">
        <v>8.5214413860890519E-5</v>
      </c>
      <c r="Y8" s="169">
        <v>8.695383192859854E-5</v>
      </c>
      <c r="Z8" s="169">
        <v>2.6862695261057278E-3</v>
      </c>
      <c r="AA8" s="169">
        <v>1.9222236296091461E-4</v>
      </c>
      <c r="AB8" s="169">
        <v>2.1128209552818478E-4</v>
      </c>
      <c r="AC8" s="169">
        <v>8.578751914293537E-5</v>
      </c>
      <c r="AD8" s="169">
        <v>2.5581097162431276E-5</v>
      </c>
      <c r="AE8" s="169">
        <v>1.7257914906618437E-5</v>
      </c>
      <c r="AF8" s="169">
        <v>7.982745935542782E-5</v>
      </c>
      <c r="AG8" s="169">
        <v>3.4318187130919815E-5</v>
      </c>
      <c r="AH8" s="169">
        <v>5.3130485409906505E-5</v>
      </c>
      <c r="AI8" s="169">
        <v>5.6014935107057701E-5</v>
      </c>
      <c r="AJ8" s="169">
        <v>4.8103147138063035E-5</v>
      </c>
      <c r="AK8" s="169">
        <v>2.6158147950441868E-5</v>
      </c>
      <c r="AL8" s="169">
        <v>2.5042996829028493E-5</v>
      </c>
      <c r="AM8" s="169">
        <v>1.0097910396910618E-4</v>
      </c>
      <c r="AN8" s="169">
        <v>3.640288763018483E-5</v>
      </c>
      <c r="AO8" s="169">
        <v>3.6664207499847457E-5</v>
      </c>
      <c r="AP8" s="172">
        <v>1.0136329625521667</v>
      </c>
      <c r="AQ8" s="173">
        <v>0.78290313360567276</v>
      </c>
    </row>
    <row r="9" spans="1:43">
      <c r="A9" s="158">
        <v>5</v>
      </c>
      <c r="B9" s="3" t="s">
        <v>77</v>
      </c>
      <c r="C9" s="169">
        <v>3.8899266701939474E-2</v>
      </c>
      <c r="D9" s="169">
        <v>2.1029405655540409E-3</v>
      </c>
      <c r="E9" s="169">
        <v>3.9815232578087195E-2</v>
      </c>
      <c r="F9" s="169">
        <v>2.3375859565377022E-5</v>
      </c>
      <c r="G9" s="169">
        <v>1.0641334486088769</v>
      </c>
      <c r="H9" s="169">
        <v>1.1040839623786538E-3</v>
      </c>
      <c r="I9" s="169">
        <v>5.1314299280795571E-4</v>
      </c>
      <c r="J9" s="169">
        <v>3.0320528732223967E-3</v>
      </c>
      <c r="K9" s="169">
        <v>1.4548992349225793E-5</v>
      </c>
      <c r="L9" s="169">
        <v>1.6114733286204456E-4</v>
      </c>
      <c r="M9" s="169">
        <v>1.3040369549877746E-4</v>
      </c>
      <c r="N9" s="169">
        <v>2.7217655463799584E-5</v>
      </c>
      <c r="O9" s="169">
        <v>2.2935236936028855E-5</v>
      </c>
      <c r="P9" s="169">
        <v>2.4854460680246608E-5</v>
      </c>
      <c r="Q9" s="169">
        <v>1.8888256762554109E-5</v>
      </c>
      <c r="R9" s="169">
        <v>2.1964906880264913E-5</v>
      </c>
      <c r="S9" s="169">
        <v>2.8307362413673363E-5</v>
      </c>
      <c r="T9" s="169">
        <v>2.8157101304472974E-5</v>
      </c>
      <c r="U9" s="169">
        <v>2.4585849546573232E-5</v>
      </c>
      <c r="V9" s="169">
        <v>3.1918733899507106E-5</v>
      </c>
      <c r="W9" s="169">
        <v>2.5488790755233171E-5</v>
      </c>
      <c r="X9" s="169">
        <v>9.7997217196680599E-4</v>
      </c>
      <c r="Y9" s="169">
        <v>4.9403093951989649E-5</v>
      </c>
      <c r="Z9" s="169">
        <v>2.1026382304195217E-5</v>
      </c>
      <c r="AA9" s="169">
        <v>4.3827720645547494E-5</v>
      </c>
      <c r="AB9" s="169">
        <v>3.1028990902267264E-5</v>
      </c>
      <c r="AC9" s="169">
        <v>6.9513183283485201E-5</v>
      </c>
      <c r="AD9" s="169">
        <v>3.354835753018023E-5</v>
      </c>
      <c r="AE9" s="169">
        <v>2.1120169471901533E-5</v>
      </c>
      <c r="AF9" s="169">
        <v>5.4835609596634936E-5</v>
      </c>
      <c r="AG9" s="169">
        <v>1.4570159351123702E-4</v>
      </c>
      <c r="AH9" s="169">
        <v>2.1676989504396577E-4</v>
      </c>
      <c r="AI9" s="169">
        <v>1.6619572663331657E-3</v>
      </c>
      <c r="AJ9" s="169">
        <v>2.3797428619024281E-3</v>
      </c>
      <c r="AK9" s="169">
        <v>5.6921740873413259E-4</v>
      </c>
      <c r="AL9" s="169">
        <v>4.9900916642812056E-5</v>
      </c>
      <c r="AM9" s="169">
        <v>3.0286111919121367E-2</v>
      </c>
      <c r="AN9" s="169">
        <v>1.3348248587518016E-4</v>
      </c>
      <c r="AO9" s="169">
        <v>1.1771172279710887E-3</v>
      </c>
      <c r="AP9" s="172">
        <v>1.1881082397725731</v>
      </c>
      <c r="AQ9" s="173">
        <v>0.91766319599417723</v>
      </c>
    </row>
    <row r="10" spans="1:43">
      <c r="A10" s="158">
        <v>6</v>
      </c>
      <c r="B10" s="3" t="s">
        <v>78</v>
      </c>
      <c r="C10" s="169">
        <v>2.4623067356435463E-4</v>
      </c>
      <c r="D10" s="169">
        <v>8.6064697618215089E-5</v>
      </c>
      <c r="E10" s="169">
        <v>1.5975751625428511E-3</v>
      </c>
      <c r="F10" s="169">
        <v>2.6812294257842902E-4</v>
      </c>
      <c r="G10" s="169">
        <v>1.3652231022384027E-4</v>
      </c>
      <c r="H10" s="169">
        <v>1.0172682419276702</v>
      </c>
      <c r="I10" s="169">
        <v>3.1068851266080085E-4</v>
      </c>
      <c r="J10" s="169">
        <v>1.6380791018376169E-4</v>
      </c>
      <c r="K10" s="169">
        <v>3.7678296667149079E-5</v>
      </c>
      <c r="L10" s="169">
        <v>3.2766345775451334E-4</v>
      </c>
      <c r="M10" s="169">
        <v>3.4548705196091008E-4</v>
      </c>
      <c r="N10" s="169">
        <v>8.3817706684330941E-5</v>
      </c>
      <c r="O10" s="169">
        <v>8.8270791197117039E-5</v>
      </c>
      <c r="P10" s="169">
        <v>1.4187493913698728E-4</v>
      </c>
      <c r="Q10" s="169">
        <v>1.0324524335616037E-4</v>
      </c>
      <c r="R10" s="169">
        <v>1.1257457650985945E-4</v>
      </c>
      <c r="S10" s="169">
        <v>1.523582940817309E-4</v>
      </c>
      <c r="T10" s="169">
        <v>3.2246563518846316E-4</v>
      </c>
      <c r="U10" s="169">
        <v>1.5735094728239849E-4</v>
      </c>
      <c r="V10" s="169">
        <v>1.3824644796552464E-4</v>
      </c>
      <c r="W10" s="169">
        <v>1.5892709570603859E-4</v>
      </c>
      <c r="X10" s="169">
        <v>1.254502535693681E-3</v>
      </c>
      <c r="Y10" s="169">
        <v>3.7426635780903289E-4</v>
      </c>
      <c r="Z10" s="169">
        <v>6.3995216936282279E-5</v>
      </c>
      <c r="AA10" s="169">
        <v>1.639179327513551E-4</v>
      </c>
      <c r="AB10" s="169">
        <v>2.77545671854628E-4</v>
      </c>
      <c r="AC10" s="169">
        <v>4.0499710495186066E-4</v>
      </c>
      <c r="AD10" s="169">
        <v>1.7556383077177258E-4</v>
      </c>
      <c r="AE10" s="169">
        <v>2.7269184923979429E-5</v>
      </c>
      <c r="AF10" s="169">
        <v>2.3850420787852571E-4</v>
      </c>
      <c r="AG10" s="169">
        <v>1.2078428236770065E-4</v>
      </c>
      <c r="AH10" s="169">
        <v>4.0593581605859538E-4</v>
      </c>
      <c r="AI10" s="169">
        <v>8.9878781920589199E-5</v>
      </c>
      <c r="AJ10" s="169">
        <v>3.2722041278986303E-4</v>
      </c>
      <c r="AK10" s="169">
        <v>1.7427378591851983E-3</v>
      </c>
      <c r="AL10" s="169">
        <v>2.1412840214278048E-4</v>
      </c>
      <c r="AM10" s="169">
        <v>3.8472661606533823E-4</v>
      </c>
      <c r="AN10" s="169">
        <v>1.8326392021850778E-3</v>
      </c>
      <c r="AO10" s="169">
        <v>9.1269861322814744E-5</v>
      </c>
      <c r="AP10" s="172">
        <v>1.0304370978981423</v>
      </c>
      <c r="AQ10" s="173">
        <v>0.79588220069004756</v>
      </c>
    </row>
    <row r="11" spans="1:43">
      <c r="A11" s="158">
        <v>7</v>
      </c>
      <c r="B11" s="3" t="s">
        <v>79</v>
      </c>
      <c r="C11" s="169">
        <v>9.587911227146792E-3</v>
      </c>
      <c r="D11" s="169">
        <v>4.3715051358278146E-3</v>
      </c>
      <c r="E11" s="169">
        <v>2.0693899890522997E-3</v>
      </c>
      <c r="F11" s="169">
        <v>1.0383200521866243E-3</v>
      </c>
      <c r="G11" s="169">
        <v>6.4155590683496449E-3</v>
      </c>
      <c r="H11" s="169">
        <v>2.6107223259860821E-3</v>
      </c>
      <c r="I11" s="169">
        <v>1.1018506254503626</v>
      </c>
      <c r="J11" s="169">
        <v>6.7331133879495238E-3</v>
      </c>
      <c r="K11" s="169">
        <v>3.6220743208532918E-4</v>
      </c>
      <c r="L11" s="169">
        <v>2.6547868120319219E-3</v>
      </c>
      <c r="M11" s="169">
        <v>6.5281226661334582E-3</v>
      </c>
      <c r="N11" s="169">
        <v>8.2011593604700624E-4</v>
      </c>
      <c r="O11" s="169">
        <v>8.979902100967566E-4</v>
      </c>
      <c r="P11" s="169">
        <v>2.4585570570511456E-3</v>
      </c>
      <c r="Q11" s="169">
        <v>6.9540813340084799E-4</v>
      </c>
      <c r="R11" s="169">
        <v>8.8246978226921456E-4</v>
      </c>
      <c r="S11" s="169">
        <v>2.049382324694361E-3</v>
      </c>
      <c r="T11" s="169">
        <v>1.9538511981887722E-3</v>
      </c>
      <c r="U11" s="169">
        <v>2.4509691820505863E-3</v>
      </c>
      <c r="V11" s="169">
        <v>2.4933311820217667E-3</v>
      </c>
      <c r="W11" s="169">
        <v>1.3596726114913965E-3</v>
      </c>
      <c r="X11" s="169">
        <v>1.9244195023310991E-2</v>
      </c>
      <c r="Y11" s="169">
        <v>1.4715365090278742E-2</v>
      </c>
      <c r="Z11" s="169">
        <v>2.2697750557076255E-3</v>
      </c>
      <c r="AA11" s="169">
        <v>2.9610348171958852E-3</v>
      </c>
      <c r="AB11" s="169">
        <v>2.541423706580637E-3</v>
      </c>
      <c r="AC11" s="169">
        <v>3.2574878722537283E-3</v>
      </c>
      <c r="AD11" s="169">
        <v>2.7078803589596317E-3</v>
      </c>
      <c r="AE11" s="169">
        <v>6.7687658666230758E-4</v>
      </c>
      <c r="AF11" s="169">
        <v>3.3946618405249923E-3</v>
      </c>
      <c r="AG11" s="169">
        <v>4.3239595348232062E-3</v>
      </c>
      <c r="AH11" s="169">
        <v>1.3657002293993139E-3</v>
      </c>
      <c r="AI11" s="169">
        <v>3.7972058370488743E-3</v>
      </c>
      <c r="AJ11" s="169">
        <v>2.9058642375342923E-3</v>
      </c>
      <c r="AK11" s="169">
        <v>7.4670185506473287E-3</v>
      </c>
      <c r="AL11" s="169">
        <v>1.8401597922733874E-3</v>
      </c>
      <c r="AM11" s="169">
        <v>2.658894107842349E-3</v>
      </c>
      <c r="AN11" s="169">
        <v>0.14317284247218584</v>
      </c>
      <c r="AO11" s="169">
        <v>9.6776446851880467E-4</v>
      </c>
      <c r="AP11" s="172">
        <v>1.380552120746172</v>
      </c>
      <c r="AQ11" s="173">
        <v>1.0663017298852984</v>
      </c>
    </row>
    <row r="12" spans="1:43">
      <c r="A12" s="158">
        <v>8</v>
      </c>
      <c r="B12" s="3" t="s">
        <v>80</v>
      </c>
      <c r="C12" s="169">
        <v>1.1592229443354189E-2</v>
      </c>
      <c r="D12" s="169">
        <v>4.1491137490270801E-4</v>
      </c>
      <c r="E12" s="169">
        <v>4.2292952951869097E-3</v>
      </c>
      <c r="F12" s="169">
        <v>1.4931715557307303E-3</v>
      </c>
      <c r="G12" s="169">
        <v>3.4880073930277857E-3</v>
      </c>
      <c r="H12" s="169">
        <v>3.2147651161412064E-2</v>
      </c>
      <c r="I12" s="169">
        <v>8.6161964967786803E-3</v>
      </c>
      <c r="J12" s="169">
        <v>1.07753377578149</v>
      </c>
      <c r="K12" s="169">
        <v>1.6336663572164166E-3</v>
      </c>
      <c r="L12" s="169">
        <v>3.845968003560768E-2</v>
      </c>
      <c r="M12" s="169">
        <v>6.6266465066889867E-3</v>
      </c>
      <c r="N12" s="169">
        <v>2.1187812390909676E-3</v>
      </c>
      <c r="O12" s="169">
        <v>1.4201716747298421E-3</v>
      </c>
      <c r="P12" s="169">
        <v>2.4387255950729511E-3</v>
      </c>
      <c r="Q12" s="169">
        <v>8.9959469625587086E-4</v>
      </c>
      <c r="R12" s="169">
        <v>1.4570400397020239E-3</v>
      </c>
      <c r="S12" s="169">
        <v>3.8723050325230974E-3</v>
      </c>
      <c r="T12" s="169">
        <v>3.9491563504278479E-3</v>
      </c>
      <c r="U12" s="169">
        <v>2.8856666432358316E-3</v>
      </c>
      <c r="V12" s="169">
        <v>3.2421923140787991E-3</v>
      </c>
      <c r="W12" s="169">
        <v>3.3881896421207574E-3</v>
      </c>
      <c r="X12" s="169">
        <v>1.031112596543556E-2</v>
      </c>
      <c r="Y12" s="169">
        <v>1.8190489980792087E-3</v>
      </c>
      <c r="Z12" s="169">
        <v>7.4307050902057165E-4</v>
      </c>
      <c r="AA12" s="169">
        <v>3.0289006267391295E-3</v>
      </c>
      <c r="AB12" s="169">
        <v>4.0168147876127897E-3</v>
      </c>
      <c r="AC12" s="169">
        <v>2.8465042293378994E-4</v>
      </c>
      <c r="AD12" s="169">
        <v>3.2094445552406778E-4</v>
      </c>
      <c r="AE12" s="169">
        <v>1.0008249066562169E-4</v>
      </c>
      <c r="AF12" s="169">
        <v>4.8678631827090259E-4</v>
      </c>
      <c r="AG12" s="169">
        <v>5.8077518354696176E-4</v>
      </c>
      <c r="AH12" s="169">
        <v>5.6790450370539948E-4</v>
      </c>
      <c r="AI12" s="169">
        <v>2.4399908115612036E-3</v>
      </c>
      <c r="AJ12" s="169">
        <v>3.7422235682342E-2</v>
      </c>
      <c r="AK12" s="169">
        <v>9.9700827036769131E-4</v>
      </c>
      <c r="AL12" s="169">
        <v>1.267363720536069E-3</v>
      </c>
      <c r="AM12" s="169">
        <v>2.5636215054450902E-3</v>
      </c>
      <c r="AN12" s="169">
        <v>4.3692382427072962E-3</v>
      </c>
      <c r="AO12" s="169">
        <v>1.123301054709486E-3</v>
      </c>
      <c r="AP12" s="172">
        <v>1.2843499181778368</v>
      </c>
      <c r="AQ12" s="173">
        <v>0.99199770798285247</v>
      </c>
    </row>
    <row r="13" spans="1:43">
      <c r="A13" s="158">
        <v>9</v>
      </c>
      <c r="B13" s="3" t="s">
        <v>81</v>
      </c>
      <c r="C13" s="169">
        <v>4.6488418836766925E-3</v>
      </c>
      <c r="D13" s="169">
        <v>4.2189024256982996E-3</v>
      </c>
      <c r="E13" s="169">
        <v>8.1888888741857794E-3</v>
      </c>
      <c r="F13" s="169">
        <v>1.9550597612131539E-2</v>
      </c>
      <c r="G13" s="169">
        <v>1.5701241168212636E-3</v>
      </c>
      <c r="H13" s="169">
        <v>2.0199361788690116E-3</v>
      </c>
      <c r="I13" s="169">
        <v>1.8309668367592312E-3</v>
      </c>
      <c r="J13" s="169">
        <v>2.1780590217241524E-3</v>
      </c>
      <c r="K13" s="169">
        <v>1.0188071457243686</v>
      </c>
      <c r="L13" s="169">
        <v>8.4068876351372222E-4</v>
      </c>
      <c r="M13" s="169">
        <v>5.344260783660966E-3</v>
      </c>
      <c r="N13" s="169">
        <v>9.8148646402036327E-3</v>
      </c>
      <c r="O13" s="169">
        <v>1.2215759451340007E-3</v>
      </c>
      <c r="P13" s="169">
        <v>2.6440655845477164E-3</v>
      </c>
      <c r="Q13" s="169">
        <v>1.686124440739446E-3</v>
      </c>
      <c r="R13" s="169">
        <v>1.311162564814684E-3</v>
      </c>
      <c r="S13" s="169">
        <v>1.0749206889995278E-3</v>
      </c>
      <c r="T13" s="169">
        <v>8.6044582821149498E-4</v>
      </c>
      <c r="U13" s="169">
        <v>1.0041328301908655E-3</v>
      </c>
      <c r="V13" s="169">
        <v>4.6887204246529068E-4</v>
      </c>
      <c r="W13" s="169">
        <v>1.6655153231906715E-3</v>
      </c>
      <c r="X13" s="169">
        <v>2.5673977076638363E-3</v>
      </c>
      <c r="Y13" s="169">
        <v>3.8535710846321434E-3</v>
      </c>
      <c r="Z13" s="169">
        <v>8.2107198975382503E-3</v>
      </c>
      <c r="AA13" s="169">
        <v>4.0220088598791311E-3</v>
      </c>
      <c r="AB13" s="169">
        <v>4.3223359091193354E-3</v>
      </c>
      <c r="AC13" s="169">
        <v>2.4216585523662167E-3</v>
      </c>
      <c r="AD13" s="169">
        <v>8.9754322040169374E-4</v>
      </c>
      <c r="AE13" s="169">
        <v>3.5026648818365334E-4</v>
      </c>
      <c r="AF13" s="169">
        <v>6.6641145881563496E-3</v>
      </c>
      <c r="AG13" s="169">
        <v>9.7450116129875041E-4</v>
      </c>
      <c r="AH13" s="169">
        <v>2.698594235328831E-3</v>
      </c>
      <c r="AI13" s="169">
        <v>1.6035608425346364E-3</v>
      </c>
      <c r="AJ13" s="169">
        <v>1.0220938969873216E-3</v>
      </c>
      <c r="AK13" s="169">
        <v>1.527611928534772E-3</v>
      </c>
      <c r="AL13" s="169">
        <v>9.4468380205961207E-4</v>
      </c>
      <c r="AM13" s="169">
        <v>2.2604121748342402E-3</v>
      </c>
      <c r="AN13" s="169">
        <v>7.8506862477679094E-4</v>
      </c>
      <c r="AO13" s="169">
        <v>2.7801718890334637E-3</v>
      </c>
      <c r="AP13" s="172">
        <v>1.1388564069732352</v>
      </c>
      <c r="AQ13" s="173">
        <v>0.8796223906346734</v>
      </c>
    </row>
    <row r="14" spans="1:43">
      <c r="A14" s="158">
        <v>10</v>
      </c>
      <c r="B14" s="3" t="s">
        <v>82</v>
      </c>
      <c r="C14" s="169">
        <v>2.6868254348600762E-3</v>
      </c>
      <c r="D14" s="169">
        <v>1.6424018886261862E-3</v>
      </c>
      <c r="E14" s="169">
        <v>4.4525001145278133E-3</v>
      </c>
      <c r="F14" s="169">
        <v>2.3344714476240952E-3</v>
      </c>
      <c r="G14" s="169">
        <v>6.5785911577996821E-3</v>
      </c>
      <c r="H14" s="169">
        <v>2.7959973315065823E-3</v>
      </c>
      <c r="I14" s="169">
        <v>5.8974406772530153E-3</v>
      </c>
      <c r="J14" s="169">
        <v>8.4060127623429536E-3</v>
      </c>
      <c r="K14" s="169">
        <v>2.2531607437321953E-4</v>
      </c>
      <c r="L14" s="169">
        <v>1.0504306550034801</v>
      </c>
      <c r="M14" s="169">
        <v>3.1458534533873013E-3</v>
      </c>
      <c r="N14" s="169">
        <v>7.2297778054902567E-4</v>
      </c>
      <c r="O14" s="169">
        <v>1.0585632135007696E-3</v>
      </c>
      <c r="P14" s="169">
        <v>2.4165257332936702E-3</v>
      </c>
      <c r="Q14" s="169">
        <v>2.3947340513519456E-3</v>
      </c>
      <c r="R14" s="169">
        <v>7.4992253653045357E-3</v>
      </c>
      <c r="S14" s="169">
        <v>1.0945668398751968E-2</v>
      </c>
      <c r="T14" s="169">
        <v>4.9357950839892788E-3</v>
      </c>
      <c r="U14" s="169">
        <v>8.2263881734151757E-3</v>
      </c>
      <c r="V14" s="169">
        <v>1.3097491306812533E-2</v>
      </c>
      <c r="W14" s="169">
        <v>9.0330001767302895E-3</v>
      </c>
      <c r="X14" s="169">
        <v>1.6231910580190401E-2</v>
      </c>
      <c r="Y14" s="169">
        <v>4.1895405754136987E-3</v>
      </c>
      <c r="Z14" s="169">
        <v>5.126608126806429E-4</v>
      </c>
      <c r="AA14" s="169">
        <v>1.1586347121091528E-2</v>
      </c>
      <c r="AB14" s="169">
        <v>5.7351565311529479E-3</v>
      </c>
      <c r="AC14" s="169">
        <v>1.9356598913270317E-3</v>
      </c>
      <c r="AD14" s="169">
        <v>1.2320480706269578E-3</v>
      </c>
      <c r="AE14" s="169">
        <v>3.9404641513694658E-4</v>
      </c>
      <c r="AF14" s="169">
        <v>1.1493153854792843E-3</v>
      </c>
      <c r="AG14" s="169">
        <v>1.4266832988885036E-3</v>
      </c>
      <c r="AH14" s="169">
        <v>1.0610917637897265E-3</v>
      </c>
      <c r="AI14" s="169">
        <v>1.6580933243210696E-3</v>
      </c>
      <c r="AJ14" s="169">
        <v>1.2371608754958002E-3</v>
      </c>
      <c r="AK14" s="169">
        <v>2.467637275171795E-3</v>
      </c>
      <c r="AL14" s="169">
        <v>2.4908147019620623E-3</v>
      </c>
      <c r="AM14" s="169">
        <v>1.4319589505786452E-3</v>
      </c>
      <c r="AN14" s="169">
        <v>1.3565187409795839E-2</v>
      </c>
      <c r="AO14" s="169">
        <v>9.9628406612756507E-4</v>
      </c>
      <c r="AP14" s="172">
        <v>1.2182280316787102</v>
      </c>
      <c r="AQ14" s="173">
        <v>0.940926921956179</v>
      </c>
    </row>
    <row r="15" spans="1:43">
      <c r="A15" s="158">
        <v>11</v>
      </c>
      <c r="B15" s="3" t="s">
        <v>83</v>
      </c>
      <c r="C15" s="169">
        <v>1.4295772995768486E-3</v>
      </c>
      <c r="D15" s="169">
        <v>1.8932251549648118E-4</v>
      </c>
      <c r="E15" s="169">
        <v>2.2212422651013934E-4</v>
      </c>
      <c r="F15" s="169">
        <v>4.1010391248623158E-4</v>
      </c>
      <c r="G15" s="169">
        <v>1.2837545641291204E-3</v>
      </c>
      <c r="H15" s="169">
        <v>4.332604550854565E-4</v>
      </c>
      <c r="I15" s="169">
        <v>9.0932035981415712E-4</v>
      </c>
      <c r="J15" s="169">
        <v>3.9101214005326261E-3</v>
      </c>
      <c r="K15" s="169">
        <v>2.2153618929446634E-3</v>
      </c>
      <c r="L15" s="169">
        <v>1.5562013507915806E-3</v>
      </c>
      <c r="M15" s="169">
        <v>1.0399625579319725</v>
      </c>
      <c r="N15" s="169">
        <v>3.2960322985300301E-3</v>
      </c>
      <c r="O15" s="169">
        <v>2.9237179354391781E-3</v>
      </c>
      <c r="P15" s="169">
        <v>3.649247825549473E-3</v>
      </c>
      <c r="Q15" s="169">
        <v>2.1919079511647727E-3</v>
      </c>
      <c r="R15" s="169">
        <v>2.2718391221685464E-3</v>
      </c>
      <c r="S15" s="169">
        <v>2.8295645740929326E-3</v>
      </c>
      <c r="T15" s="169">
        <v>1.2657617339236493E-2</v>
      </c>
      <c r="U15" s="169">
        <v>4.3785946970066212E-3</v>
      </c>
      <c r="V15" s="169">
        <v>1.7363142178520679E-3</v>
      </c>
      <c r="W15" s="169">
        <v>3.6025338156099847E-3</v>
      </c>
      <c r="X15" s="169">
        <v>3.6683055243089315E-3</v>
      </c>
      <c r="Y15" s="169">
        <v>2.4785738243431409E-2</v>
      </c>
      <c r="Z15" s="169">
        <v>8.3340530570852854E-4</v>
      </c>
      <c r="AA15" s="169">
        <v>3.9012114635579654E-3</v>
      </c>
      <c r="AB15" s="169">
        <v>4.8659977870197432E-4</v>
      </c>
      <c r="AC15" s="169">
        <v>3.2614531640887595E-4</v>
      </c>
      <c r="AD15" s="169">
        <v>2.3225454061188169E-4</v>
      </c>
      <c r="AE15" s="169">
        <v>4.1873875457793018E-4</v>
      </c>
      <c r="AF15" s="169">
        <v>3.7045595792108805E-4</v>
      </c>
      <c r="AG15" s="169">
        <v>3.1086290347412995E-4</v>
      </c>
      <c r="AH15" s="169">
        <v>4.2966901842105194E-4</v>
      </c>
      <c r="AI15" s="169">
        <v>1.1211925972564611E-3</v>
      </c>
      <c r="AJ15" s="169">
        <v>6.0070367901764621E-4</v>
      </c>
      <c r="AK15" s="169">
        <v>3.8608313865655115E-4</v>
      </c>
      <c r="AL15" s="169">
        <v>4.9686721320686277E-4</v>
      </c>
      <c r="AM15" s="169">
        <v>7.134838005963132E-4</v>
      </c>
      <c r="AN15" s="169">
        <v>2.7121298024493407E-3</v>
      </c>
      <c r="AO15" s="169">
        <v>1.6611322763039607E-3</v>
      </c>
      <c r="AP15" s="172">
        <v>1.1355140550006011</v>
      </c>
      <c r="AQ15" s="173">
        <v>0.87704084689087103</v>
      </c>
    </row>
    <row r="16" spans="1:43">
      <c r="A16" s="158">
        <v>12</v>
      </c>
      <c r="B16" s="3" t="s">
        <v>84</v>
      </c>
      <c r="C16" s="169">
        <v>5.9599495666906078E-4</v>
      </c>
      <c r="D16" s="169">
        <v>2.4709673972919699E-4</v>
      </c>
      <c r="E16" s="169">
        <v>1.4149945171044417E-3</v>
      </c>
      <c r="F16" s="169">
        <v>3.9965743981753704E-3</v>
      </c>
      <c r="G16" s="169">
        <v>1.1260632581458097E-3</v>
      </c>
      <c r="H16" s="169">
        <v>5.4505974417856564E-4</v>
      </c>
      <c r="I16" s="169">
        <v>4.057424339380715E-3</v>
      </c>
      <c r="J16" s="169">
        <v>1.3565194127219472E-3</v>
      </c>
      <c r="K16" s="169">
        <v>2.7140749318815219E-4</v>
      </c>
      <c r="L16" s="169">
        <v>3.5292972143788444E-3</v>
      </c>
      <c r="M16" s="169">
        <v>8.3625656230699053E-3</v>
      </c>
      <c r="N16" s="169">
        <v>1.6479514214074551</v>
      </c>
      <c r="O16" s="169">
        <v>1.1835955325728974E-3</v>
      </c>
      <c r="P16" s="169">
        <v>0.2171052729861376</v>
      </c>
      <c r="Q16" s="169">
        <v>0.15132476825920929</v>
      </c>
      <c r="R16" s="169">
        <v>0.10184253265756812</v>
      </c>
      <c r="S16" s="169">
        <v>2.5047519887766687E-2</v>
      </c>
      <c r="T16" s="169">
        <v>7.7700352559725528E-3</v>
      </c>
      <c r="U16" s="169">
        <v>6.4743213663340307E-2</v>
      </c>
      <c r="V16" s="169">
        <v>1.4560624367018429E-2</v>
      </c>
      <c r="W16" s="169">
        <v>8.6403428130425952E-2</v>
      </c>
      <c r="X16" s="169">
        <v>8.7800933066082987E-3</v>
      </c>
      <c r="Y16" s="169">
        <v>2.9656165558259291E-2</v>
      </c>
      <c r="Z16" s="169">
        <v>1.1094113105769949E-3</v>
      </c>
      <c r="AA16" s="169">
        <v>2.6141898551463021E-3</v>
      </c>
      <c r="AB16" s="169">
        <v>4.3868102243276394E-4</v>
      </c>
      <c r="AC16" s="169">
        <v>5.6563496106476268E-4</v>
      </c>
      <c r="AD16" s="169">
        <v>4.5268099850109562E-4</v>
      </c>
      <c r="AE16" s="169">
        <v>5.241138075952629E-4</v>
      </c>
      <c r="AF16" s="169">
        <v>1.3293874383519142E-3</v>
      </c>
      <c r="AG16" s="169">
        <v>5.9853830627862369E-4</v>
      </c>
      <c r="AH16" s="169">
        <v>9.103775689568663E-4</v>
      </c>
      <c r="AI16" s="169">
        <v>5.7556301092040907E-4</v>
      </c>
      <c r="AJ16" s="169">
        <v>3.5247542431112762E-4</v>
      </c>
      <c r="AK16" s="169">
        <v>5.7191675161569417E-4</v>
      </c>
      <c r="AL16" s="169">
        <v>1.8943143687034883E-3</v>
      </c>
      <c r="AM16" s="169">
        <v>6.0693090608813171E-4</v>
      </c>
      <c r="AN16" s="169">
        <v>1.2378745956513754E-3</v>
      </c>
      <c r="AO16" s="169">
        <v>3.8280157048195111E-3</v>
      </c>
      <c r="AP16" s="172">
        <v>2.3994817747400914</v>
      </c>
      <c r="AQ16" s="173">
        <v>1.8532958870475154</v>
      </c>
    </row>
    <row r="17" spans="1:43">
      <c r="A17" s="158">
        <v>13</v>
      </c>
      <c r="B17" s="3" t="s">
        <v>85</v>
      </c>
      <c r="C17" s="169">
        <v>1.8907207052591483E-5</v>
      </c>
      <c r="D17" s="169">
        <v>6.3649552799731885E-6</v>
      </c>
      <c r="E17" s="169">
        <v>2.516036685640384E-5</v>
      </c>
      <c r="F17" s="169">
        <v>3.6123753159506278E-5</v>
      </c>
      <c r="G17" s="169">
        <v>9.9035578281127739E-5</v>
      </c>
      <c r="H17" s="169">
        <v>2.5274706780752484E-5</v>
      </c>
      <c r="I17" s="169">
        <v>7.2330199145602265E-5</v>
      </c>
      <c r="J17" s="169">
        <v>3.8368764303397412E-4</v>
      </c>
      <c r="K17" s="169">
        <v>9.5420651661180829E-6</v>
      </c>
      <c r="L17" s="169">
        <v>1.5961557113696817E-4</v>
      </c>
      <c r="M17" s="169">
        <v>5.1344147520643443E-4</v>
      </c>
      <c r="N17" s="169">
        <v>1.0203533080575451E-3</v>
      </c>
      <c r="O17" s="169">
        <v>1.0259733594539617</v>
      </c>
      <c r="P17" s="169">
        <v>3.6323882144721625E-3</v>
      </c>
      <c r="Q17" s="169">
        <v>2.0506773731031247E-3</v>
      </c>
      <c r="R17" s="169">
        <v>9.9034701691082575E-4</v>
      </c>
      <c r="S17" s="169">
        <v>1.1828031213174728E-3</v>
      </c>
      <c r="T17" s="169">
        <v>1.6340037373674167E-3</v>
      </c>
      <c r="U17" s="169">
        <v>3.7693204083210996E-3</v>
      </c>
      <c r="V17" s="169">
        <v>2.5648144110271371E-3</v>
      </c>
      <c r="W17" s="169">
        <v>1.2613041917727108E-3</v>
      </c>
      <c r="X17" s="169">
        <v>9.9542328544485726E-4</v>
      </c>
      <c r="Y17" s="169">
        <v>5.6039003218234242E-4</v>
      </c>
      <c r="Z17" s="169">
        <v>4.5366526218225724E-5</v>
      </c>
      <c r="AA17" s="169">
        <v>6.4791497187065034E-5</v>
      </c>
      <c r="AB17" s="169">
        <v>1.5532256866604884E-5</v>
      </c>
      <c r="AC17" s="169">
        <v>1.5881256138030168E-5</v>
      </c>
      <c r="AD17" s="169">
        <v>1.6804718747683553E-5</v>
      </c>
      <c r="AE17" s="169">
        <v>1.1152962915857772E-5</v>
      </c>
      <c r="AF17" s="169">
        <v>2.0858452121778549E-5</v>
      </c>
      <c r="AG17" s="169">
        <v>2.4579609349962157E-5</v>
      </c>
      <c r="AH17" s="169">
        <v>3.1647040912956559E-5</v>
      </c>
      <c r="AI17" s="169">
        <v>2.437346409361122E-5</v>
      </c>
      <c r="AJ17" s="169">
        <v>1.0908786813927346E-4</v>
      </c>
      <c r="AK17" s="169">
        <v>3.7120188232250726E-5</v>
      </c>
      <c r="AL17" s="169">
        <v>5.4572633500707389E-5</v>
      </c>
      <c r="AM17" s="169">
        <v>3.6763440991983599E-5</v>
      </c>
      <c r="AN17" s="169">
        <v>1.2491471176093511E-4</v>
      </c>
      <c r="AO17" s="169">
        <v>1.3238937186792218E-4</v>
      </c>
      <c r="AP17" s="172">
        <v>1.0477505040740822</v>
      </c>
      <c r="AQ17" s="173">
        <v>0.80925461501485652</v>
      </c>
    </row>
    <row r="18" spans="1:43">
      <c r="A18" s="158">
        <v>14</v>
      </c>
      <c r="B18" s="3" t="s">
        <v>86</v>
      </c>
      <c r="C18" s="169">
        <v>1.2965191837520742E-3</v>
      </c>
      <c r="D18" s="169">
        <v>5.150554124436973E-4</v>
      </c>
      <c r="E18" s="169">
        <v>9.1966453675448813E-4</v>
      </c>
      <c r="F18" s="169">
        <v>2.9323229797282397E-3</v>
      </c>
      <c r="G18" s="169">
        <v>4.2505850891177413E-3</v>
      </c>
      <c r="H18" s="169">
        <v>6.6313325406103804E-4</v>
      </c>
      <c r="I18" s="169">
        <v>2.2490122800627259E-3</v>
      </c>
      <c r="J18" s="169">
        <v>4.7526294897973801E-3</v>
      </c>
      <c r="K18" s="169">
        <v>4.4381653350261088E-4</v>
      </c>
      <c r="L18" s="169">
        <v>2.734690330676269E-3</v>
      </c>
      <c r="M18" s="169">
        <v>3.0905592523707494E-3</v>
      </c>
      <c r="N18" s="169">
        <v>6.9383040248036858E-4</v>
      </c>
      <c r="O18" s="169">
        <v>8.0509815899234942E-4</v>
      </c>
      <c r="P18" s="169">
        <v>1.0287219975651121</v>
      </c>
      <c r="Q18" s="169">
        <v>1.0673987812671371E-2</v>
      </c>
      <c r="R18" s="169">
        <v>1.0161795532655782E-2</v>
      </c>
      <c r="S18" s="169">
        <v>1.0694986161541289E-2</v>
      </c>
      <c r="T18" s="169">
        <v>5.363331167261327E-3</v>
      </c>
      <c r="U18" s="169">
        <v>9.9675762748295208E-3</v>
      </c>
      <c r="V18" s="169">
        <v>7.3430204536737761E-3</v>
      </c>
      <c r="W18" s="169">
        <v>6.5430766675919081E-3</v>
      </c>
      <c r="X18" s="169">
        <v>5.4951859102827507E-3</v>
      </c>
      <c r="Y18" s="169">
        <v>2.7309203581612197E-2</v>
      </c>
      <c r="Z18" s="169">
        <v>1.1171056430920629E-3</v>
      </c>
      <c r="AA18" s="169">
        <v>1.9122346155234552E-3</v>
      </c>
      <c r="AB18" s="169">
        <v>3.73927382221593E-4</v>
      </c>
      <c r="AC18" s="169">
        <v>1.0691704368108752E-3</v>
      </c>
      <c r="AD18" s="169">
        <v>3.1462430896266746E-4</v>
      </c>
      <c r="AE18" s="169">
        <v>5.2287476033325317E-4</v>
      </c>
      <c r="AF18" s="169">
        <v>1.0070321587513445E-3</v>
      </c>
      <c r="AG18" s="169">
        <v>5.0963927636955007E-4</v>
      </c>
      <c r="AH18" s="169">
        <v>1.4206829327136619E-3</v>
      </c>
      <c r="AI18" s="169">
        <v>4.8619104887789909E-4</v>
      </c>
      <c r="AJ18" s="169">
        <v>4.9420885265834432E-4</v>
      </c>
      <c r="AK18" s="169">
        <v>9.0627794008110848E-4</v>
      </c>
      <c r="AL18" s="169">
        <v>6.8263358070550526E-4</v>
      </c>
      <c r="AM18" s="169">
        <v>1.1966846193372813E-3</v>
      </c>
      <c r="AN18" s="169">
        <v>8.7339129649590102E-4</v>
      </c>
      <c r="AO18" s="169">
        <v>1.536307642042568E-3</v>
      </c>
      <c r="AP18" s="172">
        <v>1.1620440645259487</v>
      </c>
      <c r="AQ18" s="173">
        <v>0.89753192044444441</v>
      </c>
    </row>
    <row r="19" spans="1:43">
      <c r="A19" s="158">
        <v>15</v>
      </c>
      <c r="B19" s="3" t="s">
        <v>70</v>
      </c>
      <c r="C19" s="169">
        <v>1.5250021005611375E-4</v>
      </c>
      <c r="D19" s="169">
        <v>9.1921153807503859E-5</v>
      </c>
      <c r="E19" s="169">
        <v>1.2451131719573002E-4</v>
      </c>
      <c r="F19" s="169">
        <v>1.5323590825704466E-3</v>
      </c>
      <c r="G19" s="169">
        <v>1.6298703136043979E-4</v>
      </c>
      <c r="H19" s="169">
        <v>1.3226917597759625E-4</v>
      </c>
      <c r="I19" s="169">
        <v>1.5072613812093429E-4</v>
      </c>
      <c r="J19" s="169">
        <v>2.082392175684613E-4</v>
      </c>
      <c r="K19" s="169">
        <v>6.7377959371986125E-5</v>
      </c>
      <c r="L19" s="169">
        <v>2.7056367067334117E-4</v>
      </c>
      <c r="M19" s="169">
        <v>4.8420795140376513E-4</v>
      </c>
      <c r="N19" s="169">
        <v>1.4933469289797325E-4</v>
      </c>
      <c r="O19" s="169">
        <v>7.73063594249894E-5</v>
      </c>
      <c r="P19" s="169">
        <v>4.9886986234174747E-4</v>
      </c>
      <c r="Q19" s="169">
        <v>1.0513332661945143</v>
      </c>
      <c r="R19" s="169">
        <v>1.1304269745330303E-2</v>
      </c>
      <c r="S19" s="169">
        <v>4.5606741555348131E-3</v>
      </c>
      <c r="T19" s="169">
        <v>8.0177653304210148E-4</v>
      </c>
      <c r="U19" s="169">
        <v>5.2638119667076698E-3</v>
      </c>
      <c r="V19" s="169">
        <v>6.250360749617003E-4</v>
      </c>
      <c r="W19" s="169">
        <v>4.921733874124882E-3</v>
      </c>
      <c r="X19" s="169">
        <v>2.1671094720547251E-4</v>
      </c>
      <c r="Y19" s="169">
        <v>2.5843707027357579E-3</v>
      </c>
      <c r="Z19" s="169">
        <v>2.7861696711631436E-4</v>
      </c>
      <c r="AA19" s="169">
        <v>4.489657402987973E-3</v>
      </c>
      <c r="AB19" s="169">
        <v>2.5609655153170939E-4</v>
      </c>
      <c r="AC19" s="169">
        <v>2.7758690558255092E-4</v>
      </c>
      <c r="AD19" s="169">
        <v>3.4952216812789193E-4</v>
      </c>
      <c r="AE19" s="169">
        <v>1.2783435664435341E-4</v>
      </c>
      <c r="AF19" s="169">
        <v>3.0837929211327634E-4</v>
      </c>
      <c r="AG19" s="169">
        <v>4.6217237392512898E-4</v>
      </c>
      <c r="AH19" s="169">
        <v>3.785601685417441E-4</v>
      </c>
      <c r="AI19" s="169">
        <v>2.9642325522976026E-4</v>
      </c>
      <c r="AJ19" s="169">
        <v>1.7366276483788415E-4</v>
      </c>
      <c r="AK19" s="169">
        <v>2.3391066803064736E-4</v>
      </c>
      <c r="AL19" s="169">
        <v>3.3844037173234786E-3</v>
      </c>
      <c r="AM19" s="169">
        <v>2.0410730574354989E-4</v>
      </c>
      <c r="AN19" s="169">
        <v>7.3224561091024678E-5</v>
      </c>
      <c r="AO19" s="169">
        <v>1.8943408346176462E-4</v>
      </c>
      <c r="AP19" s="172">
        <v>1.0971984165592177</v>
      </c>
      <c r="AQ19" s="173">
        <v>0.84744686710717076</v>
      </c>
    </row>
    <row r="20" spans="1:43">
      <c r="A20" s="158">
        <v>16</v>
      </c>
      <c r="B20" s="3" t="s">
        <v>71</v>
      </c>
      <c r="C20" s="169">
        <v>2.0608439955866574E-4</v>
      </c>
      <c r="D20" s="169">
        <v>2.0837666269895604E-4</v>
      </c>
      <c r="E20" s="169">
        <v>1.2335442659841466E-4</v>
      </c>
      <c r="F20" s="169">
        <v>6.9538553677266676E-4</v>
      </c>
      <c r="G20" s="169">
        <v>2.302018889468523E-4</v>
      </c>
      <c r="H20" s="169">
        <v>1.7311513094758608E-4</v>
      </c>
      <c r="I20" s="169">
        <v>1.808661117435188E-4</v>
      </c>
      <c r="J20" s="169">
        <v>2.7114100513224513E-4</v>
      </c>
      <c r="K20" s="169">
        <v>8.0968733030115558E-5</v>
      </c>
      <c r="L20" s="169">
        <v>1.1589853961074946E-3</v>
      </c>
      <c r="M20" s="169">
        <v>6.5833341315979597E-4</v>
      </c>
      <c r="N20" s="169">
        <v>1.7136186206824283E-4</v>
      </c>
      <c r="O20" s="169">
        <v>1.4280705770248255E-4</v>
      </c>
      <c r="P20" s="169">
        <v>3.5236984766963951E-4</v>
      </c>
      <c r="Q20" s="169">
        <v>1.3563181628795465E-3</v>
      </c>
      <c r="R20" s="169">
        <v>1.0637441525708031</v>
      </c>
      <c r="S20" s="169">
        <v>8.3456751325482279E-4</v>
      </c>
      <c r="T20" s="169">
        <v>1.2182252610266114E-3</v>
      </c>
      <c r="U20" s="169">
        <v>9.5316273843881164E-4</v>
      </c>
      <c r="V20" s="169">
        <v>4.4327439855936369E-4</v>
      </c>
      <c r="W20" s="169">
        <v>7.1347795651911013E-4</v>
      </c>
      <c r="X20" s="169">
        <v>2.8223665819450942E-4</v>
      </c>
      <c r="Y20" s="169">
        <v>4.7395503389221946E-4</v>
      </c>
      <c r="Z20" s="169">
        <v>3.1647502504081028E-4</v>
      </c>
      <c r="AA20" s="169">
        <v>8.53568272778449E-4</v>
      </c>
      <c r="AB20" s="169">
        <v>3.2185745116224108E-4</v>
      </c>
      <c r="AC20" s="169">
        <v>3.8392777347975794E-4</v>
      </c>
      <c r="AD20" s="169">
        <v>5.1073053489250012E-4</v>
      </c>
      <c r="AE20" s="169">
        <v>1.4129486764810704E-4</v>
      </c>
      <c r="AF20" s="169">
        <v>3.6757547041601428E-4</v>
      </c>
      <c r="AG20" s="169">
        <v>6.6784126918876597E-4</v>
      </c>
      <c r="AH20" s="169">
        <v>3.8526947897914567E-4</v>
      </c>
      <c r="AI20" s="169">
        <v>3.7238320711559546E-4</v>
      </c>
      <c r="AJ20" s="169">
        <v>2.1721381449261762E-4</v>
      </c>
      <c r="AK20" s="169">
        <v>3.3476371603657825E-4</v>
      </c>
      <c r="AL20" s="169">
        <v>5.2161418221457236E-3</v>
      </c>
      <c r="AM20" s="169">
        <v>2.2803708193885064E-4</v>
      </c>
      <c r="AN20" s="169">
        <v>9.5381952679649944E-5</v>
      </c>
      <c r="AO20" s="169">
        <v>2.0644444201285993E-4</v>
      </c>
      <c r="AP20" s="172">
        <v>1.0852916279457125</v>
      </c>
      <c r="AQ20" s="173">
        <v>0.83825038035004862</v>
      </c>
    </row>
    <row r="21" spans="1:43">
      <c r="A21" s="158">
        <v>17</v>
      </c>
      <c r="B21" s="3" t="s">
        <v>72</v>
      </c>
      <c r="C21" s="169">
        <v>1.5667598481509005E-5</v>
      </c>
      <c r="D21" s="169">
        <v>1.5995618345726173E-5</v>
      </c>
      <c r="E21" s="169">
        <v>1.2072914834205471E-5</v>
      </c>
      <c r="F21" s="169">
        <v>3.379646171240566E-5</v>
      </c>
      <c r="G21" s="169">
        <v>1.6963515649438564E-5</v>
      </c>
      <c r="H21" s="169">
        <v>1.4285273246097701E-5</v>
      </c>
      <c r="I21" s="169">
        <v>1.2654731659162285E-5</v>
      </c>
      <c r="J21" s="169">
        <v>1.8965030740867089E-5</v>
      </c>
      <c r="K21" s="169">
        <v>5.1741943358962632E-6</v>
      </c>
      <c r="L21" s="169">
        <v>1.4726615860697596E-5</v>
      </c>
      <c r="M21" s="169">
        <v>2.1339781525470743E-5</v>
      </c>
      <c r="N21" s="169">
        <v>9.8662195918086345E-6</v>
      </c>
      <c r="O21" s="169">
        <v>7.0016753409393419E-6</v>
      </c>
      <c r="P21" s="169">
        <v>1.4294421904173857E-5</v>
      </c>
      <c r="Q21" s="169">
        <v>1.4592473651852948E-4</v>
      </c>
      <c r="R21" s="169">
        <v>3.9709943831024491E-4</v>
      </c>
      <c r="S21" s="169">
        <v>1.009414305515639</v>
      </c>
      <c r="T21" s="169">
        <v>2.1480724722138378E-5</v>
      </c>
      <c r="U21" s="169">
        <v>5.6712036421939908E-5</v>
      </c>
      <c r="V21" s="169">
        <v>3.2518101020394282E-5</v>
      </c>
      <c r="W21" s="169">
        <v>4.5049924256778014E-5</v>
      </c>
      <c r="X21" s="169">
        <v>2.9322385415150469E-5</v>
      </c>
      <c r="Y21" s="169">
        <v>4.3933151466813431E-5</v>
      </c>
      <c r="Z21" s="169">
        <v>2.0681203605438852E-5</v>
      </c>
      <c r="AA21" s="169">
        <v>5.7185467151203302E-5</v>
      </c>
      <c r="AB21" s="169">
        <v>2.6878768457729086E-5</v>
      </c>
      <c r="AC21" s="169">
        <v>8.7111948828177364E-5</v>
      </c>
      <c r="AD21" s="169">
        <v>3.9302958019193256E-5</v>
      </c>
      <c r="AE21" s="169">
        <v>1.01808989024283E-5</v>
      </c>
      <c r="AF21" s="169">
        <v>3.1100164753468494E-5</v>
      </c>
      <c r="AG21" s="169">
        <v>5.0977467102961497E-5</v>
      </c>
      <c r="AH21" s="169">
        <v>2.4610839026268923E-4</v>
      </c>
      <c r="AI21" s="169">
        <v>3.0047810983872791E-5</v>
      </c>
      <c r="AJ21" s="169">
        <v>8.0532030595716834E-4</v>
      </c>
      <c r="AK21" s="169">
        <v>2.9351584594781699E-5</v>
      </c>
      <c r="AL21" s="169">
        <v>3.2533576293626153E-4</v>
      </c>
      <c r="AM21" s="169">
        <v>7.7542657322657741E-5</v>
      </c>
      <c r="AN21" s="169">
        <v>1.5643680010620472E-3</v>
      </c>
      <c r="AO21" s="169">
        <v>3.6800499215534606E-5</v>
      </c>
      <c r="AP21" s="172">
        <v>1.0138374439561546</v>
      </c>
      <c r="AQ21" s="173">
        <v>0.7830610696020941</v>
      </c>
    </row>
    <row r="22" spans="1:43">
      <c r="A22" s="158">
        <v>18</v>
      </c>
      <c r="B22" s="3" t="s">
        <v>87</v>
      </c>
      <c r="C22" s="169">
        <v>9.1137024213384978E-5</v>
      </c>
      <c r="D22" s="169">
        <v>7.8598169616020497E-5</v>
      </c>
      <c r="E22" s="169">
        <v>6.8944522983956362E-5</v>
      </c>
      <c r="F22" s="169">
        <v>2.1904216004721406E-4</v>
      </c>
      <c r="G22" s="169">
        <v>1.0559501505586998E-4</v>
      </c>
      <c r="H22" s="169">
        <v>8.0932975877373462E-5</v>
      </c>
      <c r="I22" s="169">
        <v>7.5086197078147983E-5</v>
      </c>
      <c r="J22" s="169">
        <v>1.2294160036028666E-4</v>
      </c>
      <c r="K22" s="169">
        <v>3.2861816708735447E-5</v>
      </c>
      <c r="L22" s="169">
        <v>9.4075913762266559E-5</v>
      </c>
      <c r="M22" s="169">
        <v>1.3541634923459127E-4</v>
      </c>
      <c r="N22" s="169">
        <v>6.1589782297647935E-5</v>
      </c>
      <c r="O22" s="169">
        <v>5.0480181019550855E-5</v>
      </c>
      <c r="P22" s="169">
        <v>1.2930083510869553E-3</v>
      </c>
      <c r="Q22" s="169">
        <v>7.2250831165187376E-4</v>
      </c>
      <c r="R22" s="169">
        <v>1.5556557735002391E-3</v>
      </c>
      <c r="S22" s="169">
        <v>1.7747267052207191E-2</v>
      </c>
      <c r="T22" s="169">
        <v>1.0475304412908595</v>
      </c>
      <c r="U22" s="169">
        <v>1.3069370297706625E-2</v>
      </c>
      <c r="V22" s="169">
        <v>4.4873531716601633E-2</v>
      </c>
      <c r="W22" s="169">
        <v>1.3439876803044593E-3</v>
      </c>
      <c r="X22" s="169">
        <v>3.2353188047531375E-4</v>
      </c>
      <c r="Y22" s="169">
        <v>3.0898468826352814E-4</v>
      </c>
      <c r="Z22" s="169">
        <v>1.3924663132208853E-4</v>
      </c>
      <c r="AA22" s="169">
        <v>3.2509725876161602E-4</v>
      </c>
      <c r="AB22" s="169">
        <v>1.5028806586255502E-4</v>
      </c>
      <c r="AC22" s="169">
        <v>1.8261592270075596E-4</v>
      </c>
      <c r="AD22" s="169">
        <v>2.4506335714454268E-4</v>
      </c>
      <c r="AE22" s="169">
        <v>6.5693160282355269E-5</v>
      </c>
      <c r="AF22" s="169">
        <v>1.6625157128481537E-4</v>
      </c>
      <c r="AG22" s="169">
        <v>3.8310641350224766E-4</v>
      </c>
      <c r="AH22" s="169">
        <v>4.2364591930978536E-4</v>
      </c>
      <c r="AI22" s="169">
        <v>3.017172658011232E-4</v>
      </c>
      <c r="AJ22" s="169">
        <v>1.1922403496704164E-4</v>
      </c>
      <c r="AK22" s="169">
        <v>1.6967443168590832E-4</v>
      </c>
      <c r="AL22" s="169">
        <v>2.2127395426688942E-3</v>
      </c>
      <c r="AM22" s="169">
        <v>1.1423686762821361E-4</v>
      </c>
      <c r="AN22" s="169">
        <v>4.4706183793242421E-3</v>
      </c>
      <c r="AO22" s="169">
        <v>1.2108514940808891E-4</v>
      </c>
      <c r="AP22" s="172">
        <v>1.1395752927225666</v>
      </c>
      <c r="AQ22" s="173">
        <v>0.88017763886223588</v>
      </c>
    </row>
    <row r="23" spans="1:43">
      <c r="A23" s="158">
        <v>19</v>
      </c>
      <c r="B23" s="3" t="s">
        <v>88</v>
      </c>
      <c r="C23" s="169">
        <v>5.9803697377537523E-5</v>
      </c>
      <c r="D23" s="169">
        <v>3.32465118861572E-5</v>
      </c>
      <c r="E23" s="169">
        <v>2.1722857166145965E-4</v>
      </c>
      <c r="F23" s="169">
        <v>1.3010560815617138E-4</v>
      </c>
      <c r="G23" s="169">
        <v>5.6426998171437207E-5</v>
      </c>
      <c r="H23" s="169">
        <v>4.7515682138853332E-5</v>
      </c>
      <c r="I23" s="169">
        <v>6.063263948860857E-5</v>
      </c>
      <c r="J23" s="169">
        <v>6.9188128156060622E-5</v>
      </c>
      <c r="K23" s="169">
        <v>2.2070435614541496E-5</v>
      </c>
      <c r="L23" s="169">
        <v>6.3975823899540683E-5</v>
      </c>
      <c r="M23" s="169">
        <v>8.5444672358463681E-5</v>
      </c>
      <c r="N23" s="169">
        <v>4.7157862994642303E-5</v>
      </c>
      <c r="O23" s="169">
        <v>3.0785425863833744E-5</v>
      </c>
      <c r="P23" s="169">
        <v>1.9629853396692693E-4</v>
      </c>
      <c r="Q23" s="169">
        <v>4.6496899009238028E-3</v>
      </c>
      <c r="R23" s="169">
        <v>3.317135679974101E-3</v>
      </c>
      <c r="S23" s="169">
        <v>3.701765373705812E-3</v>
      </c>
      <c r="T23" s="169">
        <v>2.7490790257735675E-3</v>
      </c>
      <c r="U23" s="169">
        <v>1.0274541862396018</v>
      </c>
      <c r="V23" s="169">
        <v>4.8400205510365094E-3</v>
      </c>
      <c r="W23" s="169">
        <v>4.5487801639644406E-3</v>
      </c>
      <c r="X23" s="169">
        <v>2.6799457276950302E-4</v>
      </c>
      <c r="Y23" s="169">
        <v>1.4185221456731909E-3</v>
      </c>
      <c r="Z23" s="169">
        <v>1.1057631544686148E-4</v>
      </c>
      <c r="AA23" s="169">
        <v>2.9230763966935146E-4</v>
      </c>
      <c r="AB23" s="169">
        <v>8.2203085898842617E-5</v>
      </c>
      <c r="AC23" s="169">
        <v>1.2672168454076017E-4</v>
      </c>
      <c r="AD23" s="169">
        <v>1.2330159738949684E-4</v>
      </c>
      <c r="AE23" s="169">
        <v>5.4615570491324582E-5</v>
      </c>
      <c r="AF23" s="169">
        <v>1.4339438013416758E-4</v>
      </c>
      <c r="AG23" s="169">
        <v>1.7805815825175974E-4</v>
      </c>
      <c r="AH23" s="169">
        <v>3.538915431796001E-4</v>
      </c>
      <c r="AI23" s="169">
        <v>2.0440474520173603E-4</v>
      </c>
      <c r="AJ23" s="169">
        <v>6.8382938511000533E-5</v>
      </c>
      <c r="AK23" s="169">
        <v>8.3409651733291304E-5</v>
      </c>
      <c r="AL23" s="169">
        <v>1.1498529599993361E-3</v>
      </c>
      <c r="AM23" s="169">
        <v>8.2150189073045189E-5</v>
      </c>
      <c r="AN23" s="169">
        <v>5.2713549741540574E-5</v>
      </c>
      <c r="AO23" s="169">
        <v>1.3258957495573351E-4</v>
      </c>
      <c r="AP23" s="172">
        <v>1.0573056278293751</v>
      </c>
      <c r="AQ23" s="173">
        <v>0.81663473839913714</v>
      </c>
    </row>
    <row r="24" spans="1:43">
      <c r="A24" s="158">
        <v>20</v>
      </c>
      <c r="B24" s="3" t="s">
        <v>89</v>
      </c>
      <c r="C24" s="169">
        <v>1.5295818957505223E-5</v>
      </c>
      <c r="D24" s="169">
        <v>3.0613996432008078E-5</v>
      </c>
      <c r="E24" s="169">
        <v>1.6383943197835582E-5</v>
      </c>
      <c r="F24" s="169">
        <v>3.3904332918142394E-5</v>
      </c>
      <c r="G24" s="169">
        <v>1.814078312098662E-5</v>
      </c>
      <c r="H24" s="169">
        <v>1.3634033952193076E-5</v>
      </c>
      <c r="I24" s="169">
        <v>1.4104016491187867E-5</v>
      </c>
      <c r="J24" s="169">
        <v>2.4811669303024353E-5</v>
      </c>
      <c r="K24" s="169">
        <v>1.3091464158980102E-5</v>
      </c>
      <c r="L24" s="169">
        <v>1.5840724757298251E-5</v>
      </c>
      <c r="M24" s="169">
        <v>2.9392295527668193E-5</v>
      </c>
      <c r="N24" s="169">
        <v>1.3817970701608095E-5</v>
      </c>
      <c r="O24" s="169">
        <v>7.9400508164203434E-6</v>
      </c>
      <c r="P24" s="169">
        <v>1.8888938073448269E-5</v>
      </c>
      <c r="Q24" s="169">
        <v>1.3735173686605569E-4</v>
      </c>
      <c r="R24" s="169">
        <v>4.9335050881908802E-5</v>
      </c>
      <c r="S24" s="169">
        <v>2.0879240080171043E-5</v>
      </c>
      <c r="T24" s="169">
        <v>2.4879672867416052E-5</v>
      </c>
      <c r="U24" s="169">
        <v>2.0968580887111297E-5</v>
      </c>
      <c r="V24" s="169">
        <v>1.0025798348349517</v>
      </c>
      <c r="W24" s="169">
        <v>4.0842826237752819E-4</v>
      </c>
      <c r="X24" s="169">
        <v>2.5545859645879228E-5</v>
      </c>
      <c r="Y24" s="169">
        <v>3.6881266574583687E-4</v>
      </c>
      <c r="Z24" s="169">
        <v>3.1625508317472806E-5</v>
      </c>
      <c r="AA24" s="169">
        <v>6.2229359158841546E-5</v>
      </c>
      <c r="AB24" s="169">
        <v>2.7461382089362527E-5</v>
      </c>
      <c r="AC24" s="169">
        <v>6.7177840120671771E-5</v>
      </c>
      <c r="AD24" s="169">
        <v>5.4144589995866394E-5</v>
      </c>
      <c r="AE24" s="169">
        <v>2.6271702564543607E-5</v>
      </c>
      <c r="AF24" s="169">
        <v>4.7975912038543959E-5</v>
      </c>
      <c r="AG24" s="169">
        <v>6.8851290404717101E-5</v>
      </c>
      <c r="AH24" s="169">
        <v>3.5036987087913536E-4</v>
      </c>
      <c r="AI24" s="169">
        <v>4.4279827431378101E-5</v>
      </c>
      <c r="AJ24" s="169">
        <v>1.896621517986566E-5</v>
      </c>
      <c r="AK24" s="169">
        <v>3.1601003446775815E-5</v>
      </c>
      <c r="AL24" s="169">
        <v>2.9417235390409916E-4</v>
      </c>
      <c r="AM24" s="169">
        <v>3.4330290433564254E-5</v>
      </c>
      <c r="AN24" s="169">
        <v>9.275035847274981E-6</v>
      </c>
      <c r="AO24" s="169">
        <v>5.2752287799753266E-5</v>
      </c>
      <c r="AP24" s="172">
        <v>1.0051233804123239</v>
      </c>
      <c r="AQ24" s="173">
        <v>0.77633055874959911</v>
      </c>
    </row>
    <row r="25" spans="1:43">
      <c r="A25" s="158">
        <v>21</v>
      </c>
      <c r="B25" s="3" t="s">
        <v>90</v>
      </c>
      <c r="C25" s="169">
        <v>2.8536264876777382E-4</v>
      </c>
      <c r="D25" s="169">
        <v>2.3107886046478638E-4</v>
      </c>
      <c r="E25" s="169">
        <v>8.9463482532842978E-3</v>
      </c>
      <c r="F25" s="169">
        <v>5.8460728867746215E-4</v>
      </c>
      <c r="G25" s="169">
        <v>3.3380147645959438E-4</v>
      </c>
      <c r="H25" s="169">
        <v>2.2695757801756165E-4</v>
      </c>
      <c r="I25" s="169">
        <v>2.682448679185163E-4</v>
      </c>
      <c r="J25" s="169">
        <v>3.2134517156961535E-4</v>
      </c>
      <c r="K25" s="169">
        <v>1.6779006005923115E-4</v>
      </c>
      <c r="L25" s="169">
        <v>2.472391602693314E-4</v>
      </c>
      <c r="M25" s="169">
        <v>4.1002935483820538E-4</v>
      </c>
      <c r="N25" s="169">
        <v>2.2075124669555552E-4</v>
      </c>
      <c r="O25" s="169">
        <v>1.5643756676549472E-4</v>
      </c>
      <c r="P25" s="169">
        <v>2.3176979316132129E-4</v>
      </c>
      <c r="Q25" s="169">
        <v>2.4007668091356223E-4</v>
      </c>
      <c r="R25" s="169">
        <v>4.9692309103993809E-4</v>
      </c>
      <c r="S25" s="169">
        <v>2.3884530216988417E-4</v>
      </c>
      <c r="T25" s="169">
        <v>2.7406867375212146E-4</v>
      </c>
      <c r="U25" s="169">
        <v>2.4285361233502371E-4</v>
      </c>
      <c r="V25" s="169">
        <v>2.5377282769329913E-4</v>
      </c>
      <c r="W25" s="169">
        <v>1.0793526024895805</v>
      </c>
      <c r="X25" s="169">
        <v>5.4550383364192136E-4</v>
      </c>
      <c r="Y25" s="169">
        <v>4.9535964787676993E-4</v>
      </c>
      <c r="Z25" s="169">
        <v>3.9488141034994313E-4</v>
      </c>
      <c r="AA25" s="169">
        <v>7.40091892391384E-4</v>
      </c>
      <c r="AB25" s="169">
        <v>4.6006224104104342E-4</v>
      </c>
      <c r="AC25" s="169">
        <v>4.2169058554834539E-4</v>
      </c>
      <c r="AD25" s="169">
        <v>5.6597671504803786E-4</v>
      </c>
      <c r="AE25" s="169">
        <v>1.4392082752322959E-4</v>
      </c>
      <c r="AF25" s="169">
        <v>4.5774789076292533E-3</v>
      </c>
      <c r="AG25" s="169">
        <v>6.7863714615706036E-4</v>
      </c>
      <c r="AH25" s="169">
        <v>2.0599988995091607E-3</v>
      </c>
      <c r="AI25" s="169">
        <v>4.2916552881159679E-4</v>
      </c>
      <c r="AJ25" s="169">
        <v>2.4569932060369268E-4</v>
      </c>
      <c r="AK25" s="169">
        <v>4.0378355368227262E-4</v>
      </c>
      <c r="AL25" s="169">
        <v>4.9200706490447809E-3</v>
      </c>
      <c r="AM25" s="169">
        <v>3.1097615060751493E-4</v>
      </c>
      <c r="AN25" s="169">
        <v>2.5776784651793539E-4</v>
      </c>
      <c r="AO25" s="169">
        <v>4.8390047125636184E-4</v>
      </c>
      <c r="AP25" s="172">
        <v>1.1118658716316736</v>
      </c>
      <c r="AQ25" s="173">
        <v>0.85877561919247525</v>
      </c>
    </row>
    <row r="26" spans="1:43">
      <c r="A26" s="158">
        <v>22</v>
      </c>
      <c r="B26" s="3" t="s">
        <v>64</v>
      </c>
      <c r="C26" s="169">
        <v>9.4900040188927736E-4</v>
      </c>
      <c r="D26" s="169">
        <v>1.0694781382398243E-3</v>
      </c>
      <c r="E26" s="169">
        <v>2.9114019126837087E-3</v>
      </c>
      <c r="F26" s="169">
        <v>2.3875139042287999E-3</v>
      </c>
      <c r="G26" s="169">
        <v>3.2877671972691234E-3</v>
      </c>
      <c r="H26" s="169">
        <v>6.2709062413243109E-3</v>
      </c>
      <c r="I26" s="169">
        <v>6.4378314754431048E-3</v>
      </c>
      <c r="J26" s="169">
        <v>2.5884169239011831E-3</v>
      </c>
      <c r="K26" s="169">
        <v>3.3341968677115964E-3</v>
      </c>
      <c r="L26" s="169">
        <v>2.5282629552203142E-3</v>
      </c>
      <c r="M26" s="169">
        <v>5.154685695193101E-3</v>
      </c>
      <c r="N26" s="169">
        <v>6.238666726659234E-3</v>
      </c>
      <c r="O26" s="169">
        <v>1.1547316519326367E-2</v>
      </c>
      <c r="P26" s="169">
        <v>3.3092750741606975E-3</v>
      </c>
      <c r="Q26" s="169">
        <v>1.3189674554466492E-3</v>
      </c>
      <c r="R26" s="169">
        <v>1.9350786306526154E-3</v>
      </c>
      <c r="S26" s="169">
        <v>4.1221301607812875E-3</v>
      </c>
      <c r="T26" s="169">
        <v>2.1804272804123231E-3</v>
      </c>
      <c r="U26" s="169">
        <v>1.9149943398386183E-3</v>
      </c>
      <c r="V26" s="169">
        <v>2.8492420635109822E-3</v>
      </c>
      <c r="W26" s="169">
        <v>1.7140975953065E-3</v>
      </c>
      <c r="X26" s="169">
        <v>1.0195431105325776</v>
      </c>
      <c r="Y26" s="169">
        <v>2.0812037649778222E-3</v>
      </c>
      <c r="Z26" s="169">
        <v>4.7626175779478704E-3</v>
      </c>
      <c r="AA26" s="169">
        <v>2.9198076452794288E-3</v>
      </c>
      <c r="AB26" s="169">
        <v>3.2258332419089833E-3</v>
      </c>
      <c r="AC26" s="169">
        <v>3.0489627051059147E-3</v>
      </c>
      <c r="AD26" s="169">
        <v>7.0865390395250276E-3</v>
      </c>
      <c r="AE26" s="169">
        <v>6.2224777832107321E-4</v>
      </c>
      <c r="AF26" s="169">
        <v>1.6943808647368901E-3</v>
      </c>
      <c r="AG26" s="169">
        <v>8.0171596380933883E-3</v>
      </c>
      <c r="AH26" s="169">
        <v>3.5142931784829762E-3</v>
      </c>
      <c r="AI26" s="169">
        <v>7.0310086573575617E-3</v>
      </c>
      <c r="AJ26" s="169">
        <v>2.0442991117414493E-3</v>
      </c>
      <c r="AK26" s="169">
        <v>1.715229931627818E-2</v>
      </c>
      <c r="AL26" s="169">
        <v>2.9646669306422667E-3</v>
      </c>
      <c r="AM26" s="169">
        <v>3.1000270677728021E-3</v>
      </c>
      <c r="AN26" s="169">
        <v>5.4032009117511944E-2</v>
      </c>
      <c r="AO26" s="169">
        <v>1.2968507448121785E-3</v>
      </c>
      <c r="AP26" s="172">
        <v>1.2181869744722731</v>
      </c>
      <c r="AQ26" s="173">
        <v>0.94089521046221192</v>
      </c>
    </row>
    <row r="27" spans="1:43">
      <c r="A27" s="158">
        <v>23</v>
      </c>
      <c r="B27" s="3" t="s">
        <v>91</v>
      </c>
      <c r="C27" s="169">
        <v>5.9769981227196052E-3</v>
      </c>
      <c r="D27" s="169">
        <v>1.8118561167933002E-3</v>
      </c>
      <c r="E27" s="169">
        <v>2.6319947893719826E-3</v>
      </c>
      <c r="F27" s="169">
        <v>1.1324661114665048E-2</v>
      </c>
      <c r="G27" s="169">
        <v>2.519958720252386E-3</v>
      </c>
      <c r="H27" s="169">
        <v>5.2643008625176263E-3</v>
      </c>
      <c r="I27" s="169">
        <v>9.0114039143365261E-3</v>
      </c>
      <c r="J27" s="169">
        <v>5.9685543814780757E-3</v>
      </c>
      <c r="K27" s="169">
        <v>3.1085930772256202E-3</v>
      </c>
      <c r="L27" s="169">
        <v>6.8014184251789832E-3</v>
      </c>
      <c r="M27" s="169">
        <v>9.6482434776377669E-3</v>
      </c>
      <c r="N27" s="169">
        <v>1.1003131457440694E-2</v>
      </c>
      <c r="O27" s="169">
        <v>4.6782900096906162E-3</v>
      </c>
      <c r="P27" s="169">
        <v>6.731066660658566E-3</v>
      </c>
      <c r="Q27" s="169">
        <v>4.264279351916935E-3</v>
      </c>
      <c r="R27" s="169">
        <v>3.8862344612273026E-3</v>
      </c>
      <c r="S27" s="169">
        <v>2.6771285746497132E-3</v>
      </c>
      <c r="T27" s="169">
        <v>5.8747521883861361E-3</v>
      </c>
      <c r="U27" s="169">
        <v>4.2169301784325802E-3</v>
      </c>
      <c r="V27" s="169">
        <v>3.696138264196229E-3</v>
      </c>
      <c r="W27" s="169">
        <v>3.5842122392697336E-3</v>
      </c>
      <c r="X27" s="169">
        <v>4.4886614952432758E-3</v>
      </c>
      <c r="Y27" s="169">
        <v>1.0028804419076927</v>
      </c>
      <c r="Z27" s="169">
        <v>2.9618014208654599E-2</v>
      </c>
      <c r="AA27" s="169">
        <v>5.3607375354405865E-2</v>
      </c>
      <c r="AB27" s="169">
        <v>6.9026759810070677E-3</v>
      </c>
      <c r="AC27" s="169">
        <v>6.6155331345711336E-3</v>
      </c>
      <c r="AD27" s="169">
        <v>5.3413645715935645E-3</v>
      </c>
      <c r="AE27" s="169">
        <v>1.4852902629986909E-2</v>
      </c>
      <c r="AF27" s="169">
        <v>1.0320500654825093E-2</v>
      </c>
      <c r="AG27" s="169">
        <v>7.7158397538968099E-3</v>
      </c>
      <c r="AH27" s="169">
        <v>1.0119399178230211E-2</v>
      </c>
      <c r="AI27" s="169">
        <v>1.0465629671255068E-2</v>
      </c>
      <c r="AJ27" s="169">
        <v>4.677969752938267E-3</v>
      </c>
      <c r="AK27" s="169">
        <v>3.1529166538026162E-3</v>
      </c>
      <c r="AL27" s="169">
        <v>2.8696732554950332E-3</v>
      </c>
      <c r="AM27" s="169">
        <v>5.9133009073709048E-3</v>
      </c>
      <c r="AN27" s="169">
        <v>2.3038004525292636E-3</v>
      </c>
      <c r="AO27" s="169">
        <v>1.7084661209258615E-2</v>
      </c>
      <c r="AP27" s="172">
        <v>1.3136108071608026</v>
      </c>
      <c r="AQ27" s="173">
        <v>1.0145980401772317</v>
      </c>
    </row>
    <row r="28" spans="1:43">
      <c r="A28" s="158">
        <v>24</v>
      </c>
      <c r="B28" s="3" t="s">
        <v>92</v>
      </c>
      <c r="C28" s="169">
        <v>1.5686890552538184E-2</v>
      </c>
      <c r="D28" s="169">
        <v>6.2135219415796047E-3</v>
      </c>
      <c r="E28" s="169">
        <v>1.2966359148289905E-2</v>
      </c>
      <c r="F28" s="169">
        <v>2.6035684086800522E-2</v>
      </c>
      <c r="G28" s="169">
        <v>2.1034294715121169E-2</v>
      </c>
      <c r="H28" s="169">
        <v>3.3854156357205338E-2</v>
      </c>
      <c r="I28" s="169">
        <v>5.2763963182971656E-2</v>
      </c>
      <c r="J28" s="169">
        <v>3.5971188419632004E-2</v>
      </c>
      <c r="K28" s="169">
        <v>1.2556113316467296E-2</v>
      </c>
      <c r="L28" s="169">
        <v>3.4721140950078604E-2</v>
      </c>
      <c r="M28" s="169">
        <v>5.9130878460994435E-2</v>
      </c>
      <c r="N28" s="169">
        <v>8.3744018563807393E-2</v>
      </c>
      <c r="O28" s="169">
        <v>3.678570524450453E-2</v>
      </c>
      <c r="P28" s="169">
        <v>3.282870968980519E-2</v>
      </c>
      <c r="Q28" s="169">
        <v>2.160571457953956E-2</v>
      </c>
      <c r="R28" s="169">
        <v>1.8097801024756017E-2</v>
      </c>
      <c r="S28" s="169">
        <v>1.7220023095119542E-2</v>
      </c>
      <c r="T28" s="169">
        <v>3.4300768845874505E-2</v>
      </c>
      <c r="U28" s="169">
        <v>1.7235213150808996E-2</v>
      </c>
      <c r="V28" s="169">
        <v>9.5918197418263899E-3</v>
      </c>
      <c r="W28" s="169">
        <v>2.4280333032355425E-2</v>
      </c>
      <c r="X28" s="169">
        <v>2.6004658764154871E-2</v>
      </c>
      <c r="Y28" s="169">
        <v>9.4408895895664938E-3</v>
      </c>
      <c r="Z28" s="169">
        <v>1.1048787638132456</v>
      </c>
      <c r="AA28" s="169">
        <v>7.0189218706928097E-2</v>
      </c>
      <c r="AB28" s="169">
        <v>7.9017468105971336E-2</v>
      </c>
      <c r="AC28" s="169">
        <v>3.0561563369440492E-2</v>
      </c>
      <c r="AD28" s="169">
        <v>8.6021695161145155E-3</v>
      </c>
      <c r="AE28" s="169">
        <v>6.1677646945316007E-3</v>
      </c>
      <c r="AF28" s="169">
        <v>1.9090392152088822E-2</v>
      </c>
      <c r="AG28" s="169">
        <v>1.2011555556136149E-2</v>
      </c>
      <c r="AH28" s="169">
        <v>1.6208585044275782E-2</v>
      </c>
      <c r="AI28" s="169">
        <v>1.9441555184039887E-2</v>
      </c>
      <c r="AJ28" s="169">
        <v>1.6997978992255719E-2</v>
      </c>
      <c r="AK28" s="169">
        <v>7.3136582943394641E-3</v>
      </c>
      <c r="AL28" s="169">
        <v>7.8919665336798818E-3</v>
      </c>
      <c r="AM28" s="169">
        <v>3.7092717036652859E-2</v>
      </c>
      <c r="AN28" s="169">
        <v>1.1444289435379762E-2</v>
      </c>
      <c r="AO28" s="169">
        <v>7.6859245285245221E-3</v>
      </c>
      <c r="AP28" s="172">
        <v>2.0966654174174022</v>
      </c>
      <c r="AQ28" s="173">
        <v>1.6194085887713532</v>
      </c>
    </row>
    <row r="29" spans="1:43">
      <c r="A29" s="158">
        <v>25</v>
      </c>
      <c r="B29" s="3" t="s">
        <v>1</v>
      </c>
      <c r="C29" s="169">
        <v>1.5808761869149342E-3</v>
      </c>
      <c r="D29" s="169">
        <v>4.5104354666049518E-4</v>
      </c>
      <c r="E29" s="169">
        <v>8.466807516817309E-4</v>
      </c>
      <c r="F29" s="169">
        <v>3.3987743787140322E-3</v>
      </c>
      <c r="G29" s="169">
        <v>2.6247576560047589E-3</v>
      </c>
      <c r="H29" s="169">
        <v>2.3995462730421395E-3</v>
      </c>
      <c r="I29" s="169">
        <v>3.3741765600524194E-3</v>
      </c>
      <c r="J29" s="169">
        <v>3.2147071193387292E-3</v>
      </c>
      <c r="K29" s="169">
        <v>1.836491635845928E-3</v>
      </c>
      <c r="L29" s="169">
        <v>1.0927590688409837E-3</v>
      </c>
      <c r="M29" s="169">
        <v>1.6269822997922699E-3</v>
      </c>
      <c r="N29" s="169">
        <v>3.7480672146612106E-3</v>
      </c>
      <c r="O29" s="169">
        <v>1.010192373586298E-3</v>
      </c>
      <c r="P29" s="169">
        <v>1.3341835751790774E-3</v>
      </c>
      <c r="Q29" s="169">
        <v>9.7734933578675904E-4</v>
      </c>
      <c r="R29" s="169">
        <v>9.2314413627826947E-4</v>
      </c>
      <c r="S29" s="169">
        <v>7.1870281174611791E-4</v>
      </c>
      <c r="T29" s="169">
        <v>1.5900592640114846E-3</v>
      </c>
      <c r="U29" s="169">
        <v>8.2347849255083659E-4</v>
      </c>
      <c r="V29" s="169">
        <v>6.2911254168769755E-4</v>
      </c>
      <c r="W29" s="169">
        <v>1.0598273369424526E-3</v>
      </c>
      <c r="X29" s="169">
        <v>1.3787212620984038E-3</v>
      </c>
      <c r="Y29" s="169">
        <v>1.596604966097939E-3</v>
      </c>
      <c r="Z29" s="169">
        <v>1.6197873378961173E-3</v>
      </c>
      <c r="AA29" s="169">
        <v>1.0805365879839781</v>
      </c>
      <c r="AB29" s="169">
        <v>9.431786051154141E-3</v>
      </c>
      <c r="AC29" s="169">
        <v>3.7757078189078856E-3</v>
      </c>
      <c r="AD29" s="169">
        <v>1.8597300150981044E-3</v>
      </c>
      <c r="AE29" s="169">
        <v>7.7849541756638244E-4</v>
      </c>
      <c r="AF29" s="169">
        <v>3.4335771017647192E-3</v>
      </c>
      <c r="AG29" s="169">
        <v>3.5315427761332258E-3</v>
      </c>
      <c r="AH29" s="169">
        <v>4.8306672975939437E-3</v>
      </c>
      <c r="AI29" s="169">
        <v>8.8096477420229937E-3</v>
      </c>
      <c r="AJ29" s="169">
        <v>5.3577546250428223E-3</v>
      </c>
      <c r="AK29" s="169">
        <v>2.7930983416958894E-3</v>
      </c>
      <c r="AL29" s="169">
        <v>1.2547794992537043E-3</v>
      </c>
      <c r="AM29" s="169">
        <v>9.7110828857583254E-3</v>
      </c>
      <c r="AN29" s="169">
        <v>8.8537634063860944E-4</v>
      </c>
      <c r="AO29" s="169">
        <v>1.987252113612848E-3</v>
      </c>
      <c r="AP29" s="172">
        <v>1.1788331121356328</v>
      </c>
      <c r="AQ29" s="173">
        <v>0.91049933416270157</v>
      </c>
    </row>
    <row r="30" spans="1:43">
      <c r="A30" s="158">
        <v>26</v>
      </c>
      <c r="B30" s="3" t="s">
        <v>2</v>
      </c>
      <c r="C30" s="169">
        <v>1.066235992590525E-3</v>
      </c>
      <c r="D30" s="169">
        <v>5.506901718363577E-4</v>
      </c>
      <c r="E30" s="169">
        <v>7.841562742652385E-4</v>
      </c>
      <c r="F30" s="169">
        <v>2.6114883988233042E-3</v>
      </c>
      <c r="G30" s="169">
        <v>2.4199015256325044E-3</v>
      </c>
      <c r="H30" s="169">
        <v>1.358432074946246E-3</v>
      </c>
      <c r="I30" s="169">
        <v>2.7462284161479627E-3</v>
      </c>
      <c r="J30" s="169">
        <v>4.6386581983624544E-3</v>
      </c>
      <c r="K30" s="169">
        <v>7.3916036204051616E-4</v>
      </c>
      <c r="L30" s="169">
        <v>1.1017698710150069E-3</v>
      </c>
      <c r="M30" s="169">
        <v>4.6854229082241355E-3</v>
      </c>
      <c r="N30" s="169">
        <v>2.0785009050492717E-3</v>
      </c>
      <c r="O30" s="169">
        <v>9.7660944355157939E-4</v>
      </c>
      <c r="P30" s="169">
        <v>1.1479997345039731E-3</v>
      </c>
      <c r="Q30" s="169">
        <v>1.0986162309225907E-3</v>
      </c>
      <c r="R30" s="169">
        <v>7.4171651691332672E-4</v>
      </c>
      <c r="S30" s="169">
        <v>8.4404017425341693E-4</v>
      </c>
      <c r="T30" s="169">
        <v>1.8678299865083345E-3</v>
      </c>
      <c r="U30" s="169">
        <v>9.2957684814661391E-4</v>
      </c>
      <c r="V30" s="169">
        <v>9.0500623853222238E-4</v>
      </c>
      <c r="W30" s="169">
        <v>3.7139158938176747E-3</v>
      </c>
      <c r="X30" s="169">
        <v>1.8786064873354841E-3</v>
      </c>
      <c r="Y30" s="169">
        <v>3.1430982265366315E-3</v>
      </c>
      <c r="Z30" s="169">
        <v>1.6849745061703524E-2</v>
      </c>
      <c r="AA30" s="169">
        <v>4.7719528913502205E-3</v>
      </c>
      <c r="AB30" s="169">
        <v>1.0020401886521324</v>
      </c>
      <c r="AC30" s="169">
        <v>2.6839647805526755E-3</v>
      </c>
      <c r="AD30" s="169">
        <v>5.7939425429475774E-3</v>
      </c>
      <c r="AE30" s="169">
        <v>6.2874077853180231E-4</v>
      </c>
      <c r="AF30" s="169">
        <v>1.1865996661195517E-2</v>
      </c>
      <c r="AG30" s="169">
        <v>9.138435990335923E-3</v>
      </c>
      <c r="AH30" s="169">
        <v>3.2577829076958172E-2</v>
      </c>
      <c r="AI30" s="169">
        <v>8.7436214218173797E-3</v>
      </c>
      <c r="AJ30" s="169">
        <v>6.0171106850724528E-3</v>
      </c>
      <c r="AK30" s="169">
        <v>1.11112994467761E-3</v>
      </c>
      <c r="AL30" s="169">
        <v>2.3001701804199704E-3</v>
      </c>
      <c r="AM30" s="169">
        <v>2.2041335127465519E-2</v>
      </c>
      <c r="AN30" s="169">
        <v>1.081933799451997E-3</v>
      </c>
      <c r="AO30" s="169">
        <v>1.6680979931584759E-2</v>
      </c>
      <c r="AP30" s="172">
        <v>1.186354738406153</v>
      </c>
      <c r="AQ30" s="173">
        <v>0.91630883818886721</v>
      </c>
    </row>
    <row r="31" spans="1:43">
      <c r="A31" s="158">
        <v>27</v>
      </c>
      <c r="B31" s="3" t="s">
        <v>65</v>
      </c>
      <c r="C31" s="169">
        <v>1.6385324151769902E-2</v>
      </c>
      <c r="D31" s="169">
        <v>4.3537408938911608E-3</v>
      </c>
      <c r="E31" s="169">
        <v>1.7503770743344922E-2</v>
      </c>
      <c r="F31" s="169">
        <v>9.0831555008439348E-3</v>
      </c>
      <c r="G31" s="169">
        <v>1.9197272859655796E-2</v>
      </c>
      <c r="H31" s="169">
        <v>2.2954628867011988E-2</v>
      </c>
      <c r="I31" s="169">
        <v>2.2128826206719448E-2</v>
      </c>
      <c r="J31" s="169">
        <v>1.4522508839579781E-2</v>
      </c>
      <c r="K31" s="169">
        <v>3.5322131291446999E-3</v>
      </c>
      <c r="L31" s="169">
        <v>1.551516227366065E-2</v>
      </c>
      <c r="M31" s="169">
        <v>1.0004724671642998E-2</v>
      </c>
      <c r="N31" s="169">
        <v>8.0027487919857986E-3</v>
      </c>
      <c r="O31" s="169">
        <v>6.9388260909822837E-3</v>
      </c>
      <c r="P31" s="169">
        <v>9.5082434828744847E-3</v>
      </c>
      <c r="Q31" s="169">
        <v>1.2681242696155176E-2</v>
      </c>
      <c r="R31" s="169">
        <v>1.0724938713400687E-2</v>
      </c>
      <c r="S31" s="169">
        <v>1.7072360287530289E-2</v>
      </c>
      <c r="T31" s="169">
        <v>1.3408101363595165E-2</v>
      </c>
      <c r="U31" s="169">
        <v>1.440240645906137E-2</v>
      </c>
      <c r="V31" s="169">
        <v>1.5093738446866473E-2</v>
      </c>
      <c r="W31" s="169">
        <v>1.1938032835034548E-2</v>
      </c>
      <c r="X31" s="169">
        <v>1.8718767995567608E-2</v>
      </c>
      <c r="Y31" s="169">
        <v>1.4334399443466072E-2</v>
      </c>
      <c r="Z31" s="169">
        <v>2.8846936417364264E-3</v>
      </c>
      <c r="AA31" s="169">
        <v>7.7732986089394758E-3</v>
      </c>
      <c r="AB31" s="169">
        <v>6.002684109893461E-3</v>
      </c>
      <c r="AC31" s="169">
        <v>1.0040778555169585</v>
      </c>
      <c r="AD31" s="169">
        <v>2.8638315411516299E-3</v>
      </c>
      <c r="AE31" s="169">
        <v>9.7528935767096864E-4</v>
      </c>
      <c r="AF31" s="169">
        <v>3.536162328794053E-3</v>
      </c>
      <c r="AG31" s="169">
        <v>3.9208392263567551E-3</v>
      </c>
      <c r="AH31" s="169">
        <v>3.6981767452685926E-3</v>
      </c>
      <c r="AI31" s="169">
        <v>5.8548390223194637E-3</v>
      </c>
      <c r="AJ31" s="169">
        <v>1.2226820478036691E-2</v>
      </c>
      <c r="AK31" s="169">
        <v>1.0296970643930507E-2</v>
      </c>
      <c r="AL31" s="169">
        <v>6.1254051262334417E-3</v>
      </c>
      <c r="AM31" s="169">
        <v>1.7555847012288271E-2</v>
      </c>
      <c r="AN31" s="169">
        <v>6.3304985472491096E-2</v>
      </c>
      <c r="AO31" s="169">
        <v>2.377070766980341E-3</v>
      </c>
      <c r="AP31" s="172">
        <v>1.4614799043428346</v>
      </c>
      <c r="AQ31" s="173">
        <v>1.1288081969343395</v>
      </c>
    </row>
    <row r="32" spans="1:43">
      <c r="A32" s="158">
        <v>28</v>
      </c>
      <c r="B32" s="3" t="s">
        <v>66</v>
      </c>
      <c r="C32" s="169">
        <v>8.7487918543284644E-3</v>
      </c>
      <c r="D32" s="169">
        <v>1.2309848249988126E-2</v>
      </c>
      <c r="E32" s="169">
        <v>1.1434220598312629E-2</v>
      </c>
      <c r="F32" s="169">
        <v>5.7907024334509567E-2</v>
      </c>
      <c r="G32" s="169">
        <v>8.9795219294675366E-3</v>
      </c>
      <c r="H32" s="169">
        <v>1.9420048668107776E-2</v>
      </c>
      <c r="I32" s="169">
        <v>1.2434542338732472E-2</v>
      </c>
      <c r="J32" s="169">
        <v>9.5624804910073476E-3</v>
      </c>
      <c r="K32" s="169">
        <v>5.1560593882002612E-3</v>
      </c>
      <c r="L32" s="169">
        <v>6.6308328712503823E-3</v>
      </c>
      <c r="M32" s="169">
        <v>1.2982212206344008E-2</v>
      </c>
      <c r="N32" s="169">
        <v>1.0348576689885036E-2</v>
      </c>
      <c r="O32" s="169">
        <v>7.839126247466523E-3</v>
      </c>
      <c r="P32" s="169">
        <v>1.4077058953206906E-2</v>
      </c>
      <c r="Q32" s="169">
        <v>9.582877019803317E-3</v>
      </c>
      <c r="R32" s="169">
        <v>8.5082914988845199E-3</v>
      </c>
      <c r="S32" s="169">
        <v>9.428790455867633E-3</v>
      </c>
      <c r="T32" s="169">
        <v>7.4999758811232133E-3</v>
      </c>
      <c r="U32" s="169">
        <v>8.0998777327693072E-3</v>
      </c>
      <c r="V32" s="169">
        <v>6.9890036783097952E-3</v>
      </c>
      <c r="W32" s="169">
        <v>1.2815210389224917E-2</v>
      </c>
      <c r="X32" s="169">
        <v>2.4887163563181117E-2</v>
      </c>
      <c r="Y32" s="169">
        <v>1.2947419130022021E-2</v>
      </c>
      <c r="Z32" s="169">
        <v>1.911152763045406E-2</v>
      </c>
      <c r="AA32" s="169">
        <v>2.174692567722895E-2</v>
      </c>
      <c r="AB32" s="169">
        <v>2.5576433214694761E-2</v>
      </c>
      <c r="AC32" s="169">
        <v>2.075813226792703E-2</v>
      </c>
      <c r="AD32" s="169">
        <v>1.0670988919589308</v>
      </c>
      <c r="AE32" s="169">
        <v>6.71359332393653E-2</v>
      </c>
      <c r="AF32" s="169">
        <v>2.3199581721692321E-2</v>
      </c>
      <c r="AG32" s="169">
        <v>1.0759871045623008E-2</v>
      </c>
      <c r="AH32" s="169">
        <v>1.6825685960387658E-2</v>
      </c>
      <c r="AI32" s="169">
        <v>1.1067813752358732E-2</v>
      </c>
      <c r="AJ32" s="169">
        <v>9.7061900932715259E-3</v>
      </c>
      <c r="AK32" s="169">
        <v>2.5101325935954811E-2</v>
      </c>
      <c r="AL32" s="169">
        <v>1.2708343774812409E-2</v>
      </c>
      <c r="AM32" s="169">
        <v>1.6122784139297627E-2</v>
      </c>
      <c r="AN32" s="169">
        <v>5.1538102442506241E-3</v>
      </c>
      <c r="AO32" s="169">
        <v>3.2905156875257427E-2</v>
      </c>
      <c r="AP32" s="172">
        <v>1.6835673617014999</v>
      </c>
      <c r="AQ32" s="173">
        <v>1.3003426405882148</v>
      </c>
    </row>
    <row r="33" spans="1:43">
      <c r="A33" s="158">
        <v>29</v>
      </c>
      <c r="B33" s="3" t="s">
        <v>93</v>
      </c>
      <c r="C33" s="169">
        <v>3.4754658749550208E-3</v>
      </c>
      <c r="D33" s="169">
        <v>3.8251776626511552E-3</v>
      </c>
      <c r="E33" s="169">
        <v>4.1776777573061669E-3</v>
      </c>
      <c r="F33" s="169">
        <v>1.2122020858848557E-2</v>
      </c>
      <c r="G33" s="169">
        <v>7.3787561414133665E-3</v>
      </c>
      <c r="H33" s="169">
        <v>8.4979870761884239E-3</v>
      </c>
      <c r="I33" s="169">
        <v>6.5603594370919607E-3</v>
      </c>
      <c r="J33" s="169">
        <v>6.3640834130509289E-3</v>
      </c>
      <c r="K33" s="169">
        <v>2.6379754108844431E-3</v>
      </c>
      <c r="L33" s="169">
        <v>7.1706388011251228E-3</v>
      </c>
      <c r="M33" s="169">
        <v>7.9980865147120123E-3</v>
      </c>
      <c r="N33" s="169">
        <v>5.4507044164156812E-3</v>
      </c>
      <c r="O33" s="169">
        <v>2.9755759207931282E-3</v>
      </c>
      <c r="P33" s="169">
        <v>7.3361472870701544E-3</v>
      </c>
      <c r="Q33" s="169">
        <v>6.1232072313038453E-3</v>
      </c>
      <c r="R33" s="169">
        <v>5.1391549894178852E-3</v>
      </c>
      <c r="S33" s="169">
        <v>6.4087371718133191E-3</v>
      </c>
      <c r="T33" s="169">
        <v>4.2053740772823797E-3</v>
      </c>
      <c r="U33" s="169">
        <v>4.6752098889672987E-3</v>
      </c>
      <c r="V33" s="169">
        <v>5.0057710198568913E-3</v>
      </c>
      <c r="W33" s="169">
        <v>3.4259631331617782E-3</v>
      </c>
      <c r="X33" s="169">
        <v>9.1297638226774409E-3</v>
      </c>
      <c r="Y33" s="169">
        <v>9.8397607256116969E-3</v>
      </c>
      <c r="Z33" s="169">
        <v>1.2350314821203438E-2</v>
      </c>
      <c r="AA33" s="169">
        <v>6.6927440710321433E-3</v>
      </c>
      <c r="AB33" s="169">
        <v>6.0189745211257856E-3</v>
      </c>
      <c r="AC33" s="169">
        <v>4.0941267202729177E-2</v>
      </c>
      <c r="AD33" s="169">
        <v>2.3732176139123668E-2</v>
      </c>
      <c r="AE33" s="169">
        <v>1.0524855735867189</v>
      </c>
      <c r="AF33" s="169">
        <v>3.9554966533433732E-2</v>
      </c>
      <c r="AG33" s="169">
        <v>2.9432551363981947E-2</v>
      </c>
      <c r="AH33" s="169">
        <v>6.8468843145677825E-3</v>
      </c>
      <c r="AI33" s="169">
        <v>1.1805705966891988E-2</v>
      </c>
      <c r="AJ33" s="169">
        <v>2.373547293278961E-2</v>
      </c>
      <c r="AK33" s="169">
        <v>2.1608394226427137E-2</v>
      </c>
      <c r="AL33" s="169">
        <v>1.4656457138805108E-2</v>
      </c>
      <c r="AM33" s="169">
        <v>4.1270956047609587E-2</v>
      </c>
      <c r="AN33" s="169">
        <v>5.2999224422566032E-3</v>
      </c>
      <c r="AO33" s="169">
        <v>2.3773904794158963E-2</v>
      </c>
      <c r="AP33" s="172">
        <v>1.5001298647354542</v>
      </c>
      <c r="AQ33" s="173">
        <v>1.1586603980988806</v>
      </c>
    </row>
    <row r="34" spans="1:43">
      <c r="A34" s="158">
        <v>30</v>
      </c>
      <c r="B34" s="3" t="s">
        <v>94</v>
      </c>
      <c r="C34" s="169">
        <v>2.3166187336510668E-2</v>
      </c>
      <c r="D34" s="169">
        <v>2.7204293411599651E-2</v>
      </c>
      <c r="E34" s="169">
        <v>2.0160530938448031E-2</v>
      </c>
      <c r="F34" s="169">
        <v>2.3701054449602025E-2</v>
      </c>
      <c r="G34" s="169">
        <v>2.7885124797206763E-2</v>
      </c>
      <c r="H34" s="169">
        <v>1.6803504924648511E-2</v>
      </c>
      <c r="I34" s="169">
        <v>3.1347905381557371E-2</v>
      </c>
      <c r="J34" s="169">
        <v>1.9133503960475442E-2</v>
      </c>
      <c r="K34" s="169">
        <v>2.5029863604329954E-2</v>
      </c>
      <c r="L34" s="169">
        <v>1.3883527929242606E-2</v>
      </c>
      <c r="M34" s="169">
        <v>3.4217790466657343E-2</v>
      </c>
      <c r="N34" s="169">
        <v>2.3843602100457814E-2</v>
      </c>
      <c r="O34" s="169">
        <v>1.7491617230716936E-2</v>
      </c>
      <c r="P34" s="169">
        <v>1.8434285819357979E-2</v>
      </c>
      <c r="Q34" s="169">
        <v>1.5876174788712619E-2</v>
      </c>
      <c r="R34" s="169">
        <v>1.2149074716516118E-2</v>
      </c>
      <c r="S34" s="169">
        <v>1.4879316469948301E-2</v>
      </c>
      <c r="T34" s="169">
        <v>1.2383348508119838E-2</v>
      </c>
      <c r="U34" s="169">
        <v>1.5535967239361995E-2</v>
      </c>
      <c r="V34" s="169">
        <v>1.3967537197094124E-2</v>
      </c>
      <c r="W34" s="169">
        <v>1.3745453347526153E-2</v>
      </c>
      <c r="X34" s="169">
        <v>7.7161337008414543E-2</v>
      </c>
      <c r="Y34" s="169">
        <v>2.1407425908614112E-2</v>
      </c>
      <c r="Z34" s="169">
        <v>2.5805982302712617E-2</v>
      </c>
      <c r="AA34" s="169">
        <v>1.7345940153457789E-2</v>
      </c>
      <c r="AB34" s="169">
        <v>4.0564973269342351E-2</v>
      </c>
      <c r="AC34" s="169">
        <v>1.5877119949099957E-2</v>
      </c>
      <c r="AD34" s="169">
        <v>2.1828945789480695E-2</v>
      </c>
      <c r="AE34" s="169">
        <v>2.9793250881872649E-3</v>
      </c>
      <c r="AF34" s="169">
        <v>1.0528373876240369</v>
      </c>
      <c r="AG34" s="169">
        <v>1.3669768520372149E-2</v>
      </c>
      <c r="AH34" s="169">
        <v>1.7941050902598114E-2</v>
      </c>
      <c r="AI34" s="169">
        <v>1.4963798271982158E-2</v>
      </c>
      <c r="AJ34" s="169">
        <v>1.0836614235130201E-2</v>
      </c>
      <c r="AK34" s="169">
        <v>2.2812148330261798E-2</v>
      </c>
      <c r="AL34" s="169">
        <v>8.3671568470595429E-3</v>
      </c>
      <c r="AM34" s="169">
        <v>1.7528850713738275E-2</v>
      </c>
      <c r="AN34" s="169">
        <v>4.7022631125266293E-2</v>
      </c>
      <c r="AO34" s="169">
        <v>3.1623741187753622E-2</v>
      </c>
      <c r="AP34" s="172">
        <v>1.8814138618455987</v>
      </c>
      <c r="AQ34" s="173">
        <v>1.4531540137954653</v>
      </c>
    </row>
    <row r="35" spans="1:43">
      <c r="A35" s="158">
        <v>31</v>
      </c>
      <c r="B35" s="3" t="s">
        <v>95</v>
      </c>
      <c r="C35" s="169">
        <v>4.1536436686280239E-3</v>
      </c>
      <c r="D35" s="169">
        <v>2.8695051700737572E-3</v>
      </c>
      <c r="E35" s="169">
        <v>4.7119314302402435E-3</v>
      </c>
      <c r="F35" s="169">
        <v>6.8536013840718403E-3</v>
      </c>
      <c r="G35" s="169">
        <v>4.985468184185415E-3</v>
      </c>
      <c r="H35" s="169">
        <v>4.9061688096984002E-3</v>
      </c>
      <c r="I35" s="169">
        <v>4.8336013703004863E-3</v>
      </c>
      <c r="J35" s="169">
        <v>8.2836005890108404E-3</v>
      </c>
      <c r="K35" s="169">
        <v>1.6227310636808831E-3</v>
      </c>
      <c r="L35" s="169">
        <v>4.1887791002988926E-3</v>
      </c>
      <c r="M35" s="169">
        <v>5.6897053046872847E-3</v>
      </c>
      <c r="N35" s="169">
        <v>4.2655363044918748E-3</v>
      </c>
      <c r="O35" s="169">
        <v>2.2761004181332646E-3</v>
      </c>
      <c r="P35" s="169">
        <v>6.0359701652818688E-3</v>
      </c>
      <c r="Q35" s="169">
        <v>5.7858970620284847E-3</v>
      </c>
      <c r="R35" s="169">
        <v>7.3203259174162575E-3</v>
      </c>
      <c r="S35" s="169">
        <v>5.056581758636383E-3</v>
      </c>
      <c r="T35" s="169">
        <v>4.6353598321095587E-3</v>
      </c>
      <c r="U35" s="169">
        <v>7.6965533576789343E-3</v>
      </c>
      <c r="V35" s="169">
        <v>1.2553957283549425E-2</v>
      </c>
      <c r="W35" s="169">
        <v>4.2422914605282679E-3</v>
      </c>
      <c r="X35" s="169">
        <v>6.6266560874838221E-3</v>
      </c>
      <c r="Y35" s="169">
        <v>7.8401788361434962E-3</v>
      </c>
      <c r="Z35" s="169">
        <v>9.5677692702329613E-3</v>
      </c>
      <c r="AA35" s="169">
        <v>2.6722573786712719E-2</v>
      </c>
      <c r="AB35" s="169">
        <v>8.6451300458817906E-3</v>
      </c>
      <c r="AC35" s="169">
        <v>2.460088837228883E-2</v>
      </c>
      <c r="AD35" s="169">
        <v>3.4361548495744708E-2</v>
      </c>
      <c r="AE35" s="169">
        <v>4.5148069278812116E-3</v>
      </c>
      <c r="AF35" s="169">
        <v>9.6990646042297759E-3</v>
      </c>
      <c r="AG35" s="169">
        <v>1.1074411860586295</v>
      </c>
      <c r="AH35" s="169">
        <v>1.7694624313530149E-2</v>
      </c>
      <c r="AI35" s="169">
        <v>1.7806833744268329E-2</v>
      </c>
      <c r="AJ35" s="169">
        <v>9.0608543123938123E-3</v>
      </c>
      <c r="AK35" s="169">
        <v>3.5651783564375809E-2</v>
      </c>
      <c r="AL35" s="169">
        <v>2.3170174565456482E-2</v>
      </c>
      <c r="AM35" s="169">
        <v>1.4301632854171397E-2</v>
      </c>
      <c r="AN35" s="169">
        <v>2.8790478658257666E-3</v>
      </c>
      <c r="AO35" s="169">
        <v>2.5967071064229272E-2</v>
      </c>
      <c r="AP35" s="172">
        <v>1.49951913440421</v>
      </c>
      <c r="AQ35" s="173">
        <v>1.1581886862388842</v>
      </c>
    </row>
    <row r="36" spans="1:43">
      <c r="A36" s="158">
        <v>32</v>
      </c>
      <c r="B36" s="3" t="s">
        <v>67</v>
      </c>
      <c r="C36" s="169">
        <v>4.1919269447459061E-4</v>
      </c>
      <c r="D36" s="169">
        <v>9.2478703530532243E-5</v>
      </c>
      <c r="E36" s="169">
        <v>6.5653911213016359E-4</v>
      </c>
      <c r="F36" s="169">
        <v>4.6907083412531421E-4</v>
      </c>
      <c r="G36" s="169">
        <v>3.4175016195953643E-4</v>
      </c>
      <c r="H36" s="169">
        <v>2.3826168085790654E-4</v>
      </c>
      <c r="I36" s="169">
        <v>2.7583937340223708E-4</v>
      </c>
      <c r="J36" s="169">
        <v>1.323533413879003E-4</v>
      </c>
      <c r="K36" s="169">
        <v>2.817383702072034E-4</v>
      </c>
      <c r="L36" s="169">
        <v>2.023856552434582E-4</v>
      </c>
      <c r="M36" s="169">
        <v>8.3215259035591699E-4</v>
      </c>
      <c r="N36" s="169">
        <v>7.2949600741411538E-4</v>
      </c>
      <c r="O36" s="169">
        <v>3.514923416610339E-4</v>
      </c>
      <c r="P36" s="169">
        <v>5.4429985866528312E-4</v>
      </c>
      <c r="Q36" s="169">
        <v>5.7954339766832196E-4</v>
      </c>
      <c r="R36" s="169">
        <v>5.1970154741009644E-4</v>
      </c>
      <c r="S36" s="169">
        <v>2.7429717008914151E-4</v>
      </c>
      <c r="T36" s="169">
        <v>1.4097449779824461E-4</v>
      </c>
      <c r="U36" s="169">
        <v>3.1551610901501978E-4</v>
      </c>
      <c r="V36" s="169">
        <v>1.9560846202797214E-4</v>
      </c>
      <c r="W36" s="169">
        <v>4.0763109704361483E-4</v>
      </c>
      <c r="X36" s="169">
        <v>2.0226021550664126E-4</v>
      </c>
      <c r="Y36" s="169">
        <v>1.0572023897887492E-3</v>
      </c>
      <c r="Z36" s="169">
        <v>3.0689850065658054E-4</v>
      </c>
      <c r="AA36" s="169">
        <v>6.7297979621575683E-4</v>
      </c>
      <c r="AB36" s="169">
        <v>5.7643640536124516E-4</v>
      </c>
      <c r="AC36" s="169">
        <v>3.4956366161647336E-4</v>
      </c>
      <c r="AD36" s="169">
        <v>7.4764045894772199E-4</v>
      </c>
      <c r="AE36" s="169">
        <v>3.0471974151256094E-4</v>
      </c>
      <c r="AF36" s="169">
        <v>3.7006315404857252E-4</v>
      </c>
      <c r="AG36" s="169">
        <v>4.3204655793430125E-4</v>
      </c>
      <c r="AH36" s="169">
        <v>1.0000988643638855</v>
      </c>
      <c r="AI36" s="169">
        <v>4.7603314355880032E-4</v>
      </c>
      <c r="AJ36" s="169">
        <v>2.3513744069776667E-4</v>
      </c>
      <c r="AK36" s="169">
        <v>8.8083071468293423E-4</v>
      </c>
      <c r="AL36" s="169">
        <v>2.8921011958762689E-4</v>
      </c>
      <c r="AM36" s="169">
        <v>3.7292891817485306E-4</v>
      </c>
      <c r="AN36" s="169">
        <v>1.1757721054037347E-4</v>
      </c>
      <c r="AO36" s="169">
        <v>0.10158756409431778</v>
      </c>
      <c r="AP36" s="172">
        <v>1.1170782798935019</v>
      </c>
      <c r="AQ36" s="173">
        <v>0.86280154466311365</v>
      </c>
    </row>
    <row r="37" spans="1:43">
      <c r="A37" s="158">
        <v>33</v>
      </c>
      <c r="B37" s="3" t="s">
        <v>96</v>
      </c>
      <c r="C37" s="169">
        <v>2.1226447830700307E-4</v>
      </c>
      <c r="D37" s="169">
        <v>1.2692320075662579E-3</v>
      </c>
      <c r="E37" s="169">
        <v>1.6033567212066788E-4</v>
      </c>
      <c r="F37" s="169">
        <v>7.3491771288395073E-4</v>
      </c>
      <c r="G37" s="169">
        <v>5.5935522559213524E-4</v>
      </c>
      <c r="H37" s="169">
        <v>2.1401646997524877E-4</v>
      </c>
      <c r="I37" s="169">
        <v>4.213921697457399E-4</v>
      </c>
      <c r="J37" s="169">
        <v>8.5629841089318853E-4</v>
      </c>
      <c r="K37" s="169">
        <v>1.4651740150555057E-4</v>
      </c>
      <c r="L37" s="169">
        <v>4.2826860856947453E-4</v>
      </c>
      <c r="M37" s="169">
        <v>8.4590066207996888E-4</v>
      </c>
      <c r="N37" s="169">
        <v>3.6815993530873233E-4</v>
      </c>
      <c r="O37" s="169">
        <v>1.5572347933552139E-4</v>
      </c>
      <c r="P37" s="169">
        <v>8.4781338850705454E-4</v>
      </c>
      <c r="Q37" s="169">
        <v>8.4113395687965319E-4</v>
      </c>
      <c r="R37" s="169">
        <v>1.0890290703059733E-3</v>
      </c>
      <c r="S37" s="169">
        <v>6.2650720355731174E-4</v>
      </c>
      <c r="T37" s="169">
        <v>1.792953094686705E-3</v>
      </c>
      <c r="U37" s="169">
        <v>1.8035032523487536E-3</v>
      </c>
      <c r="V37" s="169">
        <v>4.8121408153794466E-3</v>
      </c>
      <c r="W37" s="169">
        <v>6.3448771401664029E-4</v>
      </c>
      <c r="X37" s="169">
        <v>3.8256770717185726E-4</v>
      </c>
      <c r="Y37" s="169">
        <v>5.5771755149184254E-4</v>
      </c>
      <c r="Z37" s="169">
        <v>1.2529808928842241E-3</v>
      </c>
      <c r="AA37" s="169">
        <v>6.6574533270167147E-4</v>
      </c>
      <c r="AB37" s="169">
        <v>6.875168067467923E-4</v>
      </c>
      <c r="AC37" s="169">
        <v>7.1180719411306618E-4</v>
      </c>
      <c r="AD37" s="169">
        <v>7.7976910503446152E-4</v>
      </c>
      <c r="AE37" s="169">
        <v>1.1369397978425557E-4</v>
      </c>
      <c r="AF37" s="169">
        <v>1.6840906040591725E-3</v>
      </c>
      <c r="AG37" s="169">
        <v>9.077341443363883E-3</v>
      </c>
      <c r="AH37" s="169">
        <v>4.8086447899476709E-4</v>
      </c>
      <c r="AI37" s="169">
        <v>1.0003021149476563</v>
      </c>
      <c r="AJ37" s="169">
        <v>3.5854449397412043E-4</v>
      </c>
      <c r="AK37" s="169">
        <v>4.487525866124515E-4</v>
      </c>
      <c r="AL37" s="169">
        <v>1.2126820268083991E-3</v>
      </c>
      <c r="AM37" s="169">
        <v>1.1456961552824085E-3</v>
      </c>
      <c r="AN37" s="169">
        <v>1.9475283801854935E-4</v>
      </c>
      <c r="AO37" s="169">
        <v>4.0298582412846319E-3</v>
      </c>
      <c r="AP37" s="172">
        <v>1.0429064471155478</v>
      </c>
      <c r="AQ37" s="173">
        <v>0.80551319429127211</v>
      </c>
    </row>
    <row r="38" spans="1:43">
      <c r="A38" s="158">
        <v>34</v>
      </c>
      <c r="B38" s="3" t="s">
        <v>97</v>
      </c>
      <c r="C38" s="169">
        <v>3.4958122214289896E-5</v>
      </c>
      <c r="D38" s="169">
        <v>3.8527913010951292E-5</v>
      </c>
      <c r="E38" s="169">
        <v>3.1335647031173042E-5</v>
      </c>
      <c r="F38" s="169">
        <v>4.3348043393828541E-5</v>
      </c>
      <c r="G38" s="169">
        <v>4.1332546007481798E-5</v>
      </c>
      <c r="H38" s="169">
        <v>2.7907878372516397E-5</v>
      </c>
      <c r="I38" s="169">
        <v>4.5802539376554962E-5</v>
      </c>
      <c r="J38" s="169">
        <v>3.5768964843155065E-5</v>
      </c>
      <c r="K38" s="169">
        <v>3.4516346795135875E-5</v>
      </c>
      <c r="L38" s="169">
        <v>2.2310887093234076E-5</v>
      </c>
      <c r="M38" s="169">
        <v>5.093645996188841E-5</v>
      </c>
      <c r="N38" s="169">
        <v>3.9002953262279216E-5</v>
      </c>
      <c r="O38" s="169">
        <v>2.558352722017024E-5</v>
      </c>
      <c r="P38" s="169">
        <v>3.0161599617400428E-5</v>
      </c>
      <c r="Q38" s="169">
        <v>2.6299933484713305E-5</v>
      </c>
      <c r="R38" s="169">
        <v>2.1809485228387504E-5</v>
      </c>
      <c r="S38" s="169">
        <v>2.4170124676882232E-5</v>
      </c>
      <c r="T38" s="169">
        <v>2.06277006294016E-5</v>
      </c>
      <c r="U38" s="169">
        <v>2.6001223818729765E-5</v>
      </c>
      <c r="V38" s="169">
        <v>2.5708695742562549E-5</v>
      </c>
      <c r="W38" s="169">
        <v>2.2789358819016883E-5</v>
      </c>
      <c r="X38" s="169">
        <v>1.0974652609788095E-4</v>
      </c>
      <c r="Y38" s="169">
        <v>3.6875516014316693E-5</v>
      </c>
      <c r="Z38" s="169">
        <v>4.2365403631771647E-5</v>
      </c>
      <c r="AA38" s="169">
        <v>1.5538765362080513E-4</v>
      </c>
      <c r="AB38" s="169">
        <v>6.214523312577599E-5</v>
      </c>
      <c r="AC38" s="169">
        <v>5.6432640584744887E-5</v>
      </c>
      <c r="AD38" s="169">
        <v>1.613775221160274E-4</v>
      </c>
      <c r="AE38" s="169">
        <v>2.5478534657274463E-5</v>
      </c>
      <c r="AF38" s="169">
        <v>1.3657151661618709E-3</v>
      </c>
      <c r="AG38" s="169">
        <v>4.7081921518374499E-4</v>
      </c>
      <c r="AH38" s="169">
        <v>5.2398686967616488E-5</v>
      </c>
      <c r="AI38" s="169">
        <v>4.4182876079358945E-5</v>
      </c>
      <c r="AJ38" s="169">
        <v>1.0147591127415121</v>
      </c>
      <c r="AK38" s="169">
        <v>5.5819025060794438E-5</v>
      </c>
      <c r="AL38" s="169">
        <v>4.8191285682844961E-5</v>
      </c>
      <c r="AM38" s="169">
        <v>3.2421381878836134E-4</v>
      </c>
      <c r="AN38" s="169">
        <v>6.4434736812686995E-5</v>
      </c>
      <c r="AO38" s="169">
        <v>1.9191785057038927E-4</v>
      </c>
      <c r="AP38" s="172">
        <v>1.0186955143832683</v>
      </c>
      <c r="AQ38" s="173">
        <v>0.78681331395599519</v>
      </c>
    </row>
    <row r="39" spans="1:43">
      <c r="A39" s="158">
        <v>35</v>
      </c>
      <c r="B39" s="3" t="s">
        <v>3</v>
      </c>
      <c r="C39" s="169">
        <v>2.2973315482239559E-3</v>
      </c>
      <c r="D39" s="169">
        <v>1.8141875156790035E-3</v>
      </c>
      <c r="E39" s="169">
        <v>1.2435703278184196E-2</v>
      </c>
      <c r="F39" s="169">
        <v>2.4405953827863719E-3</v>
      </c>
      <c r="G39" s="169">
        <v>1.6093691182112976E-3</v>
      </c>
      <c r="H39" s="169">
        <v>1.0627835949351069E-3</v>
      </c>
      <c r="I39" s="169">
        <v>9.2817972039196191E-4</v>
      </c>
      <c r="J39" s="169">
        <v>1.4342956680954047E-3</v>
      </c>
      <c r="K39" s="169">
        <v>4.5212917082923266E-4</v>
      </c>
      <c r="L39" s="169">
        <v>7.33229381506467E-4</v>
      </c>
      <c r="M39" s="169">
        <v>1.182412654939255E-3</v>
      </c>
      <c r="N39" s="169">
        <v>1.4091137275227508E-3</v>
      </c>
      <c r="O39" s="169">
        <v>1.4321268976804644E-3</v>
      </c>
      <c r="P39" s="169">
        <v>6.7795356074956366E-4</v>
      </c>
      <c r="Q39" s="169">
        <v>1.662422970082142E-3</v>
      </c>
      <c r="R39" s="169">
        <v>7.4799737675256038E-4</v>
      </c>
      <c r="S39" s="169">
        <v>1.0892547491091549E-3</v>
      </c>
      <c r="T39" s="169">
        <v>8.3378403985603477E-4</v>
      </c>
      <c r="U39" s="169">
        <v>5.4267473810392134E-4</v>
      </c>
      <c r="V39" s="169">
        <v>5.6634189550414115E-4</v>
      </c>
      <c r="W39" s="169">
        <v>5.4334528483373406E-4</v>
      </c>
      <c r="X39" s="169">
        <v>1.3713034458440266E-3</v>
      </c>
      <c r="Y39" s="169">
        <v>1.2285534338097857E-3</v>
      </c>
      <c r="Z39" s="169">
        <v>2.6598656838778267E-3</v>
      </c>
      <c r="AA39" s="169">
        <v>8.4356238858927009E-3</v>
      </c>
      <c r="AB39" s="169">
        <v>2.3557488202751694E-3</v>
      </c>
      <c r="AC39" s="169">
        <v>9.8195678926751308E-4</v>
      </c>
      <c r="AD39" s="169">
        <v>3.5816261091850148E-3</v>
      </c>
      <c r="AE39" s="169">
        <v>5.2683734082497127E-4</v>
      </c>
      <c r="AF39" s="169">
        <v>2.1167577732343914E-3</v>
      </c>
      <c r="AG39" s="169">
        <v>1.6268226069431984E-3</v>
      </c>
      <c r="AH39" s="169">
        <v>3.972366453354071E-4</v>
      </c>
      <c r="AI39" s="169">
        <v>2.4501717313077983E-3</v>
      </c>
      <c r="AJ39" s="169">
        <v>1.4021137449218063E-3</v>
      </c>
      <c r="AK39" s="169">
        <v>1.0003633260186116</v>
      </c>
      <c r="AL39" s="169">
        <v>2.1195649452147359E-3</v>
      </c>
      <c r="AM39" s="169">
        <v>2.7568393891609895E-3</v>
      </c>
      <c r="AN39" s="169">
        <v>3.4500153820264895E-4</v>
      </c>
      <c r="AO39" s="169">
        <v>5.9368154259106332E-4</v>
      </c>
      <c r="AP39" s="172">
        <v>1.0712082637184774</v>
      </c>
      <c r="AQ39" s="173">
        <v>0.82737276449445241</v>
      </c>
    </row>
    <row r="40" spans="1:43">
      <c r="A40" s="158">
        <v>36</v>
      </c>
      <c r="B40" s="3" t="s">
        <v>98</v>
      </c>
      <c r="C40" s="169">
        <v>4.3875070135565554E-2</v>
      </c>
      <c r="D40" s="169">
        <v>2.8032077860509312E-2</v>
      </c>
      <c r="E40" s="169">
        <v>2.4718555690358475E-2</v>
      </c>
      <c r="F40" s="169">
        <v>0.10522063900875514</v>
      </c>
      <c r="G40" s="169">
        <v>4.8218746993558263E-2</v>
      </c>
      <c r="H40" s="169">
        <v>3.6802608892315833E-2</v>
      </c>
      <c r="I40" s="169">
        <v>3.2698788901692297E-2</v>
      </c>
      <c r="J40" s="169">
        <v>5.6554823413935987E-2</v>
      </c>
      <c r="K40" s="169">
        <v>1.527896755366156E-2</v>
      </c>
      <c r="L40" s="169">
        <v>4.4223139737275978E-2</v>
      </c>
      <c r="M40" s="169">
        <v>6.2501080574853388E-2</v>
      </c>
      <c r="N40" s="169">
        <v>2.8549049461271778E-2</v>
      </c>
      <c r="O40" s="169">
        <v>1.9727074801085133E-2</v>
      </c>
      <c r="P40" s="169">
        <v>3.626414694574287E-2</v>
      </c>
      <c r="Q40" s="169">
        <v>4.0529915116316838E-2</v>
      </c>
      <c r="R40" s="169">
        <v>4.1497558941647424E-2</v>
      </c>
      <c r="S40" s="169">
        <v>4.1326617944882363E-2</v>
      </c>
      <c r="T40" s="169">
        <v>5.1879203159918653E-2</v>
      </c>
      <c r="U40" s="169">
        <v>4.1613155826984112E-2</v>
      </c>
      <c r="V40" s="169">
        <v>4.5684591846431422E-2</v>
      </c>
      <c r="W40" s="169">
        <v>3.4902379901333928E-2</v>
      </c>
      <c r="X40" s="169">
        <v>5.3345853929574839E-2</v>
      </c>
      <c r="Y40" s="169">
        <v>9.4379874626564414E-2</v>
      </c>
      <c r="Z40" s="169">
        <v>6.7289693751644286E-2</v>
      </c>
      <c r="AA40" s="169">
        <v>0.1552984828638693</v>
      </c>
      <c r="AB40" s="169">
        <v>6.8238643207234509E-2</v>
      </c>
      <c r="AC40" s="169">
        <v>8.2612081744642379E-2</v>
      </c>
      <c r="AD40" s="169">
        <v>0.11062807948466209</v>
      </c>
      <c r="AE40" s="169">
        <v>3.0502482102998073E-2</v>
      </c>
      <c r="AF40" s="169">
        <v>7.2915136159092286E-2</v>
      </c>
      <c r="AG40" s="169">
        <v>0.14451680751099161</v>
      </c>
      <c r="AH40" s="169">
        <v>8.1525897545150064E-2</v>
      </c>
      <c r="AI40" s="169">
        <v>8.0137544521399429E-2</v>
      </c>
      <c r="AJ40" s="169">
        <v>4.6580579299503884E-2</v>
      </c>
      <c r="AK40" s="169">
        <v>7.1965277766053798E-2</v>
      </c>
      <c r="AL40" s="169">
        <v>1.1347549842176599</v>
      </c>
      <c r="AM40" s="169">
        <v>4.7979692429861755E-2</v>
      </c>
      <c r="AN40" s="169">
        <v>1.554668735462268E-2</v>
      </c>
      <c r="AO40" s="169">
        <v>4.4000273890239812E-2</v>
      </c>
      <c r="AP40" s="172">
        <v>3.2823162651138613</v>
      </c>
      <c r="AQ40" s="173">
        <v>2.5351737605023463</v>
      </c>
    </row>
    <row r="41" spans="1:43">
      <c r="A41" s="158">
        <v>37</v>
      </c>
      <c r="B41" s="3" t="s">
        <v>99</v>
      </c>
      <c r="C41" s="169">
        <v>1.1716138614599077E-3</v>
      </c>
      <c r="D41" s="169">
        <v>1.2992885752534283E-4</v>
      </c>
      <c r="E41" s="169">
        <v>7.2494434481711967E-4</v>
      </c>
      <c r="F41" s="169">
        <v>2.5678017972382465E-4</v>
      </c>
      <c r="G41" s="169">
        <v>3.2263184944947683E-4</v>
      </c>
      <c r="H41" s="169">
        <v>1.610149803051387E-4</v>
      </c>
      <c r="I41" s="169">
        <v>1.4088241162565383E-4</v>
      </c>
      <c r="J41" s="169">
        <v>2.8468524589709155E-4</v>
      </c>
      <c r="K41" s="169">
        <v>7.7093026682780377E-5</v>
      </c>
      <c r="L41" s="169">
        <v>1.4773334420543685E-4</v>
      </c>
      <c r="M41" s="169">
        <v>2.5932899915194138E-4</v>
      </c>
      <c r="N41" s="169">
        <v>1.5111828094507211E-4</v>
      </c>
      <c r="O41" s="169">
        <v>7.4388098905445323E-5</v>
      </c>
      <c r="P41" s="169">
        <v>1.6756059257127891E-4</v>
      </c>
      <c r="Q41" s="169">
        <v>1.7305858093914048E-4</v>
      </c>
      <c r="R41" s="169">
        <v>2.2529702751517992E-4</v>
      </c>
      <c r="S41" s="169">
        <v>2.1700867756372104E-4</v>
      </c>
      <c r="T41" s="169">
        <v>2.4197403273077168E-4</v>
      </c>
      <c r="U41" s="169">
        <v>1.8432467488570958E-4</v>
      </c>
      <c r="V41" s="169">
        <v>2.646402801468434E-4</v>
      </c>
      <c r="W41" s="169">
        <v>2.1901607189103351E-4</v>
      </c>
      <c r="X41" s="169">
        <v>2.6730728420363583E-4</v>
      </c>
      <c r="Y41" s="169">
        <v>3.4827723048283347E-4</v>
      </c>
      <c r="Z41" s="169">
        <v>1.9923343834490068E-4</v>
      </c>
      <c r="AA41" s="169">
        <v>5.5091788628060213E-4</v>
      </c>
      <c r="AB41" s="169">
        <v>1.8369352262433391E-4</v>
      </c>
      <c r="AC41" s="169">
        <v>5.7332090852273664E-4</v>
      </c>
      <c r="AD41" s="169">
        <v>4.2655812471799971E-4</v>
      </c>
      <c r="AE41" s="169">
        <v>5.2768583784657008E-4</v>
      </c>
      <c r="AF41" s="169">
        <v>5.9853349075577559E-4</v>
      </c>
      <c r="AG41" s="169">
        <v>3.8132570396115189E-3</v>
      </c>
      <c r="AH41" s="169">
        <v>4.0468725678607383E-4</v>
      </c>
      <c r="AI41" s="169">
        <v>5.9033846937513118E-3</v>
      </c>
      <c r="AJ41" s="169">
        <v>1.3047763255661751E-2</v>
      </c>
      <c r="AK41" s="169">
        <v>1.5767090801350912E-3</v>
      </c>
      <c r="AL41" s="169">
        <v>1.1649602365486067E-3</v>
      </c>
      <c r="AM41" s="169">
        <v>1.0082007686953627</v>
      </c>
      <c r="AN41" s="169">
        <v>9.2216236914246562E-5</v>
      </c>
      <c r="AO41" s="169">
        <v>2.1423753593607228E-3</v>
      </c>
      <c r="AP41" s="172">
        <v>1.0456166729968495</v>
      </c>
      <c r="AQ41" s="173">
        <v>0.80760650065919826</v>
      </c>
    </row>
    <row r="42" spans="1:43">
      <c r="A42" s="158">
        <v>38</v>
      </c>
      <c r="B42" s="3" t="s">
        <v>4</v>
      </c>
      <c r="C42" s="169">
        <v>6.4938866432852924E-4</v>
      </c>
      <c r="D42" s="169">
        <v>4.8485947129603135E-3</v>
      </c>
      <c r="E42" s="169">
        <v>1.3211180088101048E-3</v>
      </c>
      <c r="F42" s="169">
        <v>1.7218241354889439E-3</v>
      </c>
      <c r="G42" s="169">
        <v>1.1394363118673637E-3</v>
      </c>
      <c r="H42" s="169">
        <v>1.3794367839096017E-3</v>
      </c>
      <c r="I42" s="169">
        <v>1.0167134974834807E-3</v>
      </c>
      <c r="J42" s="169">
        <v>1.0058130843820132E-3</v>
      </c>
      <c r="K42" s="169">
        <v>2.1622220070321126E-4</v>
      </c>
      <c r="L42" s="169">
        <v>4.0415837638478299E-4</v>
      </c>
      <c r="M42" s="169">
        <v>1.4491167174445797E-3</v>
      </c>
      <c r="N42" s="169">
        <v>4.6109129403851446E-4</v>
      </c>
      <c r="O42" s="169">
        <v>3.9048520004273638E-4</v>
      </c>
      <c r="P42" s="169">
        <v>8.0359351356157555E-4</v>
      </c>
      <c r="Q42" s="169">
        <v>8.5857010652923922E-4</v>
      </c>
      <c r="R42" s="169">
        <v>1.2396649603979369E-3</v>
      </c>
      <c r="S42" s="169">
        <v>1.5444256540954764E-3</v>
      </c>
      <c r="T42" s="169">
        <v>1.8736583636558995E-3</v>
      </c>
      <c r="U42" s="169">
        <v>1.1221246979458721E-3</v>
      </c>
      <c r="V42" s="169">
        <v>1.0992001777111922E-3</v>
      </c>
      <c r="W42" s="169">
        <v>1.0685643927751361E-3</v>
      </c>
      <c r="X42" s="169">
        <v>1.6690909183376009E-3</v>
      </c>
      <c r="Y42" s="169">
        <v>1.1226798011502574E-3</v>
      </c>
      <c r="Z42" s="169">
        <v>4.2964706542451928E-4</v>
      </c>
      <c r="AA42" s="169">
        <v>1.6617540052146155E-3</v>
      </c>
      <c r="AB42" s="169">
        <v>3.2718002559381037E-3</v>
      </c>
      <c r="AC42" s="169">
        <v>2.3684725099105378E-3</v>
      </c>
      <c r="AD42" s="169">
        <v>3.9738588427874998E-3</v>
      </c>
      <c r="AE42" s="169">
        <v>6.767195662000364E-4</v>
      </c>
      <c r="AF42" s="169">
        <v>3.0107935750844344E-3</v>
      </c>
      <c r="AG42" s="169">
        <v>2.6572685500220279E-3</v>
      </c>
      <c r="AH42" s="169">
        <v>3.1288923055992923E-3</v>
      </c>
      <c r="AI42" s="169">
        <v>3.8972857498901065E-3</v>
      </c>
      <c r="AJ42" s="169">
        <v>2.7191541725788159E-3</v>
      </c>
      <c r="AK42" s="169">
        <v>4.8381964955165769E-3</v>
      </c>
      <c r="AL42" s="169">
        <v>1.9363353064791612E-3</v>
      </c>
      <c r="AM42" s="169">
        <v>2.2785456208720403E-3</v>
      </c>
      <c r="AN42" s="169">
        <v>1.0004869774224474</v>
      </c>
      <c r="AO42" s="169">
        <v>8.1800009739963365E-4</v>
      </c>
      <c r="AP42" s="172">
        <v>1.0665586731153691</v>
      </c>
      <c r="AQ42" s="173">
        <v>0.82378154441022033</v>
      </c>
    </row>
    <row r="43" spans="1:43">
      <c r="A43" s="160">
        <v>39</v>
      </c>
      <c r="B43" s="3" t="s">
        <v>5</v>
      </c>
      <c r="C43" s="169">
        <v>4.1301280528875531E-3</v>
      </c>
      <c r="D43" s="169">
        <v>9.1115349284617429E-4</v>
      </c>
      <c r="E43" s="169">
        <v>6.4686017685144535E-3</v>
      </c>
      <c r="F43" s="169">
        <v>4.6215562349924385E-3</v>
      </c>
      <c r="G43" s="169">
        <v>3.3671195838874588E-3</v>
      </c>
      <c r="H43" s="169">
        <v>2.3474914162632896E-3</v>
      </c>
      <c r="I43" s="169">
        <v>2.7177285033734289E-3</v>
      </c>
      <c r="J43" s="169">
        <v>1.3040214091629516E-3</v>
      </c>
      <c r="K43" s="169">
        <v>2.7758488201375902E-3</v>
      </c>
      <c r="L43" s="169">
        <v>1.99402013260444E-3</v>
      </c>
      <c r="M43" s="169">
        <v>8.1988469813858954E-3</v>
      </c>
      <c r="N43" s="169">
        <v>7.1874151539468977E-3</v>
      </c>
      <c r="O43" s="169">
        <v>3.4631051537978748E-3</v>
      </c>
      <c r="P43" s="169">
        <v>5.3627559475335294E-3</v>
      </c>
      <c r="Q43" s="169">
        <v>5.7099956085250696E-3</v>
      </c>
      <c r="R43" s="169">
        <v>5.1203992063311504E-3</v>
      </c>
      <c r="S43" s="169">
        <v>2.7025338273911682E-3</v>
      </c>
      <c r="T43" s="169">
        <v>1.3889620114397232E-3</v>
      </c>
      <c r="U43" s="169">
        <v>3.1086465727036888E-3</v>
      </c>
      <c r="V43" s="169">
        <v>1.9272473186025137E-3</v>
      </c>
      <c r="W43" s="169">
        <v>4.0162165307754709E-3</v>
      </c>
      <c r="X43" s="169">
        <v>1.992784228012582E-3</v>
      </c>
      <c r="Y43" s="169">
        <v>1.04161673263868E-2</v>
      </c>
      <c r="Z43" s="169">
        <v>3.0237409278794192E-3</v>
      </c>
      <c r="AA43" s="169">
        <v>6.6305848647028971E-3</v>
      </c>
      <c r="AB43" s="169">
        <v>5.6793837294138476E-3</v>
      </c>
      <c r="AC43" s="169">
        <v>3.4441026862881106E-3</v>
      </c>
      <c r="AD43" s="169">
        <v>7.3661847491020196E-3</v>
      </c>
      <c r="AE43" s="169">
        <v>3.002274536933653E-3</v>
      </c>
      <c r="AF43" s="169">
        <v>3.6460755018446582E-3</v>
      </c>
      <c r="AG43" s="169">
        <v>4.256771724789987E-3</v>
      </c>
      <c r="AH43" s="169">
        <v>9.7406869942293225E-4</v>
      </c>
      <c r="AI43" s="169">
        <v>4.6901529206769682E-3</v>
      </c>
      <c r="AJ43" s="169">
        <v>2.3167096013618524E-3</v>
      </c>
      <c r="AK43" s="169">
        <v>8.6784519208206127E-3</v>
      </c>
      <c r="AL43" s="169">
        <v>2.8494648018257034E-3</v>
      </c>
      <c r="AM43" s="169">
        <v>3.674310661872304E-3</v>
      </c>
      <c r="AN43" s="169">
        <v>1.1584384509413196E-3</v>
      </c>
      <c r="AO43" s="169">
        <v>1.000899237560273</v>
      </c>
      <c r="AP43" s="172">
        <v>1.1535226986196514</v>
      </c>
      <c r="AQ43" s="173">
        <v>0.89095024412065649</v>
      </c>
    </row>
    <row r="44" spans="1:43">
      <c r="A44" s="165"/>
      <c r="B44" s="4" t="s">
        <v>35</v>
      </c>
      <c r="C44" s="174">
        <v>1.2337071551142613</v>
      </c>
      <c r="D44" s="174">
        <v>1.1927883623754092</v>
      </c>
      <c r="E44" s="174">
        <v>1.2052399315810052</v>
      </c>
      <c r="F44" s="174">
        <v>1.306434225566738</v>
      </c>
      <c r="G44" s="174">
        <v>1.2748135546740775</v>
      </c>
      <c r="H44" s="174">
        <v>1.2264137241181465</v>
      </c>
      <c r="I44" s="174">
        <v>1.3261715947825043</v>
      </c>
      <c r="J44" s="174">
        <v>1.2819953411909104</v>
      </c>
      <c r="K44" s="174">
        <v>1.1082993073421799</v>
      </c>
      <c r="L44" s="174">
        <v>1.2456114110142513</v>
      </c>
      <c r="M44" s="174">
        <v>1.3030645040002025</v>
      </c>
      <c r="N44" s="174">
        <v>1.8659871330509152</v>
      </c>
      <c r="O44" s="174">
        <v>1.1553738756744276</v>
      </c>
      <c r="P44" s="174">
        <v>1.4115239007926292</v>
      </c>
      <c r="Q44" s="174">
        <v>1.3604767489913889</v>
      </c>
      <c r="R44" s="174">
        <v>1.3274289517958109</v>
      </c>
      <c r="S44" s="174">
        <v>1.2207278217423239</v>
      </c>
      <c r="T44" s="174">
        <v>1.2383409287375042</v>
      </c>
      <c r="U44" s="174">
        <v>1.2690361522039737</v>
      </c>
      <c r="V44" s="174">
        <v>1.2252596715928863</v>
      </c>
      <c r="W44" s="174">
        <v>1.3272507932689503</v>
      </c>
      <c r="X44" s="174">
        <v>1.3218359601192711</v>
      </c>
      <c r="Y44" s="174">
        <v>1.3080567781663281</v>
      </c>
      <c r="Z44" s="174">
        <v>1.3215914328473619</v>
      </c>
      <c r="AA44" s="174">
        <v>1.5037446081771826</v>
      </c>
      <c r="AB44" s="174">
        <v>1.2882925485808523</v>
      </c>
      <c r="AC44" s="174">
        <v>1.256087873665235</v>
      </c>
      <c r="AD44" s="174">
        <v>1.3145688316594355</v>
      </c>
      <c r="AE44" s="174">
        <v>1.190467217599865</v>
      </c>
      <c r="AF44" s="174">
        <v>1.2814207512143763</v>
      </c>
      <c r="AG44" s="174">
        <v>1.3840965213560188</v>
      </c>
      <c r="AH44" s="174">
        <v>1.2307108438025025</v>
      </c>
      <c r="AI44" s="174">
        <v>1.2294338770331572</v>
      </c>
      <c r="AJ44" s="174">
        <v>1.2311061259961336</v>
      </c>
      <c r="AK44" s="174">
        <v>1.2543027255669874</v>
      </c>
      <c r="AL44" s="174">
        <v>1.2541776830293137</v>
      </c>
      <c r="AM44" s="174">
        <v>1.2985813684867873</v>
      </c>
      <c r="AN44" s="174">
        <v>1.3880388125767185</v>
      </c>
      <c r="AO44" s="174">
        <v>1.3312531898163391</v>
      </c>
      <c r="AP44" s="170"/>
      <c r="AQ44" s="175"/>
    </row>
    <row r="45" spans="1:43">
      <c r="A45" s="160"/>
      <c r="B45" s="4" t="s">
        <v>36</v>
      </c>
      <c r="C45" s="174">
        <v>0.95288258509153034</v>
      </c>
      <c r="D45" s="174">
        <v>0.92127799818272638</v>
      </c>
      <c r="E45" s="174">
        <v>0.93089525897584835</v>
      </c>
      <c r="F45" s="174">
        <v>1.0090550394795992</v>
      </c>
      <c r="G45" s="174">
        <v>0.98463207451775914</v>
      </c>
      <c r="H45" s="174">
        <v>0.94724933302441328</v>
      </c>
      <c r="I45" s="174">
        <v>1.0242996583693091</v>
      </c>
      <c r="J45" s="174">
        <v>0.99017909535926618</v>
      </c>
      <c r="K45" s="174">
        <v>0.85602089982007012</v>
      </c>
      <c r="L45" s="174">
        <v>0.96207711564811371</v>
      </c>
      <c r="M45" s="174">
        <v>1.0064523561896075</v>
      </c>
      <c r="N45" s="174">
        <v>1.4412388188868142</v>
      </c>
      <c r="O45" s="174">
        <v>0.89238004402909088</v>
      </c>
      <c r="P45" s="174">
        <v>1.0902235088206091</v>
      </c>
      <c r="Q45" s="174">
        <v>1.0507960468266639</v>
      </c>
      <c r="R45" s="174">
        <v>1.0252708074756882</v>
      </c>
      <c r="S45" s="174">
        <v>0.94285769329695279</v>
      </c>
      <c r="T45" s="174">
        <v>0.95646158856130903</v>
      </c>
      <c r="U45" s="174">
        <v>0.98016976255174249</v>
      </c>
      <c r="V45" s="174">
        <v>0.94635797355629092</v>
      </c>
      <c r="W45" s="174">
        <v>1.0251332025692668</v>
      </c>
      <c r="X45" s="174">
        <v>1.0209509295005594</v>
      </c>
      <c r="Y45" s="174">
        <v>1.0103082559411678</v>
      </c>
      <c r="Z45" s="174">
        <v>1.0207620631411352</v>
      </c>
      <c r="AA45" s="174">
        <v>1.1614523297667145</v>
      </c>
      <c r="AB45" s="174">
        <v>0.99504289081648678</v>
      </c>
      <c r="AC45" s="174">
        <v>0.97016885668414554</v>
      </c>
      <c r="AD45" s="174">
        <v>1.0153379928127124</v>
      </c>
      <c r="AE45" s="174">
        <v>0.91948520770978193</v>
      </c>
      <c r="AF45" s="174">
        <v>0.98973529734777066</v>
      </c>
      <c r="AG45" s="174">
        <v>1.0690393306211861</v>
      </c>
      <c r="AH45" s="174">
        <v>0.95056831394812979</v>
      </c>
      <c r="AI45" s="174">
        <v>0.94958201878788406</v>
      </c>
      <c r="AJ45" s="174">
        <v>0.95087361939841142</v>
      </c>
      <c r="AK45" s="174">
        <v>0.96879005578510091</v>
      </c>
      <c r="AL45" s="174">
        <v>0.96869347625563063</v>
      </c>
      <c r="AM45" s="174">
        <v>1.0029897015882867</v>
      </c>
      <c r="AN45" s="174">
        <v>1.0720842514794233</v>
      </c>
      <c r="AO45" s="174">
        <v>1.0282245471827978</v>
      </c>
      <c r="AP45" s="172"/>
      <c r="AQ45" s="176"/>
    </row>
    <row r="46" spans="1:43">
      <c r="A46" s="106" t="s">
        <v>189</v>
      </c>
    </row>
  </sheetData>
  <phoneticPr fontId="3"/>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48"/>
  <sheetViews>
    <sheetView workbookViewId="0">
      <pane xSplit="2" ySplit="7" topLeftCell="C8" activePane="bottomRight" state="frozen"/>
      <selection pane="topRight"/>
      <selection pane="bottomLeft"/>
      <selection pane="bottomRight" activeCell="C8" sqref="C8"/>
    </sheetView>
  </sheetViews>
  <sheetFormatPr defaultRowHeight="12"/>
  <cols>
    <col min="1" max="1" width="4.1640625" style="106" customWidth="1"/>
    <col min="2" max="2" width="21.58203125" style="106" customWidth="1"/>
    <col min="3" max="12" width="10.58203125" style="106" customWidth="1"/>
    <col min="13" max="16384" width="8.6640625" style="106"/>
  </cols>
  <sheetData>
    <row r="1" spans="1:12">
      <c r="A1" s="106" t="s">
        <v>0</v>
      </c>
    </row>
    <row r="2" spans="1:12">
      <c r="A2" s="106" t="s">
        <v>53</v>
      </c>
    </row>
    <row r="3" spans="1:12" ht="9.5" customHeight="1">
      <c r="A3" s="156"/>
      <c r="B3" s="157"/>
      <c r="C3" s="546" t="s">
        <v>54</v>
      </c>
      <c r="D3" s="9"/>
      <c r="E3" s="9"/>
      <c r="F3" s="9"/>
      <c r="G3" s="9"/>
      <c r="H3" s="9"/>
      <c r="I3" s="9"/>
      <c r="J3" s="9"/>
      <c r="K3" s="9"/>
      <c r="L3" s="10"/>
    </row>
    <row r="4" spans="1:12" ht="9.5" customHeight="1">
      <c r="A4" s="158"/>
      <c r="B4" s="159"/>
      <c r="C4" s="547"/>
      <c r="D4" s="549" t="s">
        <v>55</v>
      </c>
      <c r="E4" s="549" t="s">
        <v>56</v>
      </c>
      <c r="F4" s="552" t="s">
        <v>61</v>
      </c>
      <c r="G4" s="9"/>
      <c r="H4" s="9"/>
      <c r="I4" s="9"/>
      <c r="J4" s="9"/>
      <c r="K4" s="9"/>
      <c r="L4" s="10"/>
    </row>
    <row r="5" spans="1:12" ht="9.5" customHeight="1">
      <c r="A5" s="158"/>
      <c r="B5" s="159" t="s">
        <v>100</v>
      </c>
      <c r="C5" s="547"/>
      <c r="D5" s="551"/>
      <c r="E5" s="551"/>
      <c r="F5" s="553"/>
      <c r="G5" s="549" t="s">
        <v>57</v>
      </c>
      <c r="H5" s="546" t="s">
        <v>58</v>
      </c>
      <c r="I5" s="9"/>
      <c r="J5" s="9"/>
      <c r="K5" s="9"/>
      <c r="L5" s="10"/>
    </row>
    <row r="6" spans="1:12" ht="9.5" customHeight="1">
      <c r="A6" s="158"/>
      <c r="B6" s="159"/>
      <c r="C6" s="547"/>
      <c r="D6" s="551"/>
      <c r="E6" s="551"/>
      <c r="F6" s="553"/>
      <c r="G6" s="551"/>
      <c r="H6" s="555"/>
      <c r="I6" s="546" t="s">
        <v>59</v>
      </c>
      <c r="J6" s="9"/>
      <c r="K6" s="9"/>
      <c r="L6" s="549" t="s">
        <v>60</v>
      </c>
    </row>
    <row r="7" spans="1:12" ht="30" customHeight="1">
      <c r="A7" s="160"/>
      <c r="B7" s="161"/>
      <c r="C7" s="548"/>
      <c r="D7" s="550"/>
      <c r="E7" s="550"/>
      <c r="F7" s="554"/>
      <c r="G7" s="550"/>
      <c r="H7" s="556"/>
      <c r="I7" s="556"/>
      <c r="J7" s="11" t="s">
        <v>62</v>
      </c>
      <c r="K7" s="11" t="s">
        <v>63</v>
      </c>
      <c r="L7" s="550"/>
    </row>
    <row r="8" spans="1:12">
      <c r="A8" s="158">
        <v>1</v>
      </c>
      <c r="B8" s="3" t="s">
        <v>73</v>
      </c>
      <c r="C8" s="162">
        <v>52513</v>
      </c>
      <c r="D8" s="163">
        <v>23352</v>
      </c>
      <c r="E8" s="163">
        <v>9219</v>
      </c>
      <c r="F8" s="162">
        <v>19942</v>
      </c>
      <c r="G8" s="164">
        <v>2038</v>
      </c>
      <c r="H8" s="163">
        <v>17904</v>
      </c>
      <c r="I8" s="163">
        <v>9048</v>
      </c>
      <c r="J8" s="162">
        <v>6300</v>
      </c>
      <c r="K8" s="163">
        <v>2748</v>
      </c>
      <c r="L8" s="163">
        <v>8856</v>
      </c>
    </row>
    <row r="9" spans="1:12">
      <c r="A9" s="158">
        <v>2</v>
      </c>
      <c r="B9" s="3" t="s">
        <v>74</v>
      </c>
      <c r="C9" s="162">
        <v>2815</v>
      </c>
      <c r="D9" s="163">
        <v>183</v>
      </c>
      <c r="E9" s="163">
        <v>75</v>
      </c>
      <c r="F9" s="162">
        <v>2557</v>
      </c>
      <c r="G9" s="163">
        <v>597</v>
      </c>
      <c r="H9" s="163">
        <v>1960</v>
      </c>
      <c r="I9" s="163">
        <v>1389</v>
      </c>
      <c r="J9" s="162">
        <v>1137</v>
      </c>
      <c r="K9" s="163">
        <v>252</v>
      </c>
      <c r="L9" s="163">
        <v>571</v>
      </c>
    </row>
    <row r="10" spans="1:12">
      <c r="A10" s="158">
        <v>3</v>
      </c>
      <c r="B10" s="3" t="s">
        <v>75</v>
      </c>
      <c r="C10" s="162">
        <v>4840</v>
      </c>
      <c r="D10" s="163">
        <v>2542</v>
      </c>
      <c r="E10" s="163">
        <v>145</v>
      </c>
      <c r="F10" s="162">
        <v>2153</v>
      </c>
      <c r="G10" s="163">
        <v>281</v>
      </c>
      <c r="H10" s="163">
        <v>1872</v>
      </c>
      <c r="I10" s="163">
        <v>1772</v>
      </c>
      <c r="J10" s="162">
        <v>1147</v>
      </c>
      <c r="K10" s="163">
        <v>625</v>
      </c>
      <c r="L10" s="163">
        <v>100</v>
      </c>
    </row>
    <row r="11" spans="1:12">
      <c r="A11" s="158">
        <v>4</v>
      </c>
      <c r="B11" s="3" t="s">
        <v>76</v>
      </c>
      <c r="C11" s="162">
        <v>268</v>
      </c>
      <c r="D11" s="163">
        <v>7</v>
      </c>
      <c r="E11" s="163">
        <v>3</v>
      </c>
      <c r="F11" s="162">
        <v>258</v>
      </c>
      <c r="G11" s="163">
        <v>38</v>
      </c>
      <c r="H11" s="163">
        <v>220</v>
      </c>
      <c r="I11" s="163">
        <v>218</v>
      </c>
      <c r="J11" s="162">
        <v>191</v>
      </c>
      <c r="K11" s="163">
        <v>27</v>
      </c>
      <c r="L11" s="163">
        <v>2</v>
      </c>
    </row>
    <row r="12" spans="1:12">
      <c r="A12" s="158">
        <v>5</v>
      </c>
      <c r="B12" s="3" t="s">
        <v>77</v>
      </c>
      <c r="C12" s="162">
        <v>73064</v>
      </c>
      <c r="D12" s="163">
        <v>1835</v>
      </c>
      <c r="E12" s="163">
        <v>749</v>
      </c>
      <c r="F12" s="162">
        <v>70480</v>
      </c>
      <c r="G12" s="163">
        <v>2485</v>
      </c>
      <c r="H12" s="163">
        <v>67995</v>
      </c>
      <c r="I12" s="163">
        <v>66770</v>
      </c>
      <c r="J12" s="162">
        <v>32185</v>
      </c>
      <c r="K12" s="163">
        <v>34585</v>
      </c>
      <c r="L12" s="163">
        <v>1225</v>
      </c>
    </row>
    <row r="13" spans="1:12">
      <c r="A13" s="158">
        <v>6</v>
      </c>
      <c r="B13" s="3" t="s">
        <v>78</v>
      </c>
      <c r="C13" s="162">
        <v>10581</v>
      </c>
      <c r="D13" s="163">
        <v>1944</v>
      </c>
      <c r="E13" s="163">
        <v>694</v>
      </c>
      <c r="F13" s="162">
        <v>7943</v>
      </c>
      <c r="G13" s="163">
        <v>872</v>
      </c>
      <c r="H13" s="163">
        <v>7071</v>
      </c>
      <c r="I13" s="163">
        <v>6941</v>
      </c>
      <c r="J13" s="162">
        <v>4102</v>
      </c>
      <c r="K13" s="163">
        <v>2839</v>
      </c>
      <c r="L13" s="163">
        <v>130</v>
      </c>
    </row>
    <row r="14" spans="1:12">
      <c r="A14" s="158">
        <v>7</v>
      </c>
      <c r="B14" s="3" t="s">
        <v>79</v>
      </c>
      <c r="C14" s="162">
        <v>16373</v>
      </c>
      <c r="D14" s="163">
        <v>1416</v>
      </c>
      <c r="E14" s="163">
        <v>480</v>
      </c>
      <c r="F14" s="162">
        <v>14477</v>
      </c>
      <c r="G14" s="163">
        <v>1230</v>
      </c>
      <c r="H14" s="163">
        <v>13247</v>
      </c>
      <c r="I14" s="163">
        <v>13146</v>
      </c>
      <c r="J14" s="162">
        <v>9575</v>
      </c>
      <c r="K14" s="163">
        <v>3571</v>
      </c>
      <c r="L14" s="163">
        <v>101</v>
      </c>
    </row>
    <row r="15" spans="1:12">
      <c r="A15" s="158">
        <v>8</v>
      </c>
      <c r="B15" s="3" t="s">
        <v>80</v>
      </c>
      <c r="C15" s="162">
        <v>26780</v>
      </c>
      <c r="D15" s="163">
        <v>54</v>
      </c>
      <c r="E15" s="163">
        <v>21</v>
      </c>
      <c r="F15" s="162">
        <v>26705</v>
      </c>
      <c r="G15" s="163">
        <v>665</v>
      </c>
      <c r="H15" s="163">
        <v>26040</v>
      </c>
      <c r="I15" s="163">
        <v>25894</v>
      </c>
      <c r="J15" s="162">
        <v>21301</v>
      </c>
      <c r="K15" s="163">
        <v>4593</v>
      </c>
      <c r="L15" s="163">
        <v>146</v>
      </c>
    </row>
    <row r="16" spans="1:12">
      <c r="A16" s="158">
        <v>9</v>
      </c>
      <c r="B16" s="3" t="s">
        <v>81</v>
      </c>
      <c r="C16" s="162">
        <v>1419</v>
      </c>
      <c r="D16" s="163">
        <v>0</v>
      </c>
      <c r="E16" s="163">
        <v>0</v>
      </c>
      <c r="F16" s="162">
        <v>1419</v>
      </c>
      <c r="G16" s="163">
        <v>61</v>
      </c>
      <c r="H16" s="163">
        <v>1358</v>
      </c>
      <c r="I16" s="163">
        <v>1355</v>
      </c>
      <c r="J16" s="162">
        <v>1211</v>
      </c>
      <c r="K16" s="163">
        <v>144</v>
      </c>
      <c r="L16" s="163">
        <v>3</v>
      </c>
    </row>
    <row r="17" spans="1:12">
      <c r="A17" s="158">
        <v>10</v>
      </c>
      <c r="B17" s="3" t="s">
        <v>82</v>
      </c>
      <c r="C17" s="162">
        <v>26350</v>
      </c>
      <c r="D17" s="163">
        <v>948</v>
      </c>
      <c r="E17" s="163">
        <v>356</v>
      </c>
      <c r="F17" s="162">
        <v>25046</v>
      </c>
      <c r="G17" s="163">
        <v>1267</v>
      </c>
      <c r="H17" s="163">
        <v>23779</v>
      </c>
      <c r="I17" s="163">
        <v>23494</v>
      </c>
      <c r="J17" s="162">
        <v>16467</v>
      </c>
      <c r="K17" s="163">
        <v>7027</v>
      </c>
      <c r="L17" s="163">
        <v>285</v>
      </c>
    </row>
    <row r="18" spans="1:12">
      <c r="A18" s="158">
        <v>11</v>
      </c>
      <c r="B18" s="3" t="s">
        <v>83</v>
      </c>
      <c r="C18" s="162">
        <v>10820</v>
      </c>
      <c r="D18" s="163">
        <v>410</v>
      </c>
      <c r="E18" s="163">
        <v>148</v>
      </c>
      <c r="F18" s="162">
        <v>10262</v>
      </c>
      <c r="G18" s="163">
        <v>854</v>
      </c>
      <c r="H18" s="163">
        <v>9408</v>
      </c>
      <c r="I18" s="163">
        <v>9158</v>
      </c>
      <c r="J18" s="162">
        <v>7697</v>
      </c>
      <c r="K18" s="163">
        <v>1461</v>
      </c>
      <c r="L18" s="163">
        <v>250</v>
      </c>
    </row>
    <row r="19" spans="1:12">
      <c r="A19" s="158">
        <v>12</v>
      </c>
      <c r="B19" s="3" t="s">
        <v>84</v>
      </c>
      <c r="C19" s="162">
        <v>27572</v>
      </c>
      <c r="D19" s="163">
        <v>391</v>
      </c>
      <c r="E19" s="163">
        <v>69</v>
      </c>
      <c r="F19" s="162">
        <v>27112</v>
      </c>
      <c r="G19" s="163">
        <v>732</v>
      </c>
      <c r="H19" s="163">
        <v>26380</v>
      </c>
      <c r="I19" s="163">
        <v>26252</v>
      </c>
      <c r="J19" s="162">
        <v>23793</v>
      </c>
      <c r="K19" s="163">
        <v>2459</v>
      </c>
      <c r="L19" s="163">
        <v>128</v>
      </c>
    </row>
    <row r="20" spans="1:12">
      <c r="A20" s="158">
        <v>13</v>
      </c>
      <c r="B20" s="3" t="s">
        <v>85</v>
      </c>
      <c r="C20" s="162">
        <v>7691</v>
      </c>
      <c r="D20" s="163">
        <v>162</v>
      </c>
      <c r="E20" s="163">
        <v>44</v>
      </c>
      <c r="F20" s="162">
        <v>7485</v>
      </c>
      <c r="G20" s="163">
        <v>331</v>
      </c>
      <c r="H20" s="163">
        <v>7154</v>
      </c>
      <c r="I20" s="163">
        <v>7085</v>
      </c>
      <c r="J20" s="162">
        <v>5716</v>
      </c>
      <c r="K20" s="163">
        <v>1369</v>
      </c>
      <c r="L20" s="163">
        <v>69</v>
      </c>
    </row>
    <row r="21" spans="1:12">
      <c r="A21" s="158">
        <v>14</v>
      </c>
      <c r="B21" s="3" t="s">
        <v>86</v>
      </c>
      <c r="C21" s="162">
        <v>38812</v>
      </c>
      <c r="D21" s="163">
        <v>2797</v>
      </c>
      <c r="E21" s="163">
        <v>488</v>
      </c>
      <c r="F21" s="162">
        <v>35527</v>
      </c>
      <c r="G21" s="163">
        <v>3516</v>
      </c>
      <c r="H21" s="163">
        <v>32011</v>
      </c>
      <c r="I21" s="163">
        <v>31642</v>
      </c>
      <c r="J21" s="162">
        <v>24713</v>
      </c>
      <c r="K21" s="163">
        <v>6929</v>
      </c>
      <c r="L21" s="163">
        <v>369</v>
      </c>
    </row>
    <row r="22" spans="1:12">
      <c r="A22" s="158">
        <v>15</v>
      </c>
      <c r="B22" s="3" t="s">
        <v>70</v>
      </c>
      <c r="C22" s="162">
        <v>30162</v>
      </c>
      <c r="D22" s="163">
        <v>775</v>
      </c>
      <c r="E22" s="163">
        <v>218</v>
      </c>
      <c r="F22" s="162">
        <v>29169</v>
      </c>
      <c r="G22" s="163">
        <v>1283</v>
      </c>
      <c r="H22" s="163">
        <v>27886</v>
      </c>
      <c r="I22" s="163">
        <v>27795</v>
      </c>
      <c r="J22" s="162">
        <v>24282</v>
      </c>
      <c r="K22" s="163">
        <v>3513</v>
      </c>
      <c r="L22" s="163">
        <v>91</v>
      </c>
    </row>
    <row r="23" spans="1:12">
      <c r="A23" s="158">
        <v>16</v>
      </c>
      <c r="B23" s="3" t="s">
        <v>71</v>
      </c>
      <c r="C23" s="162">
        <v>34303</v>
      </c>
      <c r="D23" s="163">
        <v>995</v>
      </c>
      <c r="E23" s="163">
        <v>156</v>
      </c>
      <c r="F23" s="162">
        <v>33152</v>
      </c>
      <c r="G23" s="163">
        <v>2220</v>
      </c>
      <c r="H23" s="163">
        <v>30932</v>
      </c>
      <c r="I23" s="163">
        <v>30722</v>
      </c>
      <c r="J23" s="162">
        <v>24915</v>
      </c>
      <c r="K23" s="163">
        <v>5807</v>
      </c>
      <c r="L23" s="163">
        <v>210</v>
      </c>
    </row>
    <row r="24" spans="1:12">
      <c r="A24" s="158">
        <v>17</v>
      </c>
      <c r="B24" s="3" t="s">
        <v>72</v>
      </c>
      <c r="C24" s="162">
        <v>8703</v>
      </c>
      <c r="D24" s="163">
        <v>132</v>
      </c>
      <c r="E24" s="163">
        <v>36</v>
      </c>
      <c r="F24" s="162">
        <v>8535</v>
      </c>
      <c r="G24" s="163">
        <v>347</v>
      </c>
      <c r="H24" s="163">
        <v>8188</v>
      </c>
      <c r="I24" s="163">
        <v>8171</v>
      </c>
      <c r="J24" s="162">
        <v>6465</v>
      </c>
      <c r="K24" s="163">
        <v>1706</v>
      </c>
      <c r="L24" s="163">
        <v>17</v>
      </c>
    </row>
    <row r="25" spans="1:12">
      <c r="A25" s="158">
        <v>18</v>
      </c>
      <c r="B25" s="3" t="s">
        <v>87</v>
      </c>
      <c r="C25" s="162">
        <v>11795</v>
      </c>
      <c r="D25" s="163">
        <v>84</v>
      </c>
      <c r="E25" s="163">
        <v>10</v>
      </c>
      <c r="F25" s="162">
        <v>11701</v>
      </c>
      <c r="G25" s="163">
        <v>298</v>
      </c>
      <c r="H25" s="163">
        <v>11403</v>
      </c>
      <c r="I25" s="163">
        <v>11369</v>
      </c>
      <c r="J25" s="162">
        <v>8040</v>
      </c>
      <c r="K25" s="163">
        <v>3329</v>
      </c>
      <c r="L25" s="163">
        <v>34</v>
      </c>
    </row>
    <row r="26" spans="1:12">
      <c r="A26" s="158">
        <v>19</v>
      </c>
      <c r="B26" s="3" t="s">
        <v>88</v>
      </c>
      <c r="C26" s="162">
        <v>41202</v>
      </c>
      <c r="D26" s="163">
        <v>409</v>
      </c>
      <c r="E26" s="163">
        <v>74</v>
      </c>
      <c r="F26" s="162">
        <v>40719</v>
      </c>
      <c r="G26" s="163">
        <v>1218</v>
      </c>
      <c r="H26" s="163">
        <v>39501</v>
      </c>
      <c r="I26" s="163">
        <v>39311</v>
      </c>
      <c r="J26" s="162">
        <v>29976</v>
      </c>
      <c r="K26" s="163">
        <v>9335</v>
      </c>
      <c r="L26" s="163">
        <v>190</v>
      </c>
    </row>
    <row r="27" spans="1:12">
      <c r="A27" s="158">
        <v>20</v>
      </c>
      <c r="B27" s="3" t="s">
        <v>89</v>
      </c>
      <c r="C27" s="162">
        <v>8528</v>
      </c>
      <c r="D27" s="163">
        <v>25</v>
      </c>
      <c r="E27" s="163">
        <v>7</v>
      </c>
      <c r="F27" s="162">
        <v>8496</v>
      </c>
      <c r="G27" s="163">
        <v>110</v>
      </c>
      <c r="H27" s="163">
        <v>8386</v>
      </c>
      <c r="I27" s="163">
        <v>7980</v>
      </c>
      <c r="J27" s="162">
        <v>6348</v>
      </c>
      <c r="K27" s="163">
        <v>1632</v>
      </c>
      <c r="L27" s="163">
        <v>406</v>
      </c>
    </row>
    <row r="28" spans="1:12">
      <c r="A28" s="158">
        <v>21</v>
      </c>
      <c r="B28" s="3" t="s">
        <v>90</v>
      </c>
      <c r="C28" s="162">
        <v>36505</v>
      </c>
      <c r="D28" s="163">
        <v>340</v>
      </c>
      <c r="E28" s="163">
        <v>98</v>
      </c>
      <c r="F28" s="162">
        <v>36067</v>
      </c>
      <c r="G28" s="163">
        <v>1299</v>
      </c>
      <c r="H28" s="163">
        <v>34768</v>
      </c>
      <c r="I28" s="163">
        <v>34454</v>
      </c>
      <c r="J28" s="162">
        <v>29854</v>
      </c>
      <c r="K28" s="163">
        <v>4600</v>
      </c>
      <c r="L28" s="163">
        <v>314</v>
      </c>
    </row>
    <row r="29" spans="1:12">
      <c r="A29" s="158">
        <v>22</v>
      </c>
      <c r="B29" s="3" t="s">
        <v>64</v>
      </c>
      <c r="C29" s="162">
        <v>29777</v>
      </c>
      <c r="D29" s="163">
        <v>3799</v>
      </c>
      <c r="E29" s="163">
        <v>1183</v>
      </c>
      <c r="F29" s="162">
        <v>24795</v>
      </c>
      <c r="G29" s="163">
        <v>2498</v>
      </c>
      <c r="H29" s="163">
        <v>22297</v>
      </c>
      <c r="I29" s="163">
        <v>22025</v>
      </c>
      <c r="J29" s="162">
        <v>16002</v>
      </c>
      <c r="K29" s="163">
        <v>6023</v>
      </c>
      <c r="L29" s="163">
        <v>272</v>
      </c>
    </row>
    <row r="30" spans="1:12">
      <c r="A30" s="158">
        <v>23</v>
      </c>
      <c r="B30" s="3" t="s">
        <v>91</v>
      </c>
      <c r="C30" s="162">
        <v>161860</v>
      </c>
      <c r="D30" s="163">
        <v>30337</v>
      </c>
      <c r="E30" s="163">
        <v>6662</v>
      </c>
      <c r="F30" s="162">
        <v>124861</v>
      </c>
      <c r="G30" s="163">
        <v>24377</v>
      </c>
      <c r="H30" s="163">
        <v>100484</v>
      </c>
      <c r="I30" s="163">
        <v>96491</v>
      </c>
      <c r="J30" s="162">
        <v>81403</v>
      </c>
      <c r="K30" s="163">
        <v>15088</v>
      </c>
      <c r="L30" s="163">
        <v>3993</v>
      </c>
    </row>
    <row r="31" spans="1:12">
      <c r="A31" s="158">
        <v>24</v>
      </c>
      <c r="B31" s="3" t="s">
        <v>92</v>
      </c>
      <c r="C31" s="162">
        <v>4035</v>
      </c>
      <c r="D31" s="163">
        <v>0</v>
      </c>
      <c r="E31" s="163">
        <v>0</v>
      </c>
      <c r="F31" s="162">
        <v>4035</v>
      </c>
      <c r="G31" s="163">
        <v>111</v>
      </c>
      <c r="H31" s="163">
        <v>3924</v>
      </c>
      <c r="I31" s="163">
        <v>3910</v>
      </c>
      <c r="J31" s="162">
        <v>3560</v>
      </c>
      <c r="K31" s="163">
        <v>350</v>
      </c>
      <c r="L31" s="163">
        <v>14</v>
      </c>
    </row>
    <row r="32" spans="1:12">
      <c r="A32" s="158">
        <v>25</v>
      </c>
      <c r="B32" s="3" t="s">
        <v>1</v>
      </c>
      <c r="C32" s="162">
        <v>4011</v>
      </c>
      <c r="D32" s="163">
        <v>0</v>
      </c>
      <c r="E32" s="163">
        <v>0</v>
      </c>
      <c r="F32" s="162">
        <v>4011</v>
      </c>
      <c r="G32" s="163">
        <v>6</v>
      </c>
      <c r="H32" s="163">
        <v>4005</v>
      </c>
      <c r="I32" s="163">
        <v>4004</v>
      </c>
      <c r="J32" s="162">
        <v>3078</v>
      </c>
      <c r="K32" s="163">
        <v>926</v>
      </c>
      <c r="L32" s="163">
        <v>1</v>
      </c>
    </row>
    <row r="33" spans="1:12">
      <c r="A33" s="158">
        <v>26</v>
      </c>
      <c r="B33" s="3" t="s">
        <v>2</v>
      </c>
      <c r="C33" s="162">
        <v>19565</v>
      </c>
      <c r="D33" s="163">
        <v>581</v>
      </c>
      <c r="E33" s="163">
        <v>170</v>
      </c>
      <c r="F33" s="162">
        <v>18814</v>
      </c>
      <c r="G33" s="163">
        <v>1085</v>
      </c>
      <c r="H33" s="163">
        <v>17729</v>
      </c>
      <c r="I33" s="163">
        <v>17566</v>
      </c>
      <c r="J33" s="162">
        <v>13409</v>
      </c>
      <c r="K33" s="163">
        <v>4157</v>
      </c>
      <c r="L33" s="163">
        <v>163</v>
      </c>
    </row>
    <row r="34" spans="1:12">
      <c r="A34" s="158">
        <v>27</v>
      </c>
      <c r="B34" s="3" t="s">
        <v>65</v>
      </c>
      <c r="C34" s="162">
        <v>450446</v>
      </c>
      <c r="D34" s="163">
        <v>22473</v>
      </c>
      <c r="E34" s="163">
        <v>8431</v>
      </c>
      <c r="F34" s="162">
        <v>419542</v>
      </c>
      <c r="G34" s="163">
        <v>30504</v>
      </c>
      <c r="H34" s="163">
        <v>389038</v>
      </c>
      <c r="I34" s="163">
        <v>382537</v>
      </c>
      <c r="J34" s="162">
        <v>174076</v>
      </c>
      <c r="K34" s="163">
        <v>208461</v>
      </c>
      <c r="L34" s="163">
        <v>6501</v>
      </c>
    </row>
    <row r="35" spans="1:12">
      <c r="A35" s="158">
        <v>28</v>
      </c>
      <c r="B35" s="3" t="s">
        <v>66</v>
      </c>
      <c r="C35" s="162">
        <v>47969</v>
      </c>
      <c r="D35" s="163">
        <v>1298</v>
      </c>
      <c r="E35" s="163">
        <v>139</v>
      </c>
      <c r="F35" s="162">
        <v>46532</v>
      </c>
      <c r="G35" s="163">
        <v>1834</v>
      </c>
      <c r="H35" s="163">
        <v>44698</v>
      </c>
      <c r="I35" s="163">
        <v>44584</v>
      </c>
      <c r="J35" s="162">
        <v>36945</v>
      </c>
      <c r="K35" s="163">
        <v>7639</v>
      </c>
      <c r="L35" s="163">
        <v>114</v>
      </c>
    </row>
    <row r="36" spans="1:12">
      <c r="A36" s="158">
        <v>29</v>
      </c>
      <c r="B36" s="3" t="s">
        <v>93</v>
      </c>
      <c r="C36" s="162">
        <v>55394</v>
      </c>
      <c r="D36" s="163">
        <v>6975</v>
      </c>
      <c r="E36" s="163">
        <v>1961</v>
      </c>
      <c r="F36" s="162">
        <v>46458</v>
      </c>
      <c r="G36" s="163">
        <v>16091</v>
      </c>
      <c r="H36" s="163">
        <v>30367</v>
      </c>
      <c r="I36" s="163">
        <v>29520</v>
      </c>
      <c r="J36" s="162">
        <v>17518</v>
      </c>
      <c r="K36" s="163">
        <v>12002</v>
      </c>
      <c r="L36" s="163">
        <v>847</v>
      </c>
    </row>
    <row r="37" spans="1:12">
      <c r="A37" s="158">
        <v>30</v>
      </c>
      <c r="B37" s="3" t="s">
        <v>94</v>
      </c>
      <c r="C37" s="162">
        <v>142494</v>
      </c>
      <c r="D37" s="163">
        <v>8628</v>
      </c>
      <c r="E37" s="163">
        <v>1447</v>
      </c>
      <c r="F37" s="162">
        <v>132419</v>
      </c>
      <c r="G37" s="163">
        <v>5324</v>
      </c>
      <c r="H37" s="163">
        <v>127095</v>
      </c>
      <c r="I37" s="163">
        <v>124745</v>
      </c>
      <c r="J37" s="162">
        <v>87510</v>
      </c>
      <c r="K37" s="163">
        <v>37235</v>
      </c>
      <c r="L37" s="163">
        <v>2350</v>
      </c>
    </row>
    <row r="38" spans="1:12">
      <c r="A38" s="158">
        <v>31</v>
      </c>
      <c r="B38" s="3" t="s">
        <v>95</v>
      </c>
      <c r="C38" s="162">
        <v>37940</v>
      </c>
      <c r="D38" s="163">
        <v>4696</v>
      </c>
      <c r="E38" s="163">
        <v>134</v>
      </c>
      <c r="F38" s="162">
        <v>33110</v>
      </c>
      <c r="G38" s="163">
        <v>3271</v>
      </c>
      <c r="H38" s="163">
        <v>29839</v>
      </c>
      <c r="I38" s="163">
        <v>29642</v>
      </c>
      <c r="J38" s="162">
        <v>23887</v>
      </c>
      <c r="K38" s="163">
        <v>5755</v>
      </c>
      <c r="L38" s="163">
        <v>197</v>
      </c>
    </row>
    <row r="39" spans="1:12">
      <c r="A39" s="158">
        <v>32</v>
      </c>
      <c r="B39" s="3" t="s">
        <v>67</v>
      </c>
      <c r="C39" s="162">
        <v>69095</v>
      </c>
      <c r="D39" s="163">
        <v>0</v>
      </c>
      <c r="E39" s="163">
        <v>0</v>
      </c>
      <c r="F39" s="162">
        <v>69095</v>
      </c>
      <c r="G39" s="163">
        <v>0</v>
      </c>
      <c r="H39" s="163">
        <v>69095</v>
      </c>
      <c r="I39" s="163">
        <v>68762</v>
      </c>
      <c r="J39" s="162">
        <v>56997</v>
      </c>
      <c r="K39" s="163">
        <v>11765</v>
      </c>
      <c r="L39" s="163">
        <v>333</v>
      </c>
    </row>
    <row r="40" spans="1:12">
      <c r="A40" s="158">
        <v>33</v>
      </c>
      <c r="B40" s="3" t="s">
        <v>96</v>
      </c>
      <c r="C40" s="162">
        <v>156134</v>
      </c>
      <c r="D40" s="163">
        <v>194</v>
      </c>
      <c r="E40" s="163">
        <v>38</v>
      </c>
      <c r="F40" s="162">
        <v>155902</v>
      </c>
      <c r="G40" s="163">
        <v>1338</v>
      </c>
      <c r="H40" s="163">
        <v>154564</v>
      </c>
      <c r="I40" s="163">
        <v>151212</v>
      </c>
      <c r="J40" s="162">
        <v>106516</v>
      </c>
      <c r="K40" s="163">
        <v>44696</v>
      </c>
      <c r="L40" s="163">
        <v>3352</v>
      </c>
    </row>
    <row r="41" spans="1:12">
      <c r="A41" s="158">
        <v>34</v>
      </c>
      <c r="B41" s="3" t="s">
        <v>97</v>
      </c>
      <c r="C41" s="162">
        <v>374325</v>
      </c>
      <c r="D41" s="163">
        <v>8877</v>
      </c>
      <c r="E41" s="163">
        <v>3243</v>
      </c>
      <c r="F41" s="162">
        <v>362205</v>
      </c>
      <c r="G41" s="163">
        <v>12758</v>
      </c>
      <c r="H41" s="163">
        <v>349447</v>
      </c>
      <c r="I41" s="163">
        <v>340769</v>
      </c>
      <c r="J41" s="162">
        <v>207810</v>
      </c>
      <c r="K41" s="163">
        <v>132959</v>
      </c>
      <c r="L41" s="163">
        <v>8678</v>
      </c>
    </row>
    <row r="42" spans="1:12">
      <c r="A42" s="158">
        <v>35</v>
      </c>
      <c r="B42" s="3" t="s">
        <v>3</v>
      </c>
      <c r="C42" s="162">
        <v>23838</v>
      </c>
      <c r="D42" s="163">
        <v>793</v>
      </c>
      <c r="E42" s="163">
        <v>665</v>
      </c>
      <c r="F42" s="162">
        <v>22380</v>
      </c>
      <c r="G42" s="163">
        <v>6574</v>
      </c>
      <c r="H42" s="163">
        <v>15806</v>
      </c>
      <c r="I42" s="163">
        <v>15217</v>
      </c>
      <c r="J42" s="162">
        <v>9798</v>
      </c>
      <c r="K42" s="163">
        <v>5419</v>
      </c>
      <c r="L42" s="163">
        <v>589</v>
      </c>
    </row>
    <row r="43" spans="1:12">
      <c r="A43" s="158">
        <v>36</v>
      </c>
      <c r="B43" s="3" t="s">
        <v>98</v>
      </c>
      <c r="C43" s="162">
        <v>287281</v>
      </c>
      <c r="D43" s="163">
        <v>34908</v>
      </c>
      <c r="E43" s="163">
        <v>3777</v>
      </c>
      <c r="F43" s="162">
        <v>248596</v>
      </c>
      <c r="G43" s="163">
        <v>14103</v>
      </c>
      <c r="H43" s="163">
        <v>234493</v>
      </c>
      <c r="I43" s="163">
        <v>223730</v>
      </c>
      <c r="J43" s="162">
        <v>107083</v>
      </c>
      <c r="K43" s="163">
        <v>116647</v>
      </c>
      <c r="L43" s="163">
        <v>10763</v>
      </c>
    </row>
    <row r="44" spans="1:12">
      <c r="A44" s="158">
        <v>37</v>
      </c>
      <c r="B44" s="3" t="s">
        <v>99</v>
      </c>
      <c r="C44" s="162">
        <v>297626</v>
      </c>
      <c r="D44" s="163">
        <v>43392</v>
      </c>
      <c r="E44" s="163">
        <v>10713</v>
      </c>
      <c r="F44" s="162">
        <v>243521</v>
      </c>
      <c r="G44" s="163">
        <v>9133</v>
      </c>
      <c r="H44" s="163">
        <v>234388</v>
      </c>
      <c r="I44" s="163">
        <v>221817</v>
      </c>
      <c r="J44" s="162">
        <v>65553</v>
      </c>
      <c r="K44" s="163">
        <v>156264</v>
      </c>
      <c r="L44" s="163">
        <v>12571</v>
      </c>
    </row>
    <row r="45" spans="1:12">
      <c r="A45" s="158">
        <v>38</v>
      </c>
      <c r="B45" s="3" t="s">
        <v>4</v>
      </c>
      <c r="C45" s="162">
        <v>0</v>
      </c>
      <c r="D45" s="163">
        <v>0</v>
      </c>
      <c r="E45" s="163">
        <v>0</v>
      </c>
      <c r="F45" s="162">
        <v>0</v>
      </c>
      <c r="G45" s="163">
        <v>0</v>
      </c>
      <c r="H45" s="163">
        <v>0</v>
      </c>
      <c r="I45" s="163">
        <v>0</v>
      </c>
      <c r="J45" s="162">
        <v>0</v>
      </c>
      <c r="K45" s="163">
        <v>0</v>
      </c>
      <c r="L45" s="163">
        <v>0</v>
      </c>
    </row>
    <row r="46" spans="1:12">
      <c r="A46" s="158">
        <v>39</v>
      </c>
      <c r="B46" s="3" t="s">
        <v>5</v>
      </c>
      <c r="C46" s="162">
        <v>700</v>
      </c>
      <c r="D46" s="163">
        <v>14</v>
      </c>
      <c r="E46" s="163">
        <v>2</v>
      </c>
      <c r="F46" s="162">
        <v>684</v>
      </c>
      <c r="G46" s="163">
        <v>15</v>
      </c>
      <c r="H46" s="163">
        <v>669</v>
      </c>
      <c r="I46" s="163">
        <v>655</v>
      </c>
      <c r="J46" s="162">
        <v>224</v>
      </c>
      <c r="K46" s="163">
        <v>431</v>
      </c>
      <c r="L46" s="163">
        <v>14</v>
      </c>
    </row>
    <row r="47" spans="1:12">
      <c r="A47" s="165">
        <v>40</v>
      </c>
      <c r="B47" s="4" t="s">
        <v>39</v>
      </c>
      <c r="C47" s="166">
        <v>2633586</v>
      </c>
      <c r="D47" s="167">
        <v>205766</v>
      </c>
      <c r="E47" s="167">
        <v>51655</v>
      </c>
      <c r="F47" s="166">
        <v>2376165</v>
      </c>
      <c r="G47" s="167">
        <v>150764</v>
      </c>
      <c r="H47" s="167">
        <v>2225401</v>
      </c>
      <c r="I47" s="167">
        <v>2161152</v>
      </c>
      <c r="J47" s="166">
        <v>1296784</v>
      </c>
      <c r="K47" s="167">
        <v>864368</v>
      </c>
      <c r="L47" s="167">
        <v>64249</v>
      </c>
    </row>
    <row r="48" spans="1:12">
      <c r="A48" s="106" t="s">
        <v>189</v>
      </c>
    </row>
  </sheetData>
  <mergeCells count="8">
    <mergeCell ref="C3:C7"/>
    <mergeCell ref="L6:L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57F9-4F60-4E4D-BE05-E3A19AAF9F56}">
  <dimension ref="A1:E37"/>
  <sheetViews>
    <sheetView workbookViewId="0"/>
  </sheetViews>
  <sheetFormatPr defaultRowHeight="13"/>
  <cols>
    <col min="1" max="2" width="2.4140625" style="18" customWidth="1"/>
    <col min="3" max="3" width="4.58203125" style="18" customWidth="1"/>
    <col min="4" max="4" width="143.4140625" style="18" customWidth="1"/>
    <col min="5" max="5" width="2.5" style="18" customWidth="1"/>
    <col min="6" max="16384" width="8.6640625" style="18"/>
  </cols>
  <sheetData>
    <row r="1" spans="1:5" ht="14">
      <c r="A1" s="17" t="s">
        <v>118</v>
      </c>
      <c r="B1" s="17"/>
      <c r="C1" s="17"/>
      <c r="D1" s="17"/>
    </row>
    <row r="2" spans="1:5">
      <c r="A2" s="19"/>
      <c r="B2" s="16" t="s">
        <v>117</v>
      </c>
      <c r="C2" s="20"/>
      <c r="D2" s="20"/>
      <c r="E2" s="21"/>
    </row>
    <row r="3" spans="1:5">
      <c r="A3" s="22"/>
      <c r="E3" s="23"/>
    </row>
    <row r="4" spans="1:5">
      <c r="A4" s="22"/>
      <c r="B4" s="24" t="s">
        <v>119</v>
      </c>
      <c r="C4" s="24"/>
      <c r="D4" s="24"/>
      <c r="E4" s="23"/>
    </row>
    <row r="5" spans="1:5">
      <c r="A5" s="22"/>
      <c r="C5" s="15" t="s">
        <v>116</v>
      </c>
      <c r="D5" s="25"/>
      <c r="E5" s="23"/>
    </row>
    <row r="6" spans="1:5">
      <c r="A6" s="22"/>
      <c r="C6" s="15" t="s">
        <v>115</v>
      </c>
      <c r="D6" s="25"/>
      <c r="E6" s="23"/>
    </row>
    <row r="7" spans="1:5">
      <c r="A7" s="22"/>
      <c r="C7" s="15" t="s">
        <v>114</v>
      </c>
      <c r="D7" s="25"/>
      <c r="E7" s="23"/>
    </row>
    <row r="8" spans="1:5">
      <c r="A8" s="22"/>
      <c r="C8" s="15" t="s">
        <v>113</v>
      </c>
      <c r="D8" s="25"/>
      <c r="E8" s="23"/>
    </row>
    <row r="9" spans="1:5">
      <c r="A9" s="22"/>
      <c r="C9" s="15" t="s">
        <v>112</v>
      </c>
      <c r="D9" s="25"/>
      <c r="E9" s="23"/>
    </row>
    <row r="10" spans="1:5">
      <c r="A10" s="22"/>
      <c r="C10" s="15" t="s">
        <v>111</v>
      </c>
      <c r="D10" s="25"/>
      <c r="E10" s="23"/>
    </row>
    <row r="11" spans="1:5">
      <c r="A11" s="22"/>
      <c r="C11" s="15" t="s">
        <v>120</v>
      </c>
      <c r="D11" s="25"/>
      <c r="E11" s="23"/>
    </row>
    <row r="12" spans="1:5">
      <c r="A12" s="22"/>
      <c r="E12" s="23"/>
    </row>
    <row r="13" spans="1:5">
      <c r="A13" s="22"/>
      <c r="B13" s="24" t="s">
        <v>121</v>
      </c>
      <c r="C13" s="24"/>
      <c r="D13" s="24"/>
      <c r="E13" s="23"/>
    </row>
    <row r="14" spans="1:5">
      <c r="A14" s="22"/>
      <c r="C14" s="26" t="s">
        <v>122</v>
      </c>
      <c r="D14" s="14" t="s">
        <v>123</v>
      </c>
      <c r="E14" s="23"/>
    </row>
    <row r="15" spans="1:5">
      <c r="A15" s="22"/>
      <c r="C15" s="26" t="s">
        <v>124</v>
      </c>
      <c r="D15" s="14" t="s">
        <v>125</v>
      </c>
      <c r="E15" s="23"/>
    </row>
    <row r="16" spans="1:5">
      <c r="A16" s="22"/>
      <c r="C16" s="26" t="s">
        <v>126</v>
      </c>
      <c r="D16" s="14" t="s">
        <v>127</v>
      </c>
      <c r="E16" s="23"/>
    </row>
    <row r="17" spans="1:5">
      <c r="A17" s="22"/>
      <c r="C17" s="26" t="s">
        <v>128</v>
      </c>
      <c r="D17" s="14" t="s">
        <v>129</v>
      </c>
      <c r="E17" s="23"/>
    </row>
    <row r="18" spans="1:5">
      <c r="A18" s="22"/>
      <c r="C18" s="26" t="s">
        <v>130</v>
      </c>
      <c r="D18" s="14" t="s">
        <v>131</v>
      </c>
      <c r="E18" s="23"/>
    </row>
    <row r="19" spans="1:5">
      <c r="A19" s="22"/>
      <c r="C19" s="26" t="s">
        <v>132</v>
      </c>
      <c r="D19" s="14" t="s">
        <v>133</v>
      </c>
      <c r="E19" s="23"/>
    </row>
    <row r="20" spans="1:5">
      <c r="A20" s="22"/>
      <c r="C20" s="26" t="s">
        <v>134</v>
      </c>
      <c r="D20" s="14" t="s">
        <v>135</v>
      </c>
      <c r="E20" s="23"/>
    </row>
    <row r="21" spans="1:5">
      <c r="A21" s="22"/>
      <c r="C21" s="26" t="s">
        <v>136</v>
      </c>
      <c r="D21" s="14" t="s">
        <v>137</v>
      </c>
      <c r="E21" s="23"/>
    </row>
    <row r="22" spans="1:5">
      <c r="A22" s="22"/>
      <c r="E22" s="23"/>
    </row>
    <row r="23" spans="1:5">
      <c r="A23" s="22"/>
      <c r="B23" s="27" t="s">
        <v>138</v>
      </c>
      <c r="C23" s="27"/>
      <c r="D23" s="27"/>
      <c r="E23" s="23"/>
    </row>
    <row r="24" spans="1:5">
      <c r="A24" s="22"/>
      <c r="C24" s="26" t="s">
        <v>122</v>
      </c>
      <c r="D24" s="14" t="s">
        <v>139</v>
      </c>
      <c r="E24" s="23"/>
    </row>
    <row r="25" spans="1:5">
      <c r="A25" s="22"/>
      <c r="C25" s="26" t="s">
        <v>124</v>
      </c>
      <c r="D25" s="14" t="s">
        <v>151</v>
      </c>
      <c r="E25" s="23"/>
    </row>
    <row r="26" spans="1:5">
      <c r="A26" s="22"/>
      <c r="C26" s="26" t="s">
        <v>126</v>
      </c>
      <c r="D26" s="14" t="s">
        <v>140</v>
      </c>
      <c r="E26" s="23"/>
    </row>
    <row r="27" spans="1:5">
      <c r="A27" s="22"/>
      <c r="C27" s="26" t="s">
        <v>128</v>
      </c>
      <c r="D27" s="14" t="s">
        <v>141</v>
      </c>
      <c r="E27" s="23"/>
    </row>
    <row r="28" spans="1:5">
      <c r="A28" s="22"/>
      <c r="C28" s="25"/>
      <c r="D28" s="14" t="s">
        <v>142</v>
      </c>
      <c r="E28" s="23"/>
    </row>
    <row r="29" spans="1:5">
      <c r="A29" s="22"/>
      <c r="C29" s="25" t="s">
        <v>143</v>
      </c>
      <c r="D29" s="14" t="s">
        <v>144</v>
      </c>
      <c r="E29" s="23"/>
    </row>
    <row r="30" spans="1:5">
      <c r="A30" s="22"/>
      <c r="E30" s="23"/>
    </row>
    <row r="31" spans="1:5">
      <c r="A31" s="22"/>
      <c r="B31" s="27" t="s">
        <v>145</v>
      </c>
      <c r="C31" s="27"/>
      <c r="D31" s="27"/>
      <c r="E31" s="23"/>
    </row>
    <row r="32" spans="1:5">
      <c r="A32" s="22"/>
      <c r="C32" s="26" t="s">
        <v>122</v>
      </c>
      <c r="D32" s="25" t="s">
        <v>146</v>
      </c>
      <c r="E32" s="23"/>
    </row>
    <row r="33" spans="1:5">
      <c r="A33" s="22"/>
      <c r="C33" s="25"/>
      <c r="D33" s="25" t="s">
        <v>147</v>
      </c>
      <c r="E33" s="23"/>
    </row>
    <row r="34" spans="1:5">
      <c r="A34" s="22"/>
      <c r="C34" s="25"/>
      <c r="D34" s="14" t="s">
        <v>148</v>
      </c>
      <c r="E34" s="23"/>
    </row>
    <row r="35" spans="1:5">
      <c r="A35" s="22"/>
      <c r="C35" s="26" t="s">
        <v>124</v>
      </c>
      <c r="D35" s="25" t="s">
        <v>149</v>
      </c>
      <c r="E35" s="23"/>
    </row>
    <row r="36" spans="1:5">
      <c r="A36" s="22"/>
      <c r="C36" s="25"/>
      <c r="D36" s="25" t="s">
        <v>150</v>
      </c>
      <c r="E36" s="23"/>
    </row>
    <row r="37" spans="1:5">
      <c r="A37" s="28"/>
      <c r="B37" s="29"/>
      <c r="C37" s="30"/>
      <c r="D37" s="30"/>
      <c r="E37" s="31"/>
    </row>
  </sheetData>
  <phoneticPr fontId="3"/>
  <pageMargins left="0.75" right="0.75" top="1" bottom="1"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D4DD9-C590-4236-9EA5-A71F989565D0}">
  <dimension ref="A1:AB78"/>
  <sheetViews>
    <sheetView workbookViewId="0"/>
  </sheetViews>
  <sheetFormatPr defaultRowHeight="13"/>
  <cols>
    <col min="1" max="1" width="3.4140625" style="311" customWidth="1"/>
    <col min="2" max="3" width="4.1640625" style="311" customWidth="1"/>
    <col min="4" max="4" width="12.08203125" style="311" customWidth="1"/>
    <col min="5" max="5" width="12.25" style="311" customWidth="1"/>
    <col min="6" max="6" width="9.1640625" style="311" customWidth="1"/>
    <col min="7" max="7" width="4.6640625" style="311" customWidth="1"/>
    <col min="8" max="8" width="3.75" style="311" customWidth="1"/>
    <col min="9" max="9" width="3.4140625" style="311" customWidth="1"/>
    <col min="10" max="11" width="4.1640625" style="311" customWidth="1"/>
    <col min="12" max="12" width="17.08203125" style="311" customWidth="1"/>
    <col min="13" max="13" width="15.9140625" style="311" customWidth="1"/>
    <col min="14" max="14" width="9.25" style="311" customWidth="1"/>
    <col min="15" max="15" width="12.83203125" style="311" customWidth="1"/>
    <col min="16" max="16" width="4.6640625" style="311" customWidth="1"/>
    <col min="17" max="17" width="20.6640625" style="311" customWidth="1"/>
    <col min="18" max="20" width="3.75" style="311" customWidth="1"/>
    <col min="21" max="21" width="11.58203125" style="311" customWidth="1"/>
    <col min="22" max="23" width="10.83203125" style="311" customWidth="1"/>
    <col min="24" max="24" width="3.83203125" style="311" customWidth="1"/>
    <col min="25" max="25" width="8.6640625" style="311"/>
    <col min="26" max="26" width="16" style="311" customWidth="1"/>
    <col min="27" max="27" width="13.5" style="311" customWidth="1"/>
    <col min="28" max="16384" width="8.6640625" style="311"/>
  </cols>
  <sheetData>
    <row r="1" spans="1:27" ht="14">
      <c r="A1" s="310" t="s">
        <v>307</v>
      </c>
      <c r="D1" s="312"/>
      <c r="E1" s="312"/>
      <c r="F1" s="312"/>
      <c r="G1" s="312"/>
      <c r="I1" s="443"/>
      <c r="J1" s="313"/>
      <c r="K1" s="313"/>
      <c r="L1" s="313"/>
      <c r="M1" s="313"/>
      <c r="N1" s="313"/>
      <c r="O1" s="313"/>
      <c r="P1" s="313"/>
      <c r="Q1" s="313"/>
    </row>
    <row r="2" spans="1:27">
      <c r="A2" s="313"/>
      <c r="B2" s="313"/>
      <c r="C2" s="313"/>
      <c r="D2" s="312"/>
      <c r="E2" s="312"/>
      <c r="F2" s="312"/>
      <c r="G2" s="312"/>
      <c r="I2" s="313"/>
      <c r="J2" s="313"/>
      <c r="K2" s="313"/>
      <c r="L2" s="313"/>
      <c r="M2" s="313"/>
      <c r="N2" s="313"/>
      <c r="O2" s="313"/>
      <c r="P2" s="313"/>
      <c r="Q2" s="313"/>
    </row>
    <row r="3" spans="1:27" ht="14">
      <c r="A3" s="307"/>
      <c r="B3" s="314" t="s">
        <v>335</v>
      </c>
      <c r="C3" s="314"/>
      <c r="D3" s="314"/>
      <c r="E3" s="314"/>
      <c r="F3" s="314"/>
      <c r="G3" s="314"/>
      <c r="H3" s="523"/>
      <c r="I3" s="524"/>
      <c r="J3" s="525"/>
      <c r="K3" s="525"/>
      <c r="L3" s="526"/>
      <c r="M3" s="444"/>
      <c r="N3" s="444"/>
      <c r="O3" s="444"/>
      <c r="P3" s="444"/>
      <c r="Q3" s="313"/>
      <c r="U3" s="415" t="s">
        <v>202</v>
      </c>
      <c r="V3" s="312"/>
      <c r="W3" s="312"/>
      <c r="Y3" s="415" t="s">
        <v>308</v>
      </c>
    </row>
    <row r="4" spans="1:27" ht="14">
      <c r="A4" s="308" t="s">
        <v>336</v>
      </c>
      <c r="B4" s="315"/>
      <c r="C4" s="315"/>
      <c r="D4" s="315"/>
      <c r="E4" s="315"/>
      <c r="F4" s="315"/>
      <c r="G4" s="522"/>
      <c r="H4" s="527"/>
      <c r="I4" s="528"/>
      <c r="J4" s="529"/>
      <c r="K4" s="529"/>
      <c r="L4" s="530"/>
      <c r="M4" s="444"/>
      <c r="N4" s="444"/>
      <c r="O4" s="444"/>
      <c r="P4" s="444"/>
      <c r="Q4" s="313"/>
      <c r="U4" s="417"/>
      <c r="V4" s="418" t="s">
        <v>206</v>
      </c>
      <c r="W4" s="419"/>
      <c r="Z4" s="418" t="s">
        <v>309</v>
      </c>
      <c r="AA4" s="420">
        <v>23462649</v>
      </c>
    </row>
    <row r="5" spans="1:27" ht="14">
      <c r="A5" s="308" t="s">
        <v>337</v>
      </c>
      <c r="B5" s="315"/>
      <c r="C5" s="315"/>
      <c r="D5" s="315"/>
      <c r="E5" s="315"/>
      <c r="F5" s="315"/>
      <c r="G5" s="522"/>
      <c r="H5" s="527"/>
      <c r="I5" s="528"/>
      <c r="J5" s="529"/>
      <c r="K5" s="529"/>
      <c r="L5" s="530"/>
      <c r="M5" s="444"/>
      <c r="N5" s="444"/>
      <c r="O5" s="444"/>
      <c r="P5" s="444"/>
      <c r="Q5" s="313"/>
      <c r="U5" s="422"/>
      <c r="V5" s="423" t="s">
        <v>212</v>
      </c>
      <c r="W5" s="424" t="s">
        <v>213</v>
      </c>
      <c r="Z5" s="421" t="s">
        <v>310</v>
      </c>
      <c r="AA5" s="425">
        <v>23462649</v>
      </c>
    </row>
    <row r="6" spans="1:27" ht="14">
      <c r="A6" s="309" t="s">
        <v>338</v>
      </c>
      <c r="B6" s="316"/>
      <c r="C6" s="316"/>
      <c r="D6" s="316"/>
      <c r="E6" s="316"/>
      <c r="F6" s="316"/>
      <c r="G6" s="316"/>
      <c r="H6" s="531"/>
      <c r="I6" s="532"/>
      <c r="J6" s="533"/>
      <c r="K6" s="533"/>
      <c r="L6" s="534"/>
      <c r="M6" s="444"/>
      <c r="N6" s="444"/>
      <c r="O6" s="444"/>
      <c r="P6" s="444"/>
      <c r="Q6" s="313"/>
      <c r="U6" s="418" t="s">
        <v>278</v>
      </c>
      <c r="V6" s="78">
        <v>0.86799999999999999</v>
      </c>
      <c r="W6" s="79">
        <v>0.74</v>
      </c>
      <c r="Z6" s="426" t="s">
        <v>311</v>
      </c>
      <c r="AA6" s="427"/>
    </row>
    <row r="7" spans="1:27">
      <c r="A7" s="313"/>
      <c r="B7" s="313"/>
      <c r="C7" s="313"/>
      <c r="D7" s="312"/>
      <c r="E7" s="312"/>
      <c r="F7" s="312"/>
      <c r="G7" s="312"/>
      <c r="I7" s="313"/>
      <c r="J7" s="313"/>
      <c r="K7" s="313"/>
      <c r="L7" s="312"/>
      <c r="M7" s="312"/>
      <c r="N7" s="312"/>
      <c r="O7" s="312"/>
      <c r="P7" s="312"/>
      <c r="U7" s="421" t="s">
        <v>279</v>
      </c>
      <c r="V7" s="85">
        <v>0.82200000000000006</v>
      </c>
      <c r="W7" s="86">
        <v>0.7340000000000001</v>
      </c>
      <c r="Z7" s="416"/>
      <c r="AA7" s="428" t="s">
        <v>442</v>
      </c>
    </row>
    <row r="8" spans="1:27" ht="14">
      <c r="A8" s="317" t="s">
        <v>444</v>
      </c>
      <c r="B8" s="313"/>
      <c r="C8" s="313"/>
      <c r="D8" s="312"/>
      <c r="E8" s="312"/>
      <c r="F8" s="312"/>
      <c r="G8" s="312"/>
      <c r="I8" s="317" t="s">
        <v>439</v>
      </c>
      <c r="J8" s="318"/>
      <c r="K8" s="326"/>
      <c r="L8" s="327"/>
      <c r="M8" s="326"/>
      <c r="N8" s="328"/>
      <c r="O8" s="329" t="s">
        <v>442</v>
      </c>
      <c r="P8" s="330"/>
      <c r="Q8" s="330"/>
      <c r="U8" s="421" t="s">
        <v>280</v>
      </c>
      <c r="V8" s="85">
        <v>0.91</v>
      </c>
      <c r="W8" s="86">
        <v>0.7659999999999999</v>
      </c>
      <c r="Z8" s="429" t="s">
        <v>312</v>
      </c>
      <c r="AA8" s="430">
        <f>AA4</f>
        <v>23462649</v>
      </c>
    </row>
    <row r="9" spans="1:27" ht="14.5" thickBot="1">
      <c r="A9" s="317"/>
      <c r="B9" s="318"/>
      <c r="C9" s="318"/>
      <c r="D9" s="319" t="s">
        <v>339</v>
      </c>
      <c r="E9" s="318"/>
      <c r="F9" s="318"/>
      <c r="G9" s="312"/>
      <c r="I9" s="317"/>
      <c r="J9" s="332" t="s">
        <v>440</v>
      </c>
      <c r="K9" s="326"/>
      <c r="L9" s="327"/>
      <c r="M9" s="326"/>
      <c r="N9" s="328"/>
      <c r="O9" s="329"/>
      <c r="P9" s="330"/>
      <c r="Q9" s="330"/>
      <c r="U9" s="421" t="s">
        <v>281</v>
      </c>
      <c r="V9" s="85">
        <v>0.80200000000000005</v>
      </c>
      <c r="W9" s="86">
        <v>0.752</v>
      </c>
    </row>
    <row r="10" spans="1:27" ht="14">
      <c r="A10" s="437"/>
      <c r="B10" s="436"/>
      <c r="C10" s="320"/>
      <c r="D10" s="321" t="s">
        <v>340</v>
      </c>
      <c r="E10" s="322" t="s">
        <v>205</v>
      </c>
      <c r="F10" s="323" t="s">
        <v>205</v>
      </c>
      <c r="G10" s="312"/>
      <c r="I10" s="333"/>
      <c r="J10" s="334"/>
      <c r="K10" s="334"/>
      <c r="L10" s="334" t="s">
        <v>346</v>
      </c>
      <c r="M10" s="335" t="s">
        <v>347</v>
      </c>
      <c r="N10" s="336" t="s">
        <v>348</v>
      </c>
      <c r="O10" s="337" t="s">
        <v>443</v>
      </c>
      <c r="P10" s="338" t="s">
        <v>441</v>
      </c>
      <c r="Q10" s="339"/>
      <c r="U10" s="421" t="s">
        <v>282</v>
      </c>
      <c r="V10" s="85">
        <v>0.78599999999999992</v>
      </c>
      <c r="W10" s="86">
        <v>0.73599999999999999</v>
      </c>
      <c r="Y10" s="311" t="s">
        <v>314</v>
      </c>
    </row>
    <row r="11" spans="1:27" ht="14.5" thickBot="1">
      <c r="A11" s="438"/>
      <c r="B11" s="434" t="s">
        <v>341</v>
      </c>
      <c r="C11" s="324"/>
      <c r="D11" s="435">
        <v>1000</v>
      </c>
      <c r="E11" s="322" t="s">
        <v>342</v>
      </c>
      <c r="F11" s="325" t="s">
        <v>343</v>
      </c>
      <c r="G11" s="312"/>
      <c r="I11" s="340" t="s">
        <v>349</v>
      </c>
      <c r="J11" s="535" t="s">
        <v>350</v>
      </c>
      <c r="K11" s="340">
        <v>1</v>
      </c>
      <c r="L11" s="341" t="s">
        <v>351</v>
      </c>
      <c r="M11" s="342" t="s">
        <v>352</v>
      </c>
      <c r="N11" s="343"/>
      <c r="O11" s="344"/>
      <c r="P11" s="345"/>
      <c r="Q11" s="346"/>
      <c r="U11" s="421" t="s">
        <v>283</v>
      </c>
      <c r="V11" s="85">
        <v>0.69400000000000006</v>
      </c>
      <c r="W11" s="86">
        <v>0.75099999999999989</v>
      </c>
    </row>
    <row r="12" spans="1:27">
      <c r="A12" s="313"/>
      <c r="B12" s="313"/>
      <c r="C12" s="313"/>
      <c r="D12" s="312"/>
      <c r="E12" s="312"/>
      <c r="F12" s="312"/>
      <c r="G12" s="312"/>
      <c r="I12" s="349"/>
      <c r="J12" s="536"/>
      <c r="K12" s="340"/>
      <c r="L12" s="342"/>
      <c r="M12" s="342" t="s">
        <v>353</v>
      </c>
      <c r="N12" s="343"/>
      <c r="O12" s="344"/>
      <c r="P12" s="350"/>
      <c r="Q12" s="349"/>
      <c r="U12" s="421" t="s">
        <v>284</v>
      </c>
      <c r="V12" s="85">
        <v>0.66299999999999992</v>
      </c>
      <c r="W12" s="86">
        <v>0.73499999999999999</v>
      </c>
    </row>
    <row r="13" spans="1:27" ht="14">
      <c r="A13" s="317" t="s">
        <v>446</v>
      </c>
      <c r="B13" s="318"/>
      <c r="C13" s="318"/>
      <c r="D13" s="318"/>
      <c r="E13" s="318"/>
      <c r="F13" s="318"/>
      <c r="G13" s="312"/>
      <c r="I13" s="349"/>
      <c r="J13" s="536"/>
      <c r="K13" s="351"/>
      <c r="L13" s="352"/>
      <c r="M13" s="352" t="s">
        <v>354</v>
      </c>
      <c r="N13" s="353"/>
      <c r="O13" s="354"/>
      <c r="P13" s="355"/>
      <c r="Q13" s="356"/>
      <c r="U13" s="421" t="s">
        <v>285</v>
      </c>
      <c r="V13" s="87">
        <v>0.66</v>
      </c>
      <c r="W13" s="88">
        <v>0.72199999999999998</v>
      </c>
    </row>
    <row r="14" spans="1:27" ht="14.5" thickBot="1">
      <c r="A14" s="317"/>
      <c r="B14" s="318"/>
      <c r="C14" s="318"/>
      <c r="D14" s="319" t="s">
        <v>339</v>
      </c>
      <c r="E14" s="318"/>
      <c r="F14" s="318"/>
      <c r="G14" s="312"/>
      <c r="I14" s="349"/>
      <c r="J14" s="536"/>
      <c r="K14" s="357">
        <v>2</v>
      </c>
      <c r="L14" s="341" t="s">
        <v>355</v>
      </c>
      <c r="M14" s="341" t="s">
        <v>352</v>
      </c>
      <c r="N14" s="358"/>
      <c r="O14" s="359"/>
      <c r="P14" s="345"/>
      <c r="Q14" s="346"/>
      <c r="U14" s="421" t="s">
        <v>286</v>
      </c>
      <c r="V14" s="87">
        <v>0.69299999999999995</v>
      </c>
      <c r="W14" s="88">
        <v>0.7390000000000001</v>
      </c>
    </row>
    <row r="15" spans="1:27" ht="14">
      <c r="A15" s="437"/>
      <c r="B15" s="436"/>
      <c r="C15" s="320"/>
      <c r="D15" s="321" t="s">
        <v>340</v>
      </c>
      <c r="E15" s="322" t="s">
        <v>205</v>
      </c>
      <c r="F15" s="323" t="s">
        <v>205</v>
      </c>
      <c r="G15" s="312"/>
      <c r="I15" s="349"/>
      <c r="J15" s="536"/>
      <c r="K15" s="357"/>
      <c r="L15" s="352"/>
      <c r="M15" s="352" t="s">
        <v>353</v>
      </c>
      <c r="N15" s="353"/>
      <c r="O15" s="354"/>
      <c r="P15" s="355"/>
      <c r="Q15" s="356"/>
      <c r="U15" s="421" t="s">
        <v>287</v>
      </c>
      <c r="V15" s="87">
        <v>0.75800000000000001</v>
      </c>
      <c r="W15" s="88">
        <v>0.74199999999999999</v>
      </c>
    </row>
    <row r="16" spans="1:27" ht="14.5" thickBot="1">
      <c r="A16" s="438"/>
      <c r="B16" s="434" t="s">
        <v>344</v>
      </c>
      <c r="C16" s="324"/>
      <c r="D16" s="435">
        <v>500</v>
      </c>
      <c r="E16" s="322" t="s">
        <v>345</v>
      </c>
      <c r="F16" s="325" t="s">
        <v>343</v>
      </c>
      <c r="G16" s="312"/>
      <c r="I16" s="349"/>
      <c r="J16" s="536"/>
      <c r="K16" s="360">
        <v>3</v>
      </c>
      <c r="L16" s="361" t="s">
        <v>356</v>
      </c>
      <c r="M16" s="362"/>
      <c r="N16" s="343"/>
      <c r="O16" s="344"/>
      <c r="P16" s="350"/>
      <c r="Q16" s="349"/>
      <c r="U16" s="421" t="s">
        <v>288</v>
      </c>
      <c r="V16" s="87">
        <v>0.752</v>
      </c>
      <c r="W16" s="88">
        <v>0.72199999999999998</v>
      </c>
    </row>
    <row r="17" spans="1:28" ht="22">
      <c r="A17" s="448"/>
      <c r="B17" s="449"/>
      <c r="C17" s="450"/>
      <c r="D17" s="452"/>
      <c r="E17" s="451"/>
      <c r="F17" s="450"/>
      <c r="G17" s="312"/>
      <c r="I17" s="349"/>
      <c r="J17" s="536"/>
      <c r="K17" s="345">
        <v>4</v>
      </c>
      <c r="L17" s="341" t="s">
        <v>357</v>
      </c>
      <c r="M17" s="341" t="s">
        <v>358</v>
      </c>
      <c r="N17" s="358"/>
      <c r="O17" s="359"/>
      <c r="P17" s="345"/>
      <c r="Q17" s="346"/>
      <c r="U17" s="421" t="s">
        <v>289</v>
      </c>
      <c r="V17" s="87">
        <v>0.71900000000000008</v>
      </c>
      <c r="W17" s="88">
        <v>0.74400000000000011</v>
      </c>
    </row>
    <row r="18" spans="1:28" ht="22">
      <c r="A18" s="313"/>
      <c r="B18" s="313"/>
      <c r="C18" s="313"/>
      <c r="D18" s="312"/>
      <c r="E18" s="312"/>
      <c r="F18" s="312"/>
      <c r="G18" s="312"/>
      <c r="I18" s="349"/>
      <c r="J18" s="536"/>
      <c r="K18" s="350"/>
      <c r="L18" s="342"/>
      <c r="M18" s="342" t="s">
        <v>359</v>
      </c>
      <c r="N18" s="343"/>
      <c r="O18" s="344"/>
      <c r="P18" s="350"/>
      <c r="Q18" s="349"/>
      <c r="U18" s="421" t="s">
        <v>290</v>
      </c>
      <c r="V18" s="89">
        <v>0.82599999999999996</v>
      </c>
      <c r="W18" s="90">
        <v>0.75</v>
      </c>
    </row>
    <row r="19" spans="1:28" s="318" customFormat="1" ht="14">
      <c r="A19" s="313"/>
      <c r="B19" s="313"/>
      <c r="C19" s="313"/>
      <c r="D19" s="312"/>
      <c r="E19" s="312"/>
      <c r="F19" s="312"/>
      <c r="G19" s="312"/>
      <c r="H19" s="330"/>
      <c r="I19" s="349"/>
      <c r="J19" s="536"/>
      <c r="K19" s="355"/>
      <c r="L19" s="352"/>
      <c r="M19" s="352" t="s">
        <v>360</v>
      </c>
      <c r="N19" s="353"/>
      <c r="O19" s="354"/>
      <c r="P19" s="355"/>
      <c r="Q19" s="356"/>
      <c r="R19" s="330"/>
      <c r="S19" s="330"/>
      <c r="T19" s="331"/>
      <c r="U19" s="421" t="s">
        <v>291</v>
      </c>
      <c r="V19" s="89">
        <v>0.84400000000000008</v>
      </c>
      <c r="W19" s="90">
        <v>0.76200000000000001</v>
      </c>
      <c r="X19" s="311"/>
      <c r="Y19" s="311"/>
      <c r="Z19" s="311"/>
      <c r="AA19" s="311"/>
      <c r="AB19" s="311"/>
    </row>
    <row r="20" spans="1:28" s="318" customFormat="1" ht="14">
      <c r="B20" s="313"/>
      <c r="C20" s="313"/>
      <c r="D20" s="312"/>
      <c r="E20" s="312"/>
      <c r="F20" s="312"/>
      <c r="G20" s="312"/>
      <c r="H20" s="330"/>
      <c r="I20" s="356"/>
      <c r="J20" s="537"/>
      <c r="K20" s="363">
        <v>5</v>
      </c>
      <c r="L20" s="334" t="s">
        <v>361</v>
      </c>
      <c r="M20" s="335"/>
      <c r="N20" s="364"/>
      <c r="O20" s="365"/>
      <c r="P20" s="345"/>
      <c r="Q20" s="346"/>
      <c r="R20" s="330"/>
      <c r="S20" s="330"/>
      <c r="T20" s="331"/>
      <c r="U20" s="421" t="s">
        <v>292</v>
      </c>
      <c r="V20" s="89">
        <v>0.94499999999999995</v>
      </c>
      <c r="W20" s="90">
        <v>0.77200000000000002</v>
      </c>
      <c r="X20" s="311"/>
      <c r="Y20" s="311"/>
      <c r="Z20" s="311"/>
      <c r="AA20" s="311"/>
      <c r="AB20" s="311"/>
    </row>
    <row r="21" spans="1:28" s="318" customFormat="1" ht="14">
      <c r="B21" s="313"/>
      <c r="C21" s="313"/>
      <c r="D21" s="312"/>
      <c r="E21" s="312"/>
      <c r="F21" s="312"/>
      <c r="G21" s="312"/>
      <c r="H21" s="440"/>
      <c r="I21" s="366" t="s">
        <v>362</v>
      </c>
      <c r="J21" s="538" t="s">
        <v>363</v>
      </c>
      <c r="K21" s="367">
        <v>1</v>
      </c>
      <c r="L21" s="341" t="s">
        <v>364</v>
      </c>
      <c r="M21" s="368" t="s">
        <v>365</v>
      </c>
      <c r="N21" s="369"/>
      <c r="O21" s="370">
        <v>0</v>
      </c>
      <c r="P21" s="371">
        <v>42</v>
      </c>
      <c r="Q21" s="372" t="s">
        <v>366</v>
      </c>
      <c r="R21" s="440"/>
      <c r="S21" s="440"/>
      <c r="U21" s="421" t="s">
        <v>293</v>
      </c>
      <c r="V21" s="87">
        <v>0.80799999999999994</v>
      </c>
      <c r="W21" s="88">
        <v>0.74199999999999999</v>
      </c>
      <c r="X21" s="311"/>
      <c r="Y21" s="311"/>
      <c r="Z21" s="311"/>
      <c r="AA21" s="311"/>
    </row>
    <row r="22" spans="1:28" s="318" customFormat="1" ht="14">
      <c r="B22" s="313"/>
      <c r="C22" s="313"/>
      <c r="D22" s="312"/>
      <c r="E22" s="312"/>
      <c r="F22" s="312"/>
      <c r="G22" s="312"/>
      <c r="H22" s="440"/>
      <c r="I22" s="373"/>
      <c r="J22" s="539"/>
      <c r="K22" s="340"/>
      <c r="L22" s="342"/>
      <c r="M22" s="374" t="s">
        <v>486</v>
      </c>
      <c r="N22" s="375"/>
      <c r="O22" s="376">
        <v>0</v>
      </c>
      <c r="P22" s="377">
        <v>42</v>
      </c>
      <c r="Q22" s="378" t="s">
        <v>366</v>
      </c>
      <c r="R22" s="440"/>
      <c r="S22" s="440"/>
      <c r="U22" s="421" t="s">
        <v>294</v>
      </c>
      <c r="V22" s="89">
        <v>0.82700000000000007</v>
      </c>
      <c r="W22" s="90">
        <v>0.69599999999999995</v>
      </c>
      <c r="X22" s="311"/>
      <c r="Y22" s="311"/>
      <c r="Z22" s="311"/>
      <c r="AA22" s="311"/>
    </row>
    <row r="23" spans="1:28" s="318" customFormat="1" ht="14">
      <c r="B23" s="313"/>
      <c r="C23" s="313"/>
      <c r="D23" s="312"/>
      <c r="E23" s="312"/>
      <c r="F23" s="312"/>
      <c r="G23" s="312"/>
      <c r="H23" s="440"/>
      <c r="I23" s="373"/>
      <c r="J23" s="539"/>
      <c r="K23" s="340"/>
      <c r="L23" s="342"/>
      <c r="M23" s="374" t="s">
        <v>367</v>
      </c>
      <c r="N23" s="375"/>
      <c r="O23" s="376">
        <v>0</v>
      </c>
      <c r="P23" s="377">
        <v>42</v>
      </c>
      <c r="Q23" s="378" t="s">
        <v>366</v>
      </c>
      <c r="R23" s="440"/>
      <c r="S23" s="440"/>
      <c r="U23" s="421" t="s">
        <v>295</v>
      </c>
      <c r="V23" s="89">
        <v>0.78</v>
      </c>
      <c r="W23" s="90">
        <v>0.71400000000000008</v>
      </c>
      <c r="X23" s="311"/>
      <c r="Y23" s="311"/>
      <c r="Z23" s="311"/>
      <c r="AA23" s="311"/>
    </row>
    <row r="24" spans="1:28" s="318" customFormat="1" ht="14">
      <c r="B24" s="313"/>
      <c r="C24" s="313"/>
      <c r="D24" s="312"/>
      <c r="E24" s="312"/>
      <c r="F24" s="312"/>
      <c r="G24" s="312"/>
      <c r="H24" s="440"/>
      <c r="I24" s="373"/>
      <c r="J24" s="539"/>
      <c r="K24" s="340"/>
      <c r="L24" s="342"/>
      <c r="M24" s="374" t="s">
        <v>368</v>
      </c>
      <c r="N24" s="375"/>
      <c r="O24" s="376">
        <v>250</v>
      </c>
      <c r="P24" s="377">
        <v>42</v>
      </c>
      <c r="Q24" s="378" t="s">
        <v>366</v>
      </c>
      <c r="R24" s="440"/>
      <c r="S24" s="440"/>
      <c r="U24" s="421" t="s">
        <v>296</v>
      </c>
      <c r="V24" s="89">
        <v>0.82799999999999996</v>
      </c>
      <c r="W24" s="90">
        <v>0.68200000000000005</v>
      </c>
      <c r="X24" s="311"/>
      <c r="Y24" s="311"/>
      <c r="Z24" s="311"/>
      <c r="AA24" s="311"/>
    </row>
    <row r="25" spans="1:28" s="318" customFormat="1" ht="22">
      <c r="A25" s="313"/>
      <c r="B25" s="313"/>
      <c r="C25" s="313"/>
      <c r="D25" s="312"/>
      <c r="E25" s="312"/>
      <c r="F25" s="312"/>
      <c r="G25" s="312"/>
      <c r="H25" s="440"/>
      <c r="I25" s="373"/>
      <c r="J25" s="539"/>
      <c r="K25" s="340"/>
      <c r="L25" s="342"/>
      <c r="M25" s="374" t="s">
        <v>369</v>
      </c>
      <c r="N25" s="375"/>
      <c r="O25" s="376">
        <v>0</v>
      </c>
      <c r="P25" s="377">
        <v>42</v>
      </c>
      <c r="Q25" s="378" t="s">
        <v>366</v>
      </c>
      <c r="R25" s="440"/>
      <c r="S25" s="440"/>
      <c r="U25" s="421" t="s">
        <v>297</v>
      </c>
      <c r="V25" s="89">
        <v>0.67200000000000004</v>
      </c>
      <c r="W25" s="90">
        <v>0.67900000000000005</v>
      </c>
      <c r="X25" s="311"/>
      <c r="Y25" s="311"/>
      <c r="Z25" s="311"/>
      <c r="AA25" s="311"/>
    </row>
    <row r="26" spans="1:28" s="318" customFormat="1" ht="14">
      <c r="A26" s="311"/>
      <c r="B26" s="311"/>
      <c r="C26" s="311"/>
      <c r="D26" s="311"/>
      <c r="E26" s="311"/>
      <c r="F26" s="311"/>
      <c r="G26" s="311"/>
      <c r="H26" s="440"/>
      <c r="I26" s="373"/>
      <c r="J26" s="539"/>
      <c r="K26" s="340"/>
      <c r="L26" s="342"/>
      <c r="M26" s="374" t="s">
        <v>370</v>
      </c>
      <c r="N26" s="375"/>
      <c r="O26" s="376">
        <v>0</v>
      </c>
      <c r="P26" s="377">
        <v>42</v>
      </c>
      <c r="Q26" s="378" t="s">
        <v>366</v>
      </c>
      <c r="R26" s="440"/>
      <c r="S26" s="440"/>
      <c r="U26" s="421" t="s">
        <v>298</v>
      </c>
      <c r="V26" s="89">
        <v>0.59799999999999998</v>
      </c>
      <c r="W26" s="90">
        <v>0.61099999999999999</v>
      </c>
      <c r="X26" s="311"/>
      <c r="Y26" s="311"/>
      <c r="Z26" s="311"/>
      <c r="AA26" s="311"/>
    </row>
    <row r="27" spans="1:28" s="318" customFormat="1" ht="14">
      <c r="A27" s="311"/>
      <c r="B27" s="311"/>
      <c r="C27" s="311"/>
      <c r="D27" s="311"/>
      <c r="E27" s="311"/>
      <c r="F27" s="311"/>
      <c r="G27" s="311"/>
      <c r="H27" s="440"/>
      <c r="I27" s="373"/>
      <c r="J27" s="539"/>
      <c r="K27" s="340"/>
      <c r="L27" s="342"/>
      <c r="M27" s="374" t="s">
        <v>371</v>
      </c>
      <c r="N27" s="375"/>
      <c r="O27" s="376">
        <v>0</v>
      </c>
      <c r="P27" s="377">
        <v>42</v>
      </c>
      <c r="Q27" s="378" t="s">
        <v>366</v>
      </c>
      <c r="R27" s="440"/>
      <c r="S27" s="440"/>
      <c r="T27" s="348"/>
      <c r="U27" s="421" t="s">
        <v>299</v>
      </c>
      <c r="V27" s="89">
        <v>0.71299999999999997</v>
      </c>
      <c r="W27" s="90">
        <v>0.622</v>
      </c>
      <c r="X27" s="311"/>
      <c r="Y27" s="311"/>
      <c r="Z27" s="311"/>
      <c r="AA27" s="311"/>
    </row>
    <row r="28" spans="1:28" s="318" customFormat="1" ht="14">
      <c r="A28" s="311"/>
      <c r="B28" s="311"/>
      <c r="C28" s="311"/>
      <c r="D28" s="311"/>
      <c r="E28" s="311"/>
      <c r="F28" s="311"/>
      <c r="G28" s="311"/>
      <c r="H28" s="440"/>
      <c r="I28" s="373"/>
      <c r="J28" s="539"/>
      <c r="K28" s="351"/>
      <c r="L28" s="352"/>
      <c r="M28" s="379" t="s">
        <v>372</v>
      </c>
      <c r="N28" s="380"/>
      <c r="O28" s="381">
        <v>0</v>
      </c>
      <c r="P28" s="382">
        <v>42</v>
      </c>
      <c r="Q28" s="383" t="s">
        <v>366</v>
      </c>
      <c r="R28" s="440"/>
      <c r="S28" s="440"/>
      <c r="T28" s="348"/>
      <c r="U28" s="421" t="s">
        <v>300</v>
      </c>
      <c r="V28" s="89">
        <v>0.70900000000000007</v>
      </c>
      <c r="W28" s="90">
        <v>0.64900000000000002</v>
      </c>
      <c r="X28" s="311"/>
      <c r="Y28" s="311"/>
      <c r="Z28" s="311"/>
      <c r="AA28" s="311"/>
    </row>
    <row r="29" spans="1:28" s="318" customFormat="1" ht="14">
      <c r="A29" s="311"/>
      <c r="B29" s="311"/>
      <c r="C29" s="311"/>
      <c r="D29" s="311"/>
      <c r="E29" s="311"/>
      <c r="F29" s="311"/>
      <c r="G29" s="311"/>
      <c r="H29" s="440"/>
      <c r="I29" s="373"/>
      <c r="J29" s="539"/>
      <c r="K29" s="367">
        <v>2</v>
      </c>
      <c r="L29" s="341" t="s">
        <v>373</v>
      </c>
      <c r="M29" s="384" t="s">
        <v>374</v>
      </c>
      <c r="N29" s="385"/>
      <c r="O29" s="386">
        <v>20</v>
      </c>
      <c r="P29" s="387">
        <v>8</v>
      </c>
      <c r="Q29" s="372" t="s">
        <v>80</v>
      </c>
      <c r="R29" s="440"/>
      <c r="S29" s="440"/>
      <c r="T29" s="348"/>
      <c r="U29" s="421" t="s">
        <v>301</v>
      </c>
      <c r="V29" s="89">
        <v>0.72499999999999998</v>
      </c>
      <c r="W29" s="90">
        <v>0.66599999999999993</v>
      </c>
      <c r="X29" s="311"/>
      <c r="Y29" s="311"/>
      <c r="Z29" s="311"/>
      <c r="AA29" s="311"/>
    </row>
    <row r="30" spans="1:28" s="318" customFormat="1" ht="14">
      <c r="A30" s="311"/>
      <c r="B30" s="311"/>
      <c r="C30" s="311"/>
      <c r="D30" s="311"/>
      <c r="E30" s="311"/>
      <c r="F30" s="311"/>
      <c r="G30" s="311"/>
      <c r="H30" s="440"/>
      <c r="I30" s="373"/>
      <c r="J30" s="539"/>
      <c r="K30" s="340"/>
      <c r="L30" s="342"/>
      <c r="M30" s="374" t="s">
        <v>375</v>
      </c>
      <c r="N30" s="375"/>
      <c r="O30" s="376">
        <v>5</v>
      </c>
      <c r="P30" s="388">
        <v>5</v>
      </c>
      <c r="Q30" s="378" t="s">
        <v>332</v>
      </c>
      <c r="R30" s="440"/>
      <c r="S30" s="440"/>
      <c r="T30" s="348"/>
      <c r="U30" s="426" t="s">
        <v>302</v>
      </c>
      <c r="V30" s="96">
        <v>0.68</v>
      </c>
      <c r="W30" s="97">
        <v>0.60499999999999998</v>
      </c>
      <c r="X30" s="311"/>
      <c r="Y30" s="311"/>
      <c r="Z30" s="311"/>
      <c r="AA30" s="311"/>
    </row>
    <row r="31" spans="1:28" s="318" customFormat="1" ht="14">
      <c r="A31" s="311"/>
      <c r="B31" s="311"/>
      <c r="C31" s="311"/>
      <c r="D31" s="311"/>
      <c r="E31" s="311"/>
      <c r="F31" s="311"/>
      <c r="G31" s="311"/>
      <c r="H31" s="440"/>
      <c r="I31" s="373"/>
      <c r="J31" s="539"/>
      <c r="K31" s="340"/>
      <c r="L31" s="342"/>
      <c r="M31" s="374" t="s">
        <v>376</v>
      </c>
      <c r="N31" s="375"/>
      <c r="O31" s="376">
        <v>0</v>
      </c>
      <c r="P31" s="389">
        <v>22</v>
      </c>
      <c r="Q31" s="378" t="s">
        <v>64</v>
      </c>
      <c r="R31" s="440"/>
      <c r="S31" s="440"/>
      <c r="T31" s="348"/>
      <c r="U31" s="311" t="s">
        <v>214</v>
      </c>
      <c r="V31" s="311"/>
      <c r="W31" s="428" t="s">
        <v>442</v>
      </c>
      <c r="X31" s="311"/>
      <c r="Y31" s="311"/>
      <c r="Z31" s="311"/>
      <c r="AA31" s="311"/>
    </row>
    <row r="32" spans="1:28" s="318" customFormat="1" ht="14">
      <c r="A32" s="311"/>
      <c r="B32" s="311"/>
      <c r="C32" s="311"/>
      <c r="D32" s="311"/>
      <c r="E32" s="311"/>
      <c r="F32" s="311"/>
      <c r="G32" s="311"/>
      <c r="H32" s="440"/>
      <c r="I32" s="373"/>
      <c r="J32" s="539"/>
      <c r="K32" s="340"/>
      <c r="L32" s="342"/>
      <c r="M32" s="374" t="s">
        <v>377</v>
      </c>
      <c r="N32" s="375"/>
      <c r="O32" s="376">
        <v>3</v>
      </c>
      <c r="P32" s="389">
        <v>22</v>
      </c>
      <c r="Q32" s="378" t="s">
        <v>64</v>
      </c>
      <c r="R32" s="440"/>
      <c r="S32" s="440"/>
      <c r="T32" s="348"/>
      <c r="U32" s="429" t="s">
        <v>215</v>
      </c>
      <c r="V32" s="311"/>
      <c r="W32" s="431">
        <f>W30</f>
        <v>0.60499999999999998</v>
      </c>
      <c r="X32" s="311"/>
      <c r="Y32" s="311"/>
      <c r="Z32" s="311"/>
      <c r="AA32" s="311"/>
    </row>
    <row r="33" spans="1:22" s="318" customFormat="1" ht="22">
      <c r="A33" s="311"/>
      <c r="B33" s="311"/>
      <c r="C33" s="311"/>
      <c r="D33" s="311"/>
      <c r="E33" s="311"/>
      <c r="F33" s="311"/>
      <c r="G33" s="311"/>
      <c r="H33" s="440"/>
      <c r="I33" s="373"/>
      <c r="J33" s="539"/>
      <c r="K33" s="351"/>
      <c r="L33" s="352"/>
      <c r="M33" s="379" t="s">
        <v>378</v>
      </c>
      <c r="N33" s="380"/>
      <c r="O33" s="381">
        <v>8</v>
      </c>
      <c r="P33" s="389">
        <v>22</v>
      </c>
      <c r="Q33" s="378" t="s">
        <v>64</v>
      </c>
      <c r="R33" s="440"/>
      <c r="S33" s="440"/>
      <c r="T33" s="348"/>
      <c r="V33" s="348"/>
    </row>
    <row r="34" spans="1:22" s="318" customFormat="1" ht="14">
      <c r="A34" s="311"/>
      <c r="B34" s="311"/>
      <c r="C34" s="311"/>
      <c r="D34" s="311"/>
      <c r="E34" s="311"/>
      <c r="F34" s="311"/>
      <c r="G34" s="311"/>
      <c r="H34" s="440"/>
      <c r="I34" s="373"/>
      <c r="J34" s="539"/>
      <c r="K34" s="367">
        <v>3</v>
      </c>
      <c r="L34" s="361" t="s">
        <v>379</v>
      </c>
      <c r="M34" s="368" t="s">
        <v>380</v>
      </c>
      <c r="N34" s="369"/>
      <c r="O34" s="370">
        <v>4</v>
      </c>
      <c r="P34" s="390">
        <v>41</v>
      </c>
      <c r="Q34" s="372" t="s">
        <v>381</v>
      </c>
      <c r="R34" s="440"/>
      <c r="S34" s="440"/>
      <c r="T34" s="348"/>
      <c r="U34" s="432" t="s">
        <v>276</v>
      </c>
      <c r="V34" s="348"/>
    </row>
    <row r="35" spans="1:22" s="318" customFormat="1" ht="14">
      <c r="A35" s="311"/>
      <c r="B35" s="311"/>
      <c r="C35" s="311"/>
      <c r="D35" s="311"/>
      <c r="E35" s="311"/>
      <c r="F35" s="311"/>
      <c r="G35" s="311"/>
      <c r="H35" s="440"/>
      <c r="I35" s="373"/>
      <c r="J35" s="539"/>
      <c r="K35" s="340"/>
      <c r="L35" s="361"/>
      <c r="M35" s="374" t="s">
        <v>382</v>
      </c>
      <c r="N35" s="375"/>
      <c r="O35" s="376">
        <v>40</v>
      </c>
      <c r="P35" s="389">
        <v>30</v>
      </c>
      <c r="Q35" s="378" t="s">
        <v>383</v>
      </c>
      <c r="R35" s="440"/>
      <c r="S35" s="440"/>
      <c r="T35" s="348"/>
      <c r="U35" s="313"/>
      <c r="V35" s="348"/>
    </row>
    <row r="36" spans="1:22" s="318" customFormat="1" ht="14">
      <c r="A36" s="311"/>
      <c r="B36" s="311"/>
      <c r="C36" s="311"/>
      <c r="D36" s="311"/>
      <c r="E36" s="311"/>
      <c r="F36" s="311"/>
      <c r="G36" s="311"/>
      <c r="H36" s="440"/>
      <c r="I36" s="373"/>
      <c r="J36" s="539"/>
      <c r="K36" s="340"/>
      <c r="L36" s="361"/>
      <c r="M36" s="374" t="s">
        <v>384</v>
      </c>
      <c r="N36" s="375"/>
      <c r="O36" s="376">
        <v>2</v>
      </c>
      <c r="P36" s="388">
        <v>6</v>
      </c>
      <c r="Q36" s="378" t="s">
        <v>385</v>
      </c>
      <c r="R36" s="440"/>
      <c r="S36" s="440"/>
      <c r="U36" s="433" t="s">
        <v>313</v>
      </c>
      <c r="V36" s="348"/>
    </row>
    <row r="37" spans="1:22" s="318" customFormat="1" ht="14">
      <c r="A37" s="311"/>
      <c r="B37" s="311"/>
      <c r="C37" s="311"/>
      <c r="D37" s="311"/>
      <c r="E37" s="311"/>
      <c r="F37" s="311"/>
      <c r="G37" s="311"/>
      <c r="H37" s="440"/>
      <c r="I37" s="373"/>
      <c r="J37" s="539"/>
      <c r="K37" s="340"/>
      <c r="L37" s="361"/>
      <c r="M37" s="374" t="s">
        <v>386</v>
      </c>
      <c r="N37" s="375"/>
      <c r="O37" s="376">
        <v>5</v>
      </c>
      <c r="P37" s="389">
        <v>31</v>
      </c>
      <c r="Q37" s="378" t="s">
        <v>387</v>
      </c>
      <c r="R37" s="440"/>
      <c r="S37" s="440"/>
      <c r="U37" s="433" t="s">
        <v>277</v>
      </c>
      <c r="V37" s="348"/>
    </row>
    <row r="38" spans="1:22" s="318" customFormat="1" ht="14">
      <c r="A38" s="311"/>
      <c r="B38" s="311"/>
      <c r="C38" s="311"/>
      <c r="D38" s="311"/>
      <c r="E38" s="311"/>
      <c r="F38" s="311"/>
      <c r="G38" s="311"/>
      <c r="H38" s="440"/>
      <c r="I38" s="373"/>
      <c r="J38" s="539"/>
      <c r="K38" s="340"/>
      <c r="L38" s="361"/>
      <c r="M38" s="374" t="s">
        <v>388</v>
      </c>
      <c r="N38" s="375"/>
      <c r="O38" s="376">
        <v>7</v>
      </c>
      <c r="P38" s="389">
        <v>22</v>
      </c>
      <c r="Q38" s="378" t="s">
        <v>64</v>
      </c>
      <c r="R38" s="440"/>
      <c r="S38" s="440"/>
      <c r="U38" s="433" t="s">
        <v>217</v>
      </c>
      <c r="V38" s="348"/>
    </row>
    <row r="39" spans="1:22" s="318" customFormat="1" ht="14">
      <c r="A39" s="311"/>
      <c r="B39" s="311"/>
      <c r="C39" s="311"/>
      <c r="D39" s="311"/>
      <c r="E39" s="311"/>
      <c r="F39" s="311"/>
      <c r="G39" s="311"/>
      <c r="H39" s="440"/>
      <c r="I39" s="373"/>
      <c r="J39" s="539"/>
      <c r="K39" s="340"/>
      <c r="L39" s="361"/>
      <c r="M39" s="374" t="s">
        <v>389</v>
      </c>
      <c r="N39" s="375"/>
      <c r="O39" s="376">
        <v>6</v>
      </c>
      <c r="P39" s="389">
        <v>22</v>
      </c>
      <c r="Q39" s="378" t="s">
        <v>64</v>
      </c>
      <c r="R39" s="440"/>
      <c r="S39" s="440"/>
      <c r="U39" s="347"/>
      <c r="V39" s="348"/>
    </row>
    <row r="40" spans="1:22" s="318" customFormat="1" ht="33">
      <c r="A40" s="311"/>
      <c r="B40" s="311"/>
      <c r="C40" s="311"/>
      <c r="D40" s="311"/>
      <c r="E40" s="311"/>
      <c r="F40" s="311"/>
      <c r="G40" s="311"/>
      <c r="H40" s="440"/>
      <c r="I40" s="373"/>
      <c r="J40" s="539"/>
      <c r="K40" s="340"/>
      <c r="L40" s="361"/>
      <c r="M40" s="374" t="s">
        <v>390</v>
      </c>
      <c r="N40" s="375" t="s">
        <v>391</v>
      </c>
      <c r="O40" s="376">
        <v>5</v>
      </c>
      <c r="P40" s="389">
        <v>9</v>
      </c>
      <c r="Q40" s="378" t="s">
        <v>81</v>
      </c>
      <c r="R40" s="440"/>
      <c r="S40" s="440"/>
      <c r="U40" s="347"/>
      <c r="V40" s="348"/>
    </row>
    <row r="41" spans="1:22" s="318" customFormat="1" ht="22">
      <c r="A41" s="311"/>
      <c r="B41" s="311"/>
      <c r="C41" s="311"/>
      <c r="D41" s="311"/>
      <c r="E41" s="311"/>
      <c r="F41" s="311"/>
      <c r="G41" s="311"/>
      <c r="H41" s="440"/>
      <c r="I41" s="373"/>
      <c r="J41" s="539"/>
      <c r="K41" s="340"/>
      <c r="L41" s="361"/>
      <c r="M41" s="374" t="s">
        <v>392</v>
      </c>
      <c r="N41" s="375" t="s">
        <v>393</v>
      </c>
      <c r="O41" s="376">
        <v>6</v>
      </c>
      <c r="P41" s="388">
        <v>5</v>
      </c>
      <c r="Q41" s="378" t="s">
        <v>332</v>
      </c>
      <c r="R41" s="440"/>
      <c r="S41" s="440"/>
      <c r="U41" s="347"/>
      <c r="V41" s="348"/>
    </row>
    <row r="42" spans="1:22" s="318" customFormat="1" ht="14">
      <c r="A42" s="311"/>
      <c r="B42" s="311"/>
      <c r="C42" s="311"/>
      <c r="D42" s="311"/>
      <c r="E42" s="311"/>
      <c r="F42" s="311"/>
      <c r="G42" s="311"/>
      <c r="H42" s="440"/>
      <c r="I42" s="373"/>
      <c r="J42" s="539"/>
      <c r="K42" s="340"/>
      <c r="L42" s="361"/>
      <c r="M42" s="374" t="s">
        <v>394</v>
      </c>
      <c r="N42" s="375"/>
      <c r="O42" s="376">
        <v>10</v>
      </c>
      <c r="P42" s="389">
        <v>25</v>
      </c>
      <c r="Q42" s="378" t="s">
        <v>395</v>
      </c>
      <c r="R42" s="440"/>
      <c r="S42" s="440"/>
      <c r="U42" s="347"/>
      <c r="V42" s="348"/>
    </row>
    <row r="43" spans="1:22" s="318" customFormat="1" ht="14">
      <c r="A43" s="311"/>
      <c r="B43" s="311"/>
      <c r="C43" s="311"/>
      <c r="D43" s="311"/>
      <c r="E43" s="311"/>
      <c r="F43" s="311"/>
      <c r="G43" s="311"/>
      <c r="H43" s="440"/>
      <c r="I43" s="373"/>
      <c r="J43" s="539"/>
      <c r="K43" s="340"/>
      <c r="L43" s="361"/>
      <c r="M43" s="374" t="s">
        <v>396</v>
      </c>
      <c r="N43" s="375"/>
      <c r="O43" s="376">
        <v>8</v>
      </c>
      <c r="P43" s="389">
        <v>24</v>
      </c>
      <c r="Q43" s="378" t="s">
        <v>92</v>
      </c>
      <c r="R43" s="440"/>
      <c r="S43" s="440"/>
      <c r="U43" s="347"/>
      <c r="V43" s="348"/>
    </row>
    <row r="44" spans="1:22" s="318" customFormat="1" ht="14">
      <c r="A44" s="311"/>
      <c r="B44" s="311"/>
      <c r="C44" s="311"/>
      <c r="D44" s="311"/>
      <c r="E44" s="311"/>
      <c r="F44" s="311"/>
      <c r="G44" s="311"/>
      <c r="H44" s="440"/>
      <c r="I44" s="373"/>
      <c r="J44" s="539"/>
      <c r="K44" s="340"/>
      <c r="L44" s="361"/>
      <c r="M44" s="374" t="s">
        <v>397</v>
      </c>
      <c r="N44" s="375"/>
      <c r="O44" s="376">
        <v>10</v>
      </c>
      <c r="P44" s="389">
        <v>36</v>
      </c>
      <c r="Q44" s="378" t="s">
        <v>398</v>
      </c>
      <c r="R44" s="440"/>
      <c r="S44" s="440"/>
      <c r="U44" s="347"/>
      <c r="V44" s="348"/>
    </row>
    <row r="45" spans="1:22" s="318" customFormat="1" ht="14">
      <c r="A45" s="311"/>
      <c r="B45" s="311"/>
      <c r="C45" s="311"/>
      <c r="D45" s="311"/>
      <c r="E45" s="311"/>
      <c r="F45" s="311"/>
      <c r="G45" s="311"/>
      <c r="H45" s="440"/>
      <c r="I45" s="373"/>
      <c r="J45" s="539"/>
      <c r="K45" s="340"/>
      <c r="L45" s="361"/>
      <c r="M45" s="391" t="s">
        <v>399</v>
      </c>
      <c r="N45" s="375" t="s">
        <v>400</v>
      </c>
      <c r="O45" s="376">
        <v>30</v>
      </c>
      <c r="P45" s="392">
        <v>29</v>
      </c>
      <c r="Q45" s="393" t="s">
        <v>401</v>
      </c>
      <c r="R45" s="440"/>
      <c r="S45" s="440"/>
      <c r="U45" s="347"/>
      <c r="V45" s="348"/>
    </row>
    <row r="46" spans="1:22" s="318" customFormat="1" ht="44">
      <c r="A46" s="311"/>
      <c r="B46" s="311"/>
      <c r="C46" s="311"/>
      <c r="D46" s="311"/>
      <c r="E46" s="311"/>
      <c r="F46" s="311"/>
      <c r="G46" s="311"/>
      <c r="H46" s="440"/>
      <c r="I46" s="373"/>
      <c r="J46" s="539"/>
      <c r="K46" s="340"/>
      <c r="L46" s="361"/>
      <c r="M46" s="384"/>
      <c r="N46" s="385" t="s">
        <v>402</v>
      </c>
      <c r="O46" s="386">
        <v>6</v>
      </c>
      <c r="P46" s="394">
        <v>36</v>
      </c>
      <c r="Q46" s="395" t="s">
        <v>398</v>
      </c>
      <c r="R46" s="440"/>
      <c r="S46" s="440"/>
      <c r="U46" s="347"/>
      <c r="V46" s="348"/>
    </row>
    <row r="47" spans="1:22" s="318" customFormat="1" ht="33">
      <c r="A47" s="311"/>
      <c r="B47" s="311"/>
      <c r="C47" s="311"/>
      <c r="D47" s="311"/>
      <c r="E47" s="311"/>
      <c r="F47" s="311"/>
      <c r="G47" s="311"/>
      <c r="H47" s="440"/>
      <c r="I47" s="373"/>
      <c r="J47" s="539"/>
      <c r="K47" s="340"/>
      <c r="L47" s="361"/>
      <c r="M47" s="374" t="s">
        <v>403</v>
      </c>
      <c r="N47" s="375" t="s">
        <v>404</v>
      </c>
      <c r="O47" s="376">
        <v>2</v>
      </c>
      <c r="P47" s="389">
        <v>28</v>
      </c>
      <c r="Q47" s="378" t="s">
        <v>405</v>
      </c>
      <c r="R47" s="440"/>
      <c r="S47" s="440"/>
      <c r="U47" s="347"/>
      <c r="V47" s="348"/>
    </row>
    <row r="48" spans="1:22" s="318" customFormat="1" ht="14">
      <c r="A48" s="311"/>
      <c r="B48" s="311"/>
      <c r="C48" s="311"/>
      <c r="D48" s="311"/>
      <c r="E48" s="311"/>
      <c r="F48" s="311"/>
      <c r="G48" s="311"/>
      <c r="H48" s="440"/>
      <c r="I48" s="373"/>
      <c r="J48" s="539"/>
      <c r="K48" s="340"/>
      <c r="L48" s="361"/>
      <c r="M48" s="374" t="s">
        <v>406</v>
      </c>
      <c r="N48" s="375"/>
      <c r="O48" s="376">
        <v>0</v>
      </c>
      <c r="P48" s="389">
        <v>41</v>
      </c>
      <c r="Q48" s="378" t="s">
        <v>407</v>
      </c>
      <c r="R48" s="440"/>
      <c r="S48" s="440"/>
      <c r="U48" s="347"/>
      <c r="V48" s="348"/>
    </row>
    <row r="49" spans="1:22" s="318" customFormat="1" ht="14">
      <c r="A49" s="311"/>
      <c r="B49" s="311"/>
      <c r="C49" s="311"/>
      <c r="D49" s="311"/>
      <c r="E49" s="311"/>
      <c r="F49" s="311"/>
      <c r="G49" s="311"/>
      <c r="H49" s="440"/>
      <c r="I49" s="373"/>
      <c r="J49" s="539"/>
      <c r="K49" s="340"/>
      <c r="L49" s="361"/>
      <c r="M49" s="374" t="s">
        <v>408</v>
      </c>
      <c r="N49" s="375"/>
      <c r="O49" s="376">
        <v>4</v>
      </c>
      <c r="P49" s="389">
        <v>45</v>
      </c>
      <c r="Q49" s="378" t="s">
        <v>409</v>
      </c>
      <c r="R49" s="440"/>
      <c r="S49" s="440"/>
      <c r="U49" s="347"/>
      <c r="V49" s="348"/>
    </row>
    <row r="50" spans="1:22" s="318" customFormat="1" ht="14">
      <c r="A50" s="311"/>
      <c r="B50" s="311"/>
      <c r="C50" s="311"/>
      <c r="D50" s="311"/>
      <c r="E50" s="311"/>
      <c r="F50" s="311"/>
      <c r="G50" s="311"/>
      <c r="H50" s="440"/>
      <c r="I50" s="373"/>
      <c r="J50" s="539"/>
      <c r="K50" s="351"/>
      <c r="L50" s="361"/>
      <c r="M50" s="396" t="s">
        <v>410</v>
      </c>
      <c r="N50" s="397"/>
      <c r="O50" s="398">
        <v>0</v>
      </c>
      <c r="P50" s="399">
        <v>39</v>
      </c>
      <c r="Q50" s="400" t="s">
        <v>411</v>
      </c>
      <c r="R50" s="440"/>
      <c r="S50" s="440"/>
      <c r="U50" s="347"/>
      <c r="V50" s="348"/>
    </row>
    <row r="51" spans="1:22" s="318" customFormat="1" ht="22">
      <c r="A51" s="311"/>
      <c r="B51" s="311"/>
      <c r="C51" s="311"/>
      <c r="D51" s="311"/>
      <c r="E51" s="311"/>
      <c r="F51" s="311"/>
      <c r="G51" s="311"/>
      <c r="H51" s="440"/>
      <c r="I51" s="373"/>
      <c r="J51" s="401"/>
      <c r="K51" s="367">
        <v>4</v>
      </c>
      <c r="L51" s="341" t="s">
        <v>412</v>
      </c>
      <c r="M51" s="368" t="s">
        <v>413</v>
      </c>
      <c r="N51" s="369" t="s">
        <v>414</v>
      </c>
      <c r="O51" s="370">
        <v>8</v>
      </c>
      <c r="P51" s="390">
        <v>37</v>
      </c>
      <c r="Q51" s="372" t="s">
        <v>415</v>
      </c>
      <c r="R51" s="440"/>
      <c r="S51" s="440"/>
      <c r="U51" s="347"/>
      <c r="V51" s="348"/>
    </row>
    <row r="52" spans="1:22" s="318" customFormat="1" ht="14">
      <c r="A52" s="311"/>
      <c r="B52" s="311"/>
      <c r="C52" s="311"/>
      <c r="D52" s="311"/>
      <c r="E52" s="311"/>
      <c r="F52" s="311"/>
      <c r="G52" s="311"/>
      <c r="H52" s="440"/>
      <c r="I52" s="373"/>
      <c r="J52" s="401"/>
      <c r="K52" s="340"/>
      <c r="L52" s="342"/>
      <c r="M52" s="374" t="s">
        <v>416</v>
      </c>
      <c r="N52" s="375"/>
      <c r="O52" s="376">
        <v>8</v>
      </c>
      <c r="P52" s="388">
        <v>5</v>
      </c>
      <c r="Q52" s="378" t="s">
        <v>417</v>
      </c>
      <c r="R52" s="440"/>
      <c r="S52" s="440"/>
      <c r="U52" s="347"/>
      <c r="V52" s="348"/>
    </row>
    <row r="53" spans="1:22" s="318" customFormat="1" ht="14">
      <c r="A53" s="311"/>
      <c r="B53" s="311"/>
      <c r="C53" s="311"/>
      <c r="D53" s="311"/>
      <c r="E53" s="311"/>
      <c r="F53" s="311"/>
      <c r="G53" s="311"/>
      <c r="H53" s="440"/>
      <c r="I53" s="373"/>
      <c r="J53" s="401"/>
      <c r="K53" s="351"/>
      <c r="L53" s="352"/>
      <c r="M53" s="396" t="s">
        <v>418</v>
      </c>
      <c r="N53" s="397"/>
      <c r="O53" s="398">
        <v>0</v>
      </c>
      <c r="P53" s="399">
        <v>39</v>
      </c>
      <c r="Q53" s="400" t="s">
        <v>411</v>
      </c>
      <c r="R53" s="440"/>
      <c r="S53" s="440"/>
      <c r="U53" s="347"/>
      <c r="V53" s="348"/>
    </row>
    <row r="54" spans="1:22" s="318" customFormat="1" ht="14">
      <c r="A54" s="311"/>
      <c r="B54" s="311"/>
      <c r="C54" s="311"/>
      <c r="D54" s="311"/>
      <c r="E54" s="311"/>
      <c r="F54" s="311"/>
      <c r="G54" s="311"/>
      <c r="H54" s="440"/>
      <c r="I54" s="373"/>
      <c r="J54" s="401"/>
      <c r="K54" s="367">
        <v>5</v>
      </c>
      <c r="L54" s="361" t="s">
        <v>419</v>
      </c>
      <c r="M54" s="374" t="s">
        <v>420</v>
      </c>
      <c r="N54" s="375"/>
      <c r="O54" s="376">
        <v>4</v>
      </c>
      <c r="P54" s="389">
        <v>22</v>
      </c>
      <c r="Q54" s="378" t="s">
        <v>421</v>
      </c>
      <c r="R54" s="440"/>
      <c r="S54" s="440"/>
      <c r="U54" s="347"/>
      <c r="V54" s="348"/>
    </row>
    <row r="55" spans="1:22" s="318" customFormat="1" ht="14">
      <c r="A55" s="311"/>
      <c r="B55" s="311"/>
      <c r="C55" s="311"/>
      <c r="D55" s="311"/>
      <c r="E55" s="311"/>
      <c r="F55" s="311"/>
      <c r="G55" s="311"/>
      <c r="H55" s="440"/>
      <c r="I55" s="373"/>
      <c r="J55" s="401"/>
      <c r="K55" s="340"/>
      <c r="L55" s="361"/>
      <c r="M55" s="374" t="s">
        <v>382</v>
      </c>
      <c r="N55" s="375"/>
      <c r="O55" s="376">
        <v>30</v>
      </c>
      <c r="P55" s="389">
        <v>30</v>
      </c>
      <c r="Q55" s="378" t="s">
        <v>383</v>
      </c>
      <c r="R55" s="440"/>
      <c r="S55" s="440"/>
      <c r="U55" s="347"/>
      <c r="V55" s="348"/>
    </row>
    <row r="56" spans="1:22" s="318" customFormat="1" ht="14">
      <c r="A56" s="311"/>
      <c r="B56" s="311"/>
      <c r="C56" s="311"/>
      <c r="D56" s="311"/>
      <c r="E56" s="311"/>
      <c r="F56" s="311"/>
      <c r="G56" s="311"/>
      <c r="H56" s="441"/>
      <c r="I56" s="373"/>
      <c r="J56" s="401"/>
      <c r="K56" s="351"/>
      <c r="L56" s="361"/>
      <c r="M56" s="396" t="s">
        <v>422</v>
      </c>
      <c r="N56" s="397"/>
      <c r="O56" s="398">
        <v>0</v>
      </c>
      <c r="P56" s="399">
        <v>39</v>
      </c>
      <c r="Q56" s="400" t="s">
        <v>411</v>
      </c>
      <c r="R56" s="441"/>
      <c r="S56" s="441"/>
      <c r="U56" s="347"/>
      <c r="V56" s="348"/>
    </row>
    <row r="57" spans="1:22" s="318" customFormat="1" ht="14">
      <c r="A57" s="311"/>
      <c r="B57" s="311"/>
      <c r="C57" s="311"/>
      <c r="D57" s="311"/>
      <c r="E57" s="311"/>
      <c r="F57" s="311"/>
      <c r="G57" s="311"/>
      <c r="H57" s="440"/>
      <c r="I57" s="373"/>
      <c r="J57" s="401"/>
      <c r="K57" s="367">
        <v>6</v>
      </c>
      <c r="L57" s="341" t="s">
        <v>423</v>
      </c>
      <c r="M57" s="368" t="s">
        <v>424</v>
      </c>
      <c r="N57" s="369"/>
      <c r="O57" s="370">
        <v>0</v>
      </c>
      <c r="P57" s="402">
        <v>44</v>
      </c>
      <c r="Q57" s="372" t="s">
        <v>425</v>
      </c>
      <c r="R57" s="440"/>
      <c r="S57" s="440"/>
      <c r="U57" s="347"/>
      <c r="V57" s="348"/>
    </row>
    <row r="58" spans="1:22" s="318" customFormat="1" ht="22">
      <c r="A58" s="311"/>
      <c r="B58" s="311"/>
      <c r="C58" s="311"/>
      <c r="D58" s="311"/>
      <c r="E58" s="311"/>
      <c r="F58" s="311"/>
      <c r="G58" s="311"/>
      <c r="H58" s="440"/>
      <c r="I58" s="373"/>
      <c r="J58" s="401"/>
      <c r="K58" s="340"/>
      <c r="L58" s="342"/>
      <c r="M58" s="374" t="s">
        <v>426</v>
      </c>
      <c r="N58" s="375"/>
      <c r="O58" s="376">
        <v>0</v>
      </c>
      <c r="P58" s="403">
        <v>44</v>
      </c>
      <c r="Q58" s="378" t="s">
        <v>425</v>
      </c>
      <c r="R58" s="440"/>
      <c r="S58" s="440"/>
      <c r="U58" s="347"/>
      <c r="V58" s="348"/>
    </row>
    <row r="59" spans="1:22" s="318" customFormat="1" ht="14">
      <c r="A59" s="311"/>
      <c r="B59" s="311"/>
      <c r="C59" s="311"/>
      <c r="D59" s="311"/>
      <c r="E59" s="311"/>
      <c r="F59" s="311"/>
      <c r="G59" s="311"/>
      <c r="H59" s="440"/>
      <c r="I59" s="373"/>
      <c r="J59" s="401"/>
      <c r="K59" s="340"/>
      <c r="L59" s="342"/>
      <c r="M59" s="374" t="s">
        <v>427</v>
      </c>
      <c r="N59" s="375"/>
      <c r="O59" s="376">
        <v>0</v>
      </c>
      <c r="P59" s="403">
        <v>44</v>
      </c>
      <c r="Q59" s="378" t="s">
        <v>425</v>
      </c>
      <c r="R59" s="440"/>
      <c r="S59" s="440"/>
      <c r="U59" s="347"/>
      <c r="V59" s="348"/>
    </row>
    <row r="60" spans="1:22" s="318" customFormat="1" ht="22">
      <c r="A60" s="311"/>
      <c r="B60" s="311"/>
      <c r="C60" s="311"/>
      <c r="D60" s="311"/>
      <c r="E60" s="311"/>
      <c r="F60" s="311"/>
      <c r="G60" s="311"/>
      <c r="H60" s="440"/>
      <c r="I60" s="373"/>
      <c r="J60" s="401"/>
      <c r="K60" s="340"/>
      <c r="L60" s="342"/>
      <c r="M60" s="374" t="s">
        <v>428</v>
      </c>
      <c r="N60" s="375"/>
      <c r="O60" s="376">
        <v>0</v>
      </c>
      <c r="P60" s="403">
        <v>44</v>
      </c>
      <c r="Q60" s="378" t="s">
        <v>425</v>
      </c>
      <c r="R60" s="440"/>
      <c r="S60" s="440"/>
      <c r="U60" s="347"/>
      <c r="V60" s="348"/>
    </row>
    <row r="61" spans="1:22" s="318" customFormat="1" ht="22">
      <c r="A61" s="311"/>
      <c r="B61" s="311"/>
      <c r="C61" s="311"/>
      <c r="D61" s="311"/>
      <c r="E61" s="311"/>
      <c r="F61" s="311"/>
      <c r="G61" s="311"/>
      <c r="H61" s="442"/>
      <c r="I61" s="373"/>
      <c r="J61" s="401"/>
      <c r="K61" s="340"/>
      <c r="L61" s="342"/>
      <c r="M61" s="374" t="s">
        <v>429</v>
      </c>
      <c r="N61" s="375"/>
      <c r="O61" s="376">
        <v>7</v>
      </c>
      <c r="P61" s="403">
        <v>44</v>
      </c>
      <c r="Q61" s="378" t="s">
        <v>425</v>
      </c>
      <c r="R61" s="442"/>
      <c r="S61" s="442"/>
      <c r="U61" s="347"/>
      <c r="V61" s="348"/>
    </row>
    <row r="62" spans="1:22" s="318" customFormat="1" ht="22">
      <c r="A62" s="311"/>
      <c r="B62" s="311"/>
      <c r="C62" s="311"/>
      <c r="D62" s="311"/>
      <c r="E62" s="311"/>
      <c r="F62" s="311"/>
      <c r="G62" s="311"/>
      <c r="H62" s="440"/>
      <c r="I62" s="373"/>
      <c r="J62" s="401"/>
      <c r="K62" s="340"/>
      <c r="L62" s="342"/>
      <c r="M62" s="374" t="s">
        <v>430</v>
      </c>
      <c r="N62" s="375"/>
      <c r="O62" s="376">
        <v>0</v>
      </c>
      <c r="P62" s="403">
        <v>44</v>
      </c>
      <c r="Q62" s="378" t="s">
        <v>425</v>
      </c>
      <c r="R62" s="440"/>
      <c r="S62" s="440"/>
      <c r="U62" s="347"/>
      <c r="V62" s="348"/>
    </row>
    <row r="63" spans="1:22" s="318" customFormat="1" ht="22">
      <c r="A63" s="311"/>
      <c r="B63" s="311"/>
      <c r="C63" s="311"/>
      <c r="D63" s="311"/>
      <c r="E63" s="311"/>
      <c r="F63" s="311"/>
      <c r="G63" s="311"/>
      <c r="H63" s="440"/>
      <c r="I63" s="373"/>
      <c r="J63" s="401"/>
      <c r="K63" s="340"/>
      <c r="L63" s="342"/>
      <c r="M63" s="374" t="s">
        <v>431</v>
      </c>
      <c r="N63" s="375"/>
      <c r="O63" s="376">
        <v>0</v>
      </c>
      <c r="P63" s="403">
        <v>44</v>
      </c>
      <c r="Q63" s="378" t="s">
        <v>425</v>
      </c>
      <c r="R63" s="440"/>
      <c r="S63" s="440"/>
      <c r="U63" s="347"/>
      <c r="V63" s="348"/>
    </row>
    <row r="64" spans="1:22" s="318" customFormat="1" ht="22">
      <c r="A64" s="311"/>
      <c r="B64" s="311"/>
      <c r="C64" s="311"/>
      <c r="D64" s="311"/>
      <c r="E64" s="311"/>
      <c r="F64" s="311"/>
      <c r="G64" s="311"/>
      <c r="H64" s="442"/>
      <c r="I64" s="373"/>
      <c r="J64" s="401"/>
      <c r="K64" s="351"/>
      <c r="L64" s="352"/>
      <c r="M64" s="379" t="s">
        <v>432</v>
      </c>
      <c r="N64" s="380"/>
      <c r="O64" s="381">
        <v>0</v>
      </c>
      <c r="P64" s="399">
        <v>44</v>
      </c>
      <c r="Q64" s="383" t="s">
        <v>425</v>
      </c>
      <c r="R64" s="442"/>
      <c r="S64" s="442"/>
      <c r="U64" s="347"/>
      <c r="V64" s="348"/>
    </row>
    <row r="65" spans="1:22" s="318" customFormat="1" ht="14">
      <c r="A65" s="311"/>
      <c r="B65" s="311"/>
      <c r="C65" s="311"/>
      <c r="D65" s="311"/>
      <c r="E65" s="311"/>
      <c r="F65" s="311"/>
      <c r="G65" s="311"/>
      <c r="H65" s="440"/>
      <c r="I65" s="373"/>
      <c r="J65" s="401"/>
      <c r="K65" s="363">
        <v>7</v>
      </c>
      <c r="L65" s="404" t="s">
        <v>433</v>
      </c>
      <c r="M65" s="352" t="s">
        <v>433</v>
      </c>
      <c r="N65" s="353"/>
      <c r="O65" s="405">
        <v>12</v>
      </c>
      <c r="P65" s="406">
        <v>42</v>
      </c>
      <c r="Q65" s="407" t="s">
        <v>434</v>
      </c>
      <c r="R65" s="440"/>
      <c r="S65" s="440"/>
      <c r="U65" s="347"/>
      <c r="V65" s="348"/>
    </row>
    <row r="66" spans="1:22" s="318" customFormat="1" ht="14">
      <c r="A66" s="311"/>
      <c r="B66" s="311"/>
      <c r="C66" s="311"/>
      <c r="D66" s="311"/>
      <c r="E66" s="311"/>
      <c r="F66" s="311"/>
      <c r="G66" s="311"/>
      <c r="H66" s="440"/>
      <c r="I66" s="408"/>
      <c r="J66" s="409"/>
      <c r="K66" s="410" t="s">
        <v>435</v>
      </c>
      <c r="L66" s="334"/>
      <c r="M66" s="334"/>
      <c r="N66" s="411"/>
      <c r="O66" s="515">
        <f>SUM(O21:O65)</f>
        <v>500</v>
      </c>
      <c r="P66" s="360"/>
      <c r="Q66" s="356"/>
      <c r="R66" s="440"/>
      <c r="S66" s="440"/>
      <c r="U66" s="347"/>
      <c r="V66" s="348"/>
    </row>
    <row r="67" spans="1:22" s="318" customFormat="1" ht="14.5" thickBot="1">
      <c r="A67" s="311"/>
      <c r="B67" s="311"/>
      <c r="C67" s="311"/>
      <c r="D67" s="311"/>
      <c r="E67" s="311"/>
      <c r="F67" s="311"/>
      <c r="G67" s="311"/>
      <c r="H67" s="442"/>
      <c r="I67" s="363" t="s">
        <v>436</v>
      </c>
      <c r="J67" s="412" t="s">
        <v>437</v>
      </c>
      <c r="K67" s="324"/>
      <c r="L67" s="334"/>
      <c r="M67" s="413" t="s">
        <v>438</v>
      </c>
      <c r="N67" s="364"/>
      <c r="O67" s="414"/>
      <c r="P67" s="360"/>
      <c r="Q67" s="413"/>
      <c r="R67" s="442"/>
      <c r="S67" s="442"/>
      <c r="U67" s="347"/>
      <c r="V67" s="348"/>
    </row>
    <row r="68" spans="1:22" s="318" customFormat="1" ht="14">
      <c r="A68" s="311"/>
      <c r="B68" s="311"/>
      <c r="C68" s="311"/>
      <c r="D68" s="311"/>
      <c r="E68" s="311"/>
      <c r="F68" s="311"/>
      <c r="G68" s="311"/>
      <c r="H68" s="440"/>
      <c r="I68" s="313"/>
      <c r="J68" s="313"/>
      <c r="K68" s="313"/>
      <c r="L68" s="312"/>
      <c r="M68" s="312"/>
      <c r="N68" s="312"/>
      <c r="O68" s="312"/>
      <c r="P68" s="312"/>
      <c r="Q68" s="311"/>
      <c r="R68" s="440"/>
      <c r="S68" s="440"/>
      <c r="U68" s="347"/>
      <c r="V68" s="348"/>
    </row>
    <row r="69" spans="1:22" s="318" customFormat="1" ht="14">
      <c r="A69" s="311"/>
      <c r="B69" s="311"/>
      <c r="C69" s="311"/>
      <c r="D69" s="311"/>
      <c r="E69" s="311"/>
      <c r="F69" s="311"/>
      <c r="G69" s="311"/>
      <c r="H69" s="440"/>
      <c r="I69" s="432"/>
      <c r="J69" s="313"/>
      <c r="K69" s="313"/>
      <c r="L69" s="312"/>
      <c r="M69" s="312"/>
      <c r="N69" s="312"/>
      <c r="O69" s="312"/>
      <c r="P69" s="312"/>
      <c r="Q69" s="311"/>
      <c r="R69" s="440"/>
      <c r="S69" s="440"/>
      <c r="U69" s="347"/>
      <c r="V69" s="348"/>
    </row>
    <row r="70" spans="1:22" s="318" customFormat="1" ht="14">
      <c r="A70" s="311"/>
      <c r="B70" s="311"/>
      <c r="C70" s="311"/>
      <c r="D70" s="311"/>
      <c r="E70" s="311"/>
      <c r="F70" s="311"/>
      <c r="G70" s="311"/>
      <c r="H70" s="440"/>
      <c r="I70" s="313"/>
      <c r="J70" s="313"/>
      <c r="K70" s="313"/>
      <c r="L70" s="312"/>
      <c r="M70" s="312"/>
      <c r="N70" s="312"/>
      <c r="O70" s="312"/>
      <c r="P70" s="312"/>
      <c r="Q70" s="311"/>
      <c r="R70" s="440"/>
      <c r="S70" s="440"/>
    </row>
    <row r="71" spans="1:22" s="318" customFormat="1" ht="14">
      <c r="A71" s="311"/>
      <c r="B71" s="311"/>
      <c r="C71" s="311"/>
      <c r="D71" s="311"/>
      <c r="E71" s="311"/>
      <c r="F71" s="311"/>
      <c r="G71" s="311"/>
      <c r="H71" s="440"/>
      <c r="I71" s="433"/>
      <c r="J71" s="313"/>
      <c r="K71" s="313"/>
      <c r="L71" s="312"/>
      <c r="M71" s="312"/>
      <c r="N71" s="312"/>
      <c r="O71" s="312"/>
      <c r="P71" s="312"/>
      <c r="Q71" s="311"/>
      <c r="R71" s="440"/>
      <c r="S71" s="440"/>
    </row>
    <row r="72" spans="1:22" s="318" customFormat="1" ht="14">
      <c r="A72" s="311"/>
      <c r="B72" s="311"/>
      <c r="C72" s="311"/>
      <c r="D72" s="311"/>
      <c r="E72" s="311"/>
      <c r="F72" s="311"/>
      <c r="G72" s="311"/>
      <c r="H72" s="440"/>
      <c r="I72" s="433"/>
      <c r="J72" s="313"/>
      <c r="K72" s="313"/>
      <c r="L72" s="312"/>
      <c r="M72" s="312"/>
      <c r="N72" s="312"/>
      <c r="O72" s="312"/>
      <c r="P72" s="312"/>
      <c r="Q72" s="311"/>
      <c r="R72" s="440"/>
      <c r="S72" s="440"/>
    </row>
    <row r="73" spans="1:22" s="318" customFormat="1" ht="14">
      <c r="A73" s="311"/>
      <c r="B73" s="311"/>
      <c r="C73" s="311"/>
      <c r="D73" s="311"/>
      <c r="E73" s="311"/>
      <c r="F73" s="311"/>
      <c r="G73" s="311"/>
      <c r="H73" s="440"/>
      <c r="I73" s="433"/>
      <c r="J73" s="313"/>
      <c r="K73" s="313"/>
      <c r="L73" s="312"/>
      <c r="M73" s="312"/>
      <c r="N73" s="312"/>
      <c r="O73" s="312"/>
      <c r="P73" s="312"/>
      <c r="Q73" s="311"/>
      <c r="R73" s="440"/>
      <c r="S73" s="440"/>
    </row>
    <row r="74" spans="1:22" s="318" customFormat="1" ht="14">
      <c r="A74" s="311"/>
      <c r="B74" s="311"/>
      <c r="C74" s="311"/>
      <c r="D74" s="311"/>
      <c r="E74" s="311"/>
      <c r="F74" s="311"/>
      <c r="G74" s="311"/>
      <c r="H74" s="440"/>
      <c r="I74" s="313"/>
      <c r="J74" s="313"/>
      <c r="K74" s="313"/>
      <c r="L74" s="312"/>
      <c r="M74" s="312"/>
      <c r="N74" s="312"/>
      <c r="O74" s="312"/>
      <c r="P74" s="312"/>
      <c r="Q74" s="311"/>
      <c r="R74" s="440"/>
      <c r="S74" s="440"/>
    </row>
    <row r="75" spans="1:22" s="318" customFormat="1" ht="14">
      <c r="A75" s="311"/>
      <c r="B75" s="311"/>
      <c r="C75" s="311"/>
      <c r="D75" s="311"/>
      <c r="E75" s="311"/>
      <c r="F75" s="311"/>
      <c r="G75" s="311"/>
      <c r="H75" s="440"/>
      <c r="I75" s="311"/>
      <c r="J75" s="311"/>
      <c r="K75" s="311"/>
      <c r="L75" s="311"/>
      <c r="M75" s="311"/>
      <c r="N75" s="311"/>
      <c r="O75" s="311"/>
      <c r="P75" s="311"/>
      <c r="Q75" s="311"/>
      <c r="R75" s="440"/>
      <c r="S75" s="440"/>
    </row>
    <row r="76" spans="1:22" s="318" customFormat="1" ht="14">
      <c r="A76" s="311"/>
      <c r="B76" s="311"/>
      <c r="C76" s="311"/>
      <c r="D76" s="311"/>
      <c r="E76" s="311"/>
      <c r="F76" s="311"/>
      <c r="G76" s="311"/>
      <c r="H76" s="440"/>
      <c r="I76" s="311"/>
      <c r="J76" s="311"/>
      <c r="K76" s="311"/>
      <c r="L76" s="311"/>
      <c r="M76" s="311"/>
      <c r="N76" s="311"/>
      <c r="O76" s="311"/>
      <c r="P76" s="311"/>
      <c r="Q76" s="311"/>
      <c r="R76" s="440"/>
      <c r="S76" s="440"/>
    </row>
    <row r="77" spans="1:22" s="318" customFormat="1" ht="14">
      <c r="A77" s="311"/>
      <c r="B77" s="311"/>
      <c r="C77" s="311"/>
      <c r="D77" s="311"/>
      <c r="E77" s="311"/>
      <c r="F77" s="311"/>
      <c r="G77" s="311"/>
      <c r="H77" s="440"/>
      <c r="I77" s="311"/>
      <c r="J77" s="311"/>
      <c r="K77" s="311"/>
      <c r="L77" s="311"/>
      <c r="M77" s="311"/>
      <c r="N77" s="311"/>
      <c r="O77" s="311"/>
      <c r="P77" s="311"/>
      <c r="Q77" s="311"/>
      <c r="R77" s="440"/>
      <c r="S77" s="440"/>
    </row>
    <row r="78" spans="1:22" s="318" customFormat="1" ht="14">
      <c r="A78" s="311"/>
      <c r="B78" s="311"/>
      <c r="C78" s="311"/>
      <c r="D78" s="311"/>
      <c r="E78" s="311"/>
      <c r="F78" s="311"/>
      <c r="G78" s="311"/>
      <c r="H78" s="439"/>
      <c r="I78" s="311"/>
      <c r="J78" s="311"/>
      <c r="K78" s="311"/>
      <c r="L78" s="311"/>
      <c r="M78" s="311"/>
      <c r="N78" s="311"/>
      <c r="O78" s="311"/>
      <c r="P78" s="311"/>
      <c r="Q78" s="311"/>
      <c r="R78" s="439"/>
      <c r="S78" s="439"/>
    </row>
  </sheetData>
  <mergeCells count="2">
    <mergeCell ref="J11:J20"/>
    <mergeCell ref="J21:J50"/>
  </mergeCells>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FAF5B-8A53-40BE-9F64-7E5D87E5405C}">
  <dimension ref="A1:M50"/>
  <sheetViews>
    <sheetView workbookViewId="0"/>
  </sheetViews>
  <sheetFormatPr defaultRowHeight="13"/>
  <cols>
    <col min="1" max="1" width="3" style="453" customWidth="1"/>
    <col min="2" max="2" width="20.83203125" style="453" customWidth="1"/>
    <col min="3" max="4" width="16.58203125" style="453" customWidth="1"/>
    <col min="5" max="5" width="1.6640625" style="458" customWidth="1"/>
    <col min="6" max="6" width="3" style="453" customWidth="1"/>
    <col min="7" max="7" width="20.83203125" style="453" customWidth="1"/>
    <col min="8" max="8" width="16.58203125" style="453" customWidth="1"/>
    <col min="9" max="12" width="12.5" style="458" customWidth="1"/>
    <col min="13" max="13" width="16.6640625" style="458" customWidth="1"/>
    <col min="14" max="16384" width="8.6640625" style="458"/>
  </cols>
  <sheetData>
    <row r="1" spans="1:13">
      <c r="A1" s="51" t="s">
        <v>482</v>
      </c>
      <c r="F1" s="51"/>
    </row>
    <row r="2" spans="1:13">
      <c r="A2" s="51" t="s">
        <v>451</v>
      </c>
      <c r="C2" s="58"/>
      <c r="D2" s="58"/>
      <c r="F2" s="51"/>
      <c r="H2" s="58"/>
    </row>
    <row r="3" spans="1:13" ht="28" customHeight="1">
      <c r="A3" s="51"/>
      <c r="C3" s="58" t="s">
        <v>445</v>
      </c>
      <c r="D3" s="470" t="s">
        <v>452</v>
      </c>
      <c r="F3" s="51"/>
      <c r="H3" s="470" t="s">
        <v>447</v>
      </c>
    </row>
    <row r="4" spans="1:13">
      <c r="A4" s="459"/>
      <c r="B4" s="460"/>
      <c r="C4" s="485" t="s">
        <v>203</v>
      </c>
      <c r="D4" s="485" t="s">
        <v>203</v>
      </c>
      <c r="F4" s="459"/>
      <c r="G4" s="460"/>
      <c r="H4" s="485" t="s">
        <v>453</v>
      </c>
      <c r="I4" s="473" t="s">
        <v>454</v>
      </c>
      <c r="J4" s="474" t="s">
        <v>456</v>
      </c>
      <c r="K4" s="479" t="s">
        <v>454</v>
      </c>
      <c r="L4" s="480" t="s">
        <v>456</v>
      </c>
      <c r="M4" s="483" t="s">
        <v>458</v>
      </c>
    </row>
    <row r="5" spans="1:13">
      <c r="A5" s="461"/>
      <c r="C5" s="462" t="s">
        <v>207</v>
      </c>
      <c r="D5" s="462" t="s">
        <v>207</v>
      </c>
      <c r="F5" s="461"/>
      <c r="H5" s="462" t="s">
        <v>207</v>
      </c>
      <c r="I5" s="475" t="s">
        <v>455</v>
      </c>
      <c r="J5" s="476" t="s">
        <v>455</v>
      </c>
      <c r="K5" s="481" t="s">
        <v>457</v>
      </c>
      <c r="L5" s="482" t="s">
        <v>457</v>
      </c>
      <c r="M5" s="484" t="s">
        <v>207</v>
      </c>
    </row>
    <row r="6" spans="1:13">
      <c r="A6" s="463">
        <v>1</v>
      </c>
      <c r="B6" s="460" t="s">
        <v>73</v>
      </c>
      <c r="C6" s="454" t="str">
        <f>IF(ISNUMBER(データ入力!#REF!)=FALSE,"",データ入力!#REF!)</f>
        <v/>
      </c>
      <c r="D6" s="454" t="str">
        <f>IF(ISNUMBER(データ入力!#REF!)=FALSE,"",データ入力!#REF!)</f>
        <v/>
      </c>
      <c r="F6" s="463">
        <v>1</v>
      </c>
      <c r="G6" s="460" t="s">
        <v>73</v>
      </c>
      <c r="H6" s="454">
        <f>SUMIF(データ入力!$P$21:$P$65,最終需要額・需要増加額!A6,データ入力!$O$21:$O$65)</f>
        <v>0</v>
      </c>
      <c r="I6" s="501">
        <f>マージン率表!F5</f>
        <v>0.2299277737084626</v>
      </c>
      <c r="J6" s="502">
        <f>マージン率表!G5</f>
        <v>5.2926667697776014E-2</v>
      </c>
      <c r="K6" s="486">
        <f>$H6*I6</f>
        <v>0</v>
      </c>
      <c r="L6" s="487">
        <f>$H6*J6</f>
        <v>0</v>
      </c>
      <c r="M6" s="494">
        <f>H6-SUM(K6:L6)</f>
        <v>0</v>
      </c>
    </row>
    <row r="7" spans="1:13">
      <c r="A7" s="464">
        <v>2</v>
      </c>
      <c r="B7" s="453" t="s">
        <v>74</v>
      </c>
      <c r="C7" s="455" t="str">
        <f>IF(ISNUMBER(データ入力!#REF!)=FALSE,"",データ入力!#REF!)</f>
        <v/>
      </c>
      <c r="D7" s="455" t="str">
        <f>IF(ISNUMBER(データ入力!#REF!)=FALSE,"",データ入力!#REF!)</f>
        <v/>
      </c>
      <c r="F7" s="464">
        <v>2</v>
      </c>
      <c r="G7" s="453" t="s">
        <v>74</v>
      </c>
      <c r="H7" s="455">
        <f>SUMIF(データ入力!$P$21:$P$65,最終需要額・需要増加額!A7,データ入力!$O$21:$O$65)</f>
        <v>0</v>
      </c>
      <c r="I7" s="501">
        <f>マージン率表!F6</f>
        <v>0.2414317513362782</v>
      </c>
      <c r="J7" s="502">
        <f>マージン率表!G6</f>
        <v>3.9969837268012239E-2</v>
      </c>
      <c r="K7" s="486">
        <f t="shared" ref="K7:K44" si="0">$H7*I7</f>
        <v>0</v>
      </c>
      <c r="L7" s="487">
        <f t="shared" ref="L7:L44" si="1">$H7*J7</f>
        <v>0</v>
      </c>
      <c r="M7" s="494">
        <f t="shared" ref="M7:M44" si="2">H7-SUM(K7:L7)</f>
        <v>0</v>
      </c>
    </row>
    <row r="8" spans="1:13">
      <c r="A8" s="464">
        <v>3</v>
      </c>
      <c r="B8" s="453" t="s">
        <v>75</v>
      </c>
      <c r="C8" s="455" t="str">
        <f>IF(ISNUMBER(データ入力!#REF!)=FALSE,"",データ入力!#REF!)</f>
        <v/>
      </c>
      <c r="D8" s="455" t="str">
        <f>IF(ISNUMBER(データ入力!#REF!)=FALSE,"",データ入力!#REF!)</f>
        <v/>
      </c>
      <c r="F8" s="464">
        <v>3</v>
      </c>
      <c r="G8" s="453" t="s">
        <v>75</v>
      </c>
      <c r="H8" s="455">
        <f>SUMIF(データ入力!$P$21:$P$65,最終需要額・需要増加額!A8,データ入力!$O$21:$O$65)</f>
        <v>0</v>
      </c>
      <c r="I8" s="501">
        <f>マージン率表!F7</f>
        <v>0.29613490948112331</v>
      </c>
      <c r="J8" s="502">
        <f>マージン率表!G7</f>
        <v>4.2867468785782126E-2</v>
      </c>
      <c r="K8" s="486">
        <f t="shared" si="0"/>
        <v>0</v>
      </c>
      <c r="L8" s="487">
        <f t="shared" si="1"/>
        <v>0</v>
      </c>
      <c r="M8" s="494">
        <f t="shared" si="2"/>
        <v>0</v>
      </c>
    </row>
    <row r="9" spans="1:13">
      <c r="A9" s="464">
        <v>4</v>
      </c>
      <c r="B9" s="453" t="s">
        <v>76</v>
      </c>
      <c r="C9" s="455" t="str">
        <f>IF(ISNUMBER(データ入力!#REF!)=FALSE,"",データ入力!#REF!)</f>
        <v/>
      </c>
      <c r="D9" s="455" t="str">
        <f>IF(ISNUMBER(データ入力!#REF!)=FALSE,"",データ入力!#REF!)</f>
        <v/>
      </c>
      <c r="F9" s="464">
        <v>4</v>
      </c>
      <c r="G9" s="453" t="s">
        <v>76</v>
      </c>
      <c r="H9" s="455">
        <f>SUMIF(データ入力!$P$21:$P$65,最終需要額・需要増加額!A9,データ入力!$O$21:$O$65)</f>
        <v>0</v>
      </c>
      <c r="I9" s="501">
        <f>マージン率表!F8</f>
        <v>1.277017230258868E-2</v>
      </c>
      <c r="J9" s="502">
        <f>マージン率表!G8</f>
        <v>7.5257662349945367E-2</v>
      </c>
      <c r="K9" s="486">
        <f t="shared" si="0"/>
        <v>0</v>
      </c>
      <c r="L9" s="487">
        <f t="shared" si="1"/>
        <v>0</v>
      </c>
      <c r="M9" s="494">
        <f t="shared" si="2"/>
        <v>0</v>
      </c>
    </row>
    <row r="10" spans="1:13">
      <c r="A10" s="463">
        <v>5</v>
      </c>
      <c r="B10" s="460" t="s">
        <v>77</v>
      </c>
      <c r="C10" s="454" t="str">
        <f>IF(ISNUMBER(データ入力!#REF!)=FALSE,"",データ入力!#REF!)</f>
        <v/>
      </c>
      <c r="D10" s="454" t="str">
        <f>IF(ISNUMBER(データ入力!#REF!)=FALSE,"",データ入力!#REF!)</f>
        <v/>
      </c>
      <c r="F10" s="463">
        <v>5</v>
      </c>
      <c r="G10" s="460" t="s">
        <v>77</v>
      </c>
      <c r="H10" s="454">
        <f>SUMIF(データ入力!$P$21:$P$65,最終需要額・需要増加額!A10,データ入力!$O$21:$O$65)</f>
        <v>19</v>
      </c>
      <c r="I10" s="503">
        <f>マージン率表!F9</f>
        <v>0.31897337124918018</v>
      </c>
      <c r="J10" s="504">
        <f>マージン率表!G9</f>
        <v>3.4973973027581803E-2</v>
      </c>
      <c r="K10" s="488">
        <f t="shared" si="0"/>
        <v>6.0604940537344234</v>
      </c>
      <c r="L10" s="489">
        <f t="shared" si="1"/>
        <v>0.66450548752405425</v>
      </c>
      <c r="M10" s="495">
        <f t="shared" si="2"/>
        <v>12.275000458741523</v>
      </c>
    </row>
    <row r="11" spans="1:13">
      <c r="A11" s="464">
        <v>6</v>
      </c>
      <c r="B11" s="453" t="s">
        <v>78</v>
      </c>
      <c r="C11" s="455" t="str">
        <f>IF(ISNUMBER(データ入力!#REF!)=FALSE,"",データ入力!#REF!)</f>
        <v/>
      </c>
      <c r="D11" s="455" t="str">
        <f>IF(ISNUMBER(データ入力!#REF!)=FALSE,"",データ入力!#REF!)</f>
        <v/>
      </c>
      <c r="F11" s="464">
        <v>6</v>
      </c>
      <c r="G11" s="453" t="s">
        <v>78</v>
      </c>
      <c r="H11" s="455">
        <f>SUMIF(データ入力!$P$21:$P$65,最終需要額・需要増加額!A11,データ入力!$O$21:$O$65)</f>
        <v>2</v>
      </c>
      <c r="I11" s="501">
        <f>マージン率表!F10</f>
        <v>0.43288911114566259</v>
      </c>
      <c r="J11" s="502">
        <f>マージン率表!G10</f>
        <v>3.1827546858595429E-2</v>
      </c>
      <c r="K11" s="486">
        <f t="shared" si="0"/>
        <v>0.86577822229132517</v>
      </c>
      <c r="L11" s="487">
        <f t="shared" si="1"/>
        <v>6.3655093717190858E-2</v>
      </c>
      <c r="M11" s="494">
        <f t="shared" si="2"/>
        <v>1.070566683991484</v>
      </c>
    </row>
    <row r="12" spans="1:13">
      <c r="A12" s="464">
        <v>7</v>
      </c>
      <c r="B12" s="453" t="s">
        <v>79</v>
      </c>
      <c r="C12" s="455" t="str">
        <f>IF(ISNUMBER(データ入力!#REF!)=FALSE,"",データ入力!#REF!)</f>
        <v/>
      </c>
      <c r="D12" s="455" t="str">
        <f>IF(ISNUMBER(データ入力!#REF!)=FALSE,"",データ入力!#REF!)</f>
        <v/>
      </c>
      <c r="F12" s="464">
        <v>7</v>
      </c>
      <c r="G12" s="453" t="s">
        <v>79</v>
      </c>
      <c r="H12" s="455">
        <f>SUMIF(データ入力!$P$21:$P$65,最終需要額・需要増加額!A12,データ入力!$O$21:$O$65)</f>
        <v>0</v>
      </c>
      <c r="I12" s="501">
        <f>マージン率表!F11</f>
        <v>0.22777404050280578</v>
      </c>
      <c r="J12" s="502">
        <f>マージン率表!G11</f>
        <v>6.8733145769724807E-2</v>
      </c>
      <c r="K12" s="486">
        <f t="shared" si="0"/>
        <v>0</v>
      </c>
      <c r="L12" s="487">
        <f t="shared" si="1"/>
        <v>0</v>
      </c>
      <c r="M12" s="494">
        <f t="shared" si="2"/>
        <v>0</v>
      </c>
    </row>
    <row r="13" spans="1:13">
      <c r="A13" s="464">
        <v>8</v>
      </c>
      <c r="B13" s="453" t="s">
        <v>80</v>
      </c>
      <c r="C13" s="455" t="str">
        <f>IF(ISNUMBER(データ入力!#REF!)=FALSE,"",データ入力!#REF!)</f>
        <v/>
      </c>
      <c r="D13" s="455" t="str">
        <f>IF(ISNUMBER(データ入力!#REF!)=FALSE,"",データ入力!#REF!)</f>
        <v/>
      </c>
      <c r="F13" s="464">
        <v>8</v>
      </c>
      <c r="G13" s="453" t="s">
        <v>80</v>
      </c>
      <c r="H13" s="455">
        <f>SUMIF(データ入力!$P$21:$P$65,最終需要額・需要増加額!A13,データ入力!$O$21:$O$65)</f>
        <v>20</v>
      </c>
      <c r="I13" s="501">
        <f>マージン率表!F12</f>
        <v>0.20916578648341741</v>
      </c>
      <c r="J13" s="502">
        <f>マージン率表!G12</f>
        <v>2.9711496082798602E-2</v>
      </c>
      <c r="K13" s="486">
        <f t="shared" si="0"/>
        <v>4.1833157296683483</v>
      </c>
      <c r="L13" s="487">
        <f t="shared" si="1"/>
        <v>0.59422992165597199</v>
      </c>
      <c r="M13" s="494">
        <f t="shared" si="2"/>
        <v>15.222454348675679</v>
      </c>
    </row>
    <row r="14" spans="1:13">
      <c r="A14" s="464">
        <v>9</v>
      </c>
      <c r="B14" s="453" t="s">
        <v>81</v>
      </c>
      <c r="C14" s="455" t="str">
        <f>IF(ISNUMBER(データ入力!#REF!)=FALSE,"",データ入力!#REF!)</f>
        <v/>
      </c>
      <c r="D14" s="455" t="str">
        <f>IF(ISNUMBER(データ入力!#REF!)=FALSE,"",データ入力!#REF!)</f>
        <v/>
      </c>
      <c r="F14" s="464">
        <v>9</v>
      </c>
      <c r="G14" s="453" t="s">
        <v>81</v>
      </c>
      <c r="H14" s="455">
        <f>SUMIF(データ入力!$P$21:$P$65,最終需要額・需要増加額!A14,データ入力!$O$21:$O$65)</f>
        <v>5</v>
      </c>
      <c r="I14" s="501">
        <f>マージン率表!F13</f>
        <v>0.18250341317981927</v>
      </c>
      <c r="J14" s="502">
        <f>マージン率表!G13</f>
        <v>2.3246482054168363E-2</v>
      </c>
      <c r="K14" s="486">
        <f t="shared" si="0"/>
        <v>0.91251706589909642</v>
      </c>
      <c r="L14" s="487">
        <f t="shared" si="1"/>
        <v>0.11623241027084182</v>
      </c>
      <c r="M14" s="494">
        <f t="shared" si="2"/>
        <v>3.9712505238300615</v>
      </c>
    </row>
    <row r="15" spans="1:13">
      <c r="A15" s="464">
        <v>10</v>
      </c>
      <c r="B15" s="453" t="s">
        <v>82</v>
      </c>
      <c r="C15" s="455" t="str">
        <f>IF(ISNUMBER(データ入力!#REF!)=FALSE,"",データ入力!#REF!)</f>
        <v/>
      </c>
      <c r="D15" s="455" t="str">
        <f>IF(ISNUMBER(データ入力!#REF!)=FALSE,"",データ入力!#REF!)</f>
        <v/>
      </c>
      <c r="F15" s="464">
        <v>10</v>
      </c>
      <c r="G15" s="453" t="s">
        <v>82</v>
      </c>
      <c r="H15" s="455">
        <f>SUMIF(データ入力!$P$21:$P$65,最終需要額・需要増加額!A15,データ入力!$O$21:$O$65)</f>
        <v>0</v>
      </c>
      <c r="I15" s="501">
        <f>マージン率表!F14</f>
        <v>0.18507748312665584</v>
      </c>
      <c r="J15" s="502">
        <f>マージン率表!G14</f>
        <v>3.2260839046717366E-2</v>
      </c>
      <c r="K15" s="486">
        <f t="shared" si="0"/>
        <v>0</v>
      </c>
      <c r="L15" s="487">
        <f t="shared" si="1"/>
        <v>0</v>
      </c>
      <c r="M15" s="494">
        <f t="shared" si="2"/>
        <v>0</v>
      </c>
    </row>
    <row r="16" spans="1:13">
      <c r="A16" s="464">
        <v>11</v>
      </c>
      <c r="B16" s="453" t="s">
        <v>83</v>
      </c>
      <c r="C16" s="455" t="str">
        <f>IF(ISNUMBER(データ入力!#REF!)=FALSE,"",データ入力!#REF!)</f>
        <v/>
      </c>
      <c r="D16" s="455" t="str">
        <f>IF(ISNUMBER(データ入力!#REF!)=FALSE,"",データ入力!#REF!)</f>
        <v/>
      </c>
      <c r="F16" s="464">
        <v>11</v>
      </c>
      <c r="G16" s="453" t="s">
        <v>83</v>
      </c>
      <c r="H16" s="455">
        <f>SUMIF(データ入力!$P$21:$P$65,最終需要額・需要増加額!A16,データ入力!$O$21:$O$65)</f>
        <v>0</v>
      </c>
      <c r="I16" s="501">
        <f>マージン率表!F15</f>
        <v>0.17883609489207672</v>
      </c>
      <c r="J16" s="502">
        <f>マージン率表!G15</f>
        <v>6.6271205902616259E-2</v>
      </c>
      <c r="K16" s="486">
        <f t="shared" si="0"/>
        <v>0</v>
      </c>
      <c r="L16" s="487">
        <f t="shared" si="1"/>
        <v>0</v>
      </c>
      <c r="M16" s="494">
        <f t="shared" si="2"/>
        <v>0</v>
      </c>
    </row>
    <row r="17" spans="1:13">
      <c r="A17" s="464">
        <v>12</v>
      </c>
      <c r="B17" s="453" t="s">
        <v>84</v>
      </c>
      <c r="C17" s="455" t="str">
        <f>IF(ISNUMBER(データ入力!#REF!)=FALSE,"",データ入力!#REF!)</f>
        <v/>
      </c>
      <c r="D17" s="455" t="str">
        <f>IF(ISNUMBER(データ入力!#REF!)=FALSE,"",データ入力!#REF!)</f>
        <v/>
      </c>
      <c r="F17" s="464">
        <v>12</v>
      </c>
      <c r="G17" s="453" t="s">
        <v>84</v>
      </c>
      <c r="H17" s="455">
        <f>SUMIF(データ入力!$P$21:$P$65,最終需要額・需要増加額!A17,データ入力!$O$21:$O$65)</f>
        <v>0</v>
      </c>
      <c r="I17" s="501">
        <f>マージン率表!F16</f>
        <v>4.4136684029070707E-2</v>
      </c>
      <c r="J17" s="502">
        <f>マージン率表!G16</f>
        <v>3.2259733117485527E-2</v>
      </c>
      <c r="K17" s="486">
        <f t="shared" si="0"/>
        <v>0</v>
      </c>
      <c r="L17" s="487">
        <f t="shared" si="1"/>
        <v>0</v>
      </c>
      <c r="M17" s="494">
        <f t="shared" si="2"/>
        <v>0</v>
      </c>
    </row>
    <row r="18" spans="1:13">
      <c r="A18" s="464">
        <v>13</v>
      </c>
      <c r="B18" s="453" t="s">
        <v>85</v>
      </c>
      <c r="C18" s="455" t="str">
        <f>IF(ISNUMBER(データ入力!#REF!)=FALSE,"",データ入力!#REF!)</f>
        <v/>
      </c>
      <c r="D18" s="455" t="str">
        <f>IF(ISNUMBER(データ入力!#REF!)=FALSE,"",データ入力!#REF!)</f>
        <v/>
      </c>
      <c r="F18" s="464">
        <v>13</v>
      </c>
      <c r="G18" s="453" t="s">
        <v>85</v>
      </c>
      <c r="H18" s="455">
        <f>SUMIF(データ入力!$P$21:$P$65,最終需要額・需要増加額!A18,データ入力!$O$21:$O$65)</f>
        <v>0</v>
      </c>
      <c r="I18" s="501">
        <f>マージン率表!F17</f>
        <v>8.3707677576120507E-2</v>
      </c>
      <c r="J18" s="502">
        <f>マージン率表!G17</f>
        <v>3.285072636067244E-2</v>
      </c>
      <c r="K18" s="486">
        <f t="shared" si="0"/>
        <v>0</v>
      </c>
      <c r="L18" s="487">
        <f t="shared" si="1"/>
        <v>0</v>
      </c>
      <c r="M18" s="494">
        <f t="shared" si="2"/>
        <v>0</v>
      </c>
    </row>
    <row r="19" spans="1:13">
      <c r="A19" s="464">
        <v>14</v>
      </c>
      <c r="B19" s="453" t="s">
        <v>86</v>
      </c>
      <c r="C19" s="455" t="str">
        <f>IF(ISNUMBER(データ入力!#REF!)=FALSE,"",データ入力!#REF!)</f>
        <v/>
      </c>
      <c r="D19" s="455" t="str">
        <f>IF(ISNUMBER(データ入力!#REF!)=FALSE,"",データ入力!#REF!)</f>
        <v/>
      </c>
      <c r="F19" s="464">
        <v>14</v>
      </c>
      <c r="G19" s="453" t="s">
        <v>86</v>
      </c>
      <c r="H19" s="455">
        <f>SUMIF(データ入力!$P$21:$P$65,最終需要額・需要増加額!A19,データ入力!$O$21:$O$65)</f>
        <v>0</v>
      </c>
      <c r="I19" s="501">
        <f>マージン率表!F18</f>
        <v>0.10045191089862339</v>
      </c>
      <c r="J19" s="502">
        <f>マージン率表!G18</f>
        <v>4.5402979811794537E-2</v>
      </c>
      <c r="K19" s="486">
        <f t="shared" si="0"/>
        <v>0</v>
      </c>
      <c r="L19" s="487">
        <f t="shared" si="1"/>
        <v>0</v>
      </c>
      <c r="M19" s="494">
        <f t="shared" si="2"/>
        <v>0</v>
      </c>
    </row>
    <row r="20" spans="1:13">
      <c r="A20" s="464">
        <v>15</v>
      </c>
      <c r="B20" s="453" t="s">
        <v>70</v>
      </c>
      <c r="C20" s="455" t="str">
        <f>IF(ISNUMBER(データ入力!#REF!)=FALSE,"",データ入力!#REF!)</f>
        <v/>
      </c>
      <c r="D20" s="455" t="str">
        <f>IF(ISNUMBER(データ入力!#REF!)=FALSE,"",データ入力!#REF!)</f>
        <v/>
      </c>
      <c r="F20" s="464">
        <v>15</v>
      </c>
      <c r="G20" s="453" t="s">
        <v>70</v>
      </c>
      <c r="H20" s="455">
        <f>SUMIF(データ入力!$P$21:$P$65,最終需要額・需要増加額!A20,データ入力!$O$21:$O$65)</f>
        <v>0</v>
      </c>
      <c r="I20" s="501">
        <f>マージン率表!F19</f>
        <v>0.1236190709404834</v>
      </c>
      <c r="J20" s="502">
        <f>マージン率表!G19</f>
        <v>1.5240610059349222E-2</v>
      </c>
      <c r="K20" s="486">
        <f t="shared" si="0"/>
        <v>0</v>
      </c>
      <c r="L20" s="487">
        <f t="shared" si="1"/>
        <v>0</v>
      </c>
      <c r="M20" s="494">
        <f t="shared" si="2"/>
        <v>0</v>
      </c>
    </row>
    <row r="21" spans="1:13">
      <c r="A21" s="464">
        <v>16</v>
      </c>
      <c r="B21" s="453" t="s">
        <v>71</v>
      </c>
      <c r="C21" s="455" t="str">
        <f>IF(ISNUMBER(データ入力!#REF!)=FALSE,"",データ入力!#REF!)</f>
        <v/>
      </c>
      <c r="D21" s="455" t="str">
        <f>IF(ISNUMBER(データ入力!#REF!)=FALSE,"",データ入力!#REF!)</f>
        <v/>
      </c>
      <c r="F21" s="464">
        <v>16</v>
      </c>
      <c r="G21" s="453" t="s">
        <v>71</v>
      </c>
      <c r="H21" s="455">
        <f>SUMIF(データ入力!$P$21:$P$65,最終需要額・需要増加額!A21,データ入力!$O$21:$O$65)</f>
        <v>0</v>
      </c>
      <c r="I21" s="501">
        <f>マージン率表!F20</f>
        <v>0.13307505497583852</v>
      </c>
      <c r="J21" s="502">
        <f>マージン率表!G20</f>
        <v>1.3002631979161374E-2</v>
      </c>
      <c r="K21" s="486">
        <f t="shared" si="0"/>
        <v>0</v>
      </c>
      <c r="L21" s="487">
        <f t="shared" si="1"/>
        <v>0</v>
      </c>
      <c r="M21" s="494">
        <f t="shared" si="2"/>
        <v>0</v>
      </c>
    </row>
    <row r="22" spans="1:13">
      <c r="A22" s="464">
        <v>17</v>
      </c>
      <c r="B22" s="453" t="s">
        <v>72</v>
      </c>
      <c r="C22" s="455" t="str">
        <f>IF(ISNUMBER(データ入力!#REF!)=FALSE,"",データ入力!#REF!)</f>
        <v/>
      </c>
      <c r="D22" s="455" t="str">
        <f>IF(ISNUMBER(データ入力!#REF!)=FALSE,"",データ入力!#REF!)</f>
        <v/>
      </c>
      <c r="F22" s="464">
        <v>17</v>
      </c>
      <c r="G22" s="453" t="s">
        <v>72</v>
      </c>
      <c r="H22" s="455">
        <f>SUMIF(データ入力!$P$21:$P$65,最終需要額・需要増加額!A22,データ入力!$O$21:$O$65)</f>
        <v>0</v>
      </c>
      <c r="I22" s="501">
        <f>マージン率表!F21</f>
        <v>0.20693389562783923</v>
      </c>
      <c r="J22" s="502">
        <f>マージン率表!G21</f>
        <v>1.5496284781023193E-2</v>
      </c>
      <c r="K22" s="486">
        <f t="shared" si="0"/>
        <v>0</v>
      </c>
      <c r="L22" s="487">
        <f t="shared" si="1"/>
        <v>0</v>
      </c>
      <c r="M22" s="494">
        <f t="shared" si="2"/>
        <v>0</v>
      </c>
    </row>
    <row r="23" spans="1:13">
      <c r="A23" s="464">
        <v>18</v>
      </c>
      <c r="B23" s="453" t="s">
        <v>87</v>
      </c>
      <c r="C23" s="455" t="str">
        <f>IF(ISNUMBER(データ入力!#REF!)=FALSE,"",データ入力!#REF!)</f>
        <v/>
      </c>
      <c r="D23" s="455" t="str">
        <f>IF(ISNUMBER(データ入力!#REF!)=FALSE,"",データ入力!#REF!)</f>
        <v/>
      </c>
      <c r="F23" s="464">
        <v>18</v>
      </c>
      <c r="G23" s="453" t="s">
        <v>87</v>
      </c>
      <c r="H23" s="455">
        <f>SUMIF(データ入力!$P$21:$P$65,最終需要額・需要増加額!A23,データ入力!$O$21:$O$65)</f>
        <v>0</v>
      </c>
      <c r="I23" s="501">
        <f>マージン率表!F22</f>
        <v>6.7976828865455044E-2</v>
      </c>
      <c r="J23" s="502">
        <f>マージン率表!G22</f>
        <v>1.0993871975732818E-2</v>
      </c>
      <c r="K23" s="486">
        <f t="shared" si="0"/>
        <v>0</v>
      </c>
      <c r="L23" s="487">
        <f t="shared" si="1"/>
        <v>0</v>
      </c>
      <c r="M23" s="494">
        <f t="shared" si="2"/>
        <v>0</v>
      </c>
    </row>
    <row r="24" spans="1:13">
      <c r="A24" s="464">
        <v>19</v>
      </c>
      <c r="B24" s="453" t="s">
        <v>88</v>
      </c>
      <c r="C24" s="455" t="str">
        <f>IF(ISNUMBER(データ入力!#REF!)=FALSE,"",データ入力!#REF!)</f>
        <v/>
      </c>
      <c r="D24" s="455" t="str">
        <f>IF(ISNUMBER(データ入力!#REF!)=FALSE,"",データ入力!#REF!)</f>
        <v/>
      </c>
      <c r="F24" s="464">
        <v>19</v>
      </c>
      <c r="G24" s="453" t="s">
        <v>88</v>
      </c>
      <c r="H24" s="455">
        <f>SUMIF(データ入力!$P$21:$P$65,最終需要額・需要増加額!A24,データ入力!$O$21:$O$65)</f>
        <v>0</v>
      </c>
      <c r="I24" s="501">
        <f>マージン率表!F23</f>
        <v>0.18806332509313814</v>
      </c>
      <c r="J24" s="502">
        <f>マージン率表!G23</f>
        <v>1.1049325330265493E-2</v>
      </c>
      <c r="K24" s="486">
        <f t="shared" si="0"/>
        <v>0</v>
      </c>
      <c r="L24" s="487">
        <f t="shared" si="1"/>
        <v>0</v>
      </c>
      <c r="M24" s="494">
        <f t="shared" si="2"/>
        <v>0</v>
      </c>
    </row>
    <row r="25" spans="1:13">
      <c r="A25" s="464">
        <v>20</v>
      </c>
      <c r="B25" s="453" t="s">
        <v>89</v>
      </c>
      <c r="C25" s="455" t="str">
        <f>IF(ISNUMBER(データ入力!#REF!)=FALSE,"",データ入力!#REF!)</f>
        <v/>
      </c>
      <c r="D25" s="455" t="str">
        <f>IF(ISNUMBER(データ入力!#REF!)=FALSE,"",データ入力!#REF!)</f>
        <v/>
      </c>
      <c r="F25" s="464">
        <v>20</v>
      </c>
      <c r="G25" s="453" t="s">
        <v>89</v>
      </c>
      <c r="H25" s="455">
        <f>SUMIF(データ入力!$P$21:$P$65,最終需要額・需要増加額!A25,データ入力!$O$21:$O$65)</f>
        <v>0</v>
      </c>
      <c r="I25" s="501">
        <f>マージン率表!F24</f>
        <v>0.1934627447343559</v>
      </c>
      <c r="J25" s="502">
        <f>マージン率表!G24</f>
        <v>8.7390249027079186E-3</v>
      </c>
      <c r="K25" s="486">
        <f t="shared" si="0"/>
        <v>0</v>
      </c>
      <c r="L25" s="487">
        <f t="shared" si="1"/>
        <v>0</v>
      </c>
      <c r="M25" s="494">
        <f t="shared" si="2"/>
        <v>0</v>
      </c>
    </row>
    <row r="26" spans="1:13">
      <c r="A26" s="464">
        <v>21</v>
      </c>
      <c r="B26" s="453" t="s">
        <v>90</v>
      </c>
      <c r="C26" s="455" t="str">
        <f>IF(ISNUMBER(データ入力!#REF!)=FALSE,"",データ入力!#REF!)</f>
        <v/>
      </c>
      <c r="D26" s="455" t="str">
        <f>IF(ISNUMBER(データ入力!#REF!)=FALSE,"",データ入力!#REF!)</f>
        <v/>
      </c>
      <c r="F26" s="464">
        <v>21</v>
      </c>
      <c r="G26" s="453" t="s">
        <v>90</v>
      </c>
      <c r="H26" s="455">
        <f>SUMIF(データ入力!$P$21:$P$65,最終需要額・需要増加額!A26,データ入力!$O$21:$O$65)</f>
        <v>0</v>
      </c>
      <c r="I26" s="501">
        <f>マージン率表!F25</f>
        <v>9.5805722682401659E-2</v>
      </c>
      <c r="J26" s="502">
        <f>マージン率表!G25</f>
        <v>1.8393509592828379E-2</v>
      </c>
      <c r="K26" s="486">
        <f t="shared" si="0"/>
        <v>0</v>
      </c>
      <c r="L26" s="487">
        <f t="shared" si="1"/>
        <v>0</v>
      </c>
      <c r="M26" s="494">
        <f t="shared" si="2"/>
        <v>0</v>
      </c>
    </row>
    <row r="27" spans="1:13">
      <c r="A27" s="465">
        <v>22</v>
      </c>
      <c r="B27" s="466" t="s">
        <v>64</v>
      </c>
      <c r="C27" s="456" t="str">
        <f>IF(ISNUMBER(データ入力!#REF!)=FALSE,"",データ入力!#REF!)</f>
        <v/>
      </c>
      <c r="D27" s="456" t="str">
        <f>IF(ISNUMBER(データ入力!#REF!)=FALSE,"",データ入力!#REF!)</f>
        <v/>
      </c>
      <c r="F27" s="465">
        <v>22</v>
      </c>
      <c r="G27" s="466" t="s">
        <v>64</v>
      </c>
      <c r="H27" s="456">
        <f>SUMIF(データ入力!$P$21:$P$65,最終需要額・需要増加額!A27,データ入力!$O$21:$O$65)</f>
        <v>28</v>
      </c>
      <c r="I27" s="505">
        <f>マージン率表!F26</f>
        <v>0.3102277989937019</v>
      </c>
      <c r="J27" s="506">
        <f>マージン率表!G26</f>
        <v>4.8667963807104558E-2</v>
      </c>
      <c r="K27" s="490">
        <f t="shared" si="0"/>
        <v>8.686378371823654</v>
      </c>
      <c r="L27" s="491">
        <f t="shared" si="1"/>
        <v>1.3627029865989275</v>
      </c>
      <c r="M27" s="496">
        <f t="shared" si="2"/>
        <v>17.950918641577417</v>
      </c>
    </row>
    <row r="28" spans="1:13">
      <c r="A28" s="464">
        <v>23</v>
      </c>
      <c r="B28" s="453" t="s">
        <v>91</v>
      </c>
      <c r="C28" s="455">
        <f>データ入力!D11</f>
        <v>1000</v>
      </c>
      <c r="D28" s="455" t="str">
        <f>IF(ISNUMBER(データ入力!#REF!)=FALSE,"",データ入力!#REF!)</f>
        <v/>
      </c>
      <c r="F28" s="464">
        <v>23</v>
      </c>
      <c r="G28" s="453" t="s">
        <v>91</v>
      </c>
      <c r="H28" s="455">
        <f>SUMIF(データ入力!$P$21:$P$65,最終需要額・需要増加額!A28,データ入力!$O$21:$O$65)</f>
        <v>0</v>
      </c>
      <c r="I28" s="501">
        <f>マージン率表!F27</f>
        <v>0</v>
      </c>
      <c r="J28" s="502">
        <f>マージン率表!G27</f>
        <v>0</v>
      </c>
      <c r="K28" s="486">
        <f t="shared" si="0"/>
        <v>0</v>
      </c>
      <c r="L28" s="487">
        <f t="shared" si="1"/>
        <v>0</v>
      </c>
      <c r="M28" s="494">
        <f t="shared" si="2"/>
        <v>0</v>
      </c>
    </row>
    <row r="29" spans="1:13">
      <c r="A29" s="464">
        <v>24</v>
      </c>
      <c r="B29" s="453" t="s">
        <v>92</v>
      </c>
      <c r="C29" s="455" t="str">
        <f>IF(ISNUMBER(データ入力!#REF!)=FALSE,"",データ入力!#REF!)</f>
        <v/>
      </c>
      <c r="D29" s="455" t="str">
        <f>IF(ISNUMBER(データ入力!#REF!)=FALSE,"",データ入力!#REF!)</f>
        <v/>
      </c>
      <c r="F29" s="464">
        <v>24</v>
      </c>
      <c r="G29" s="453" t="s">
        <v>92</v>
      </c>
      <c r="H29" s="455">
        <f>SUMIF(データ入力!$P$21:$P$65,最終需要額・需要増加額!A29,データ入力!$O$21:$O$65)</f>
        <v>8</v>
      </c>
      <c r="I29" s="501">
        <f>マージン率表!F28</f>
        <v>0</v>
      </c>
      <c r="J29" s="502">
        <f>マージン率表!G28</f>
        <v>0</v>
      </c>
      <c r="K29" s="486">
        <f t="shared" si="0"/>
        <v>0</v>
      </c>
      <c r="L29" s="487">
        <f t="shared" si="1"/>
        <v>0</v>
      </c>
      <c r="M29" s="494">
        <f t="shared" si="2"/>
        <v>8</v>
      </c>
    </row>
    <row r="30" spans="1:13">
      <c r="A30" s="464">
        <v>25</v>
      </c>
      <c r="B30" s="453" t="s">
        <v>1</v>
      </c>
      <c r="C30" s="455" t="str">
        <f>IF(ISNUMBER(データ入力!#REF!)=FALSE,"",データ入力!#REF!)</f>
        <v/>
      </c>
      <c r="D30" s="455" t="str">
        <f>IF(ISNUMBER(データ入力!#REF!)=FALSE,"",データ入力!#REF!)</f>
        <v/>
      </c>
      <c r="F30" s="464">
        <v>25</v>
      </c>
      <c r="G30" s="453" t="s">
        <v>1</v>
      </c>
      <c r="H30" s="455">
        <f>SUMIF(データ入力!$P$21:$P$65,最終需要額・需要増加額!A30,データ入力!$O$21:$O$65)</f>
        <v>10</v>
      </c>
      <c r="I30" s="501">
        <f>マージン率表!F29</f>
        <v>0</v>
      </c>
      <c r="J30" s="502">
        <f>マージン率表!G29</f>
        <v>0</v>
      </c>
      <c r="K30" s="486">
        <f t="shared" si="0"/>
        <v>0</v>
      </c>
      <c r="L30" s="487">
        <f t="shared" si="1"/>
        <v>0</v>
      </c>
      <c r="M30" s="494">
        <f t="shared" si="2"/>
        <v>10</v>
      </c>
    </row>
    <row r="31" spans="1:13" ht="13.5" thickBot="1">
      <c r="A31" s="464">
        <v>26</v>
      </c>
      <c r="B31" s="453" t="s">
        <v>2</v>
      </c>
      <c r="C31" s="455" t="str">
        <f>IF(ISNUMBER(データ入力!#REF!)=FALSE,"",データ入力!#REF!)</f>
        <v/>
      </c>
      <c r="D31" s="455" t="str">
        <f>IF(ISNUMBER(データ入力!#REF!)=FALSE,"",データ入力!#REF!)</f>
        <v/>
      </c>
      <c r="F31" s="464">
        <v>26</v>
      </c>
      <c r="G31" s="453" t="s">
        <v>2</v>
      </c>
      <c r="H31" s="455">
        <f>SUMIF(データ入力!$P$21:$P$65,最終需要額・需要増加額!A31,データ入力!$O$21:$O$65)</f>
        <v>0</v>
      </c>
      <c r="I31" s="501">
        <f>マージン率表!F30</f>
        <v>0</v>
      </c>
      <c r="J31" s="502">
        <f>マージン率表!G30</f>
        <v>0</v>
      </c>
      <c r="K31" s="486">
        <f t="shared" si="0"/>
        <v>0</v>
      </c>
      <c r="L31" s="487">
        <f t="shared" si="1"/>
        <v>0</v>
      </c>
      <c r="M31" s="494">
        <f t="shared" si="2"/>
        <v>0</v>
      </c>
    </row>
    <row r="32" spans="1:13" ht="13.5" thickBot="1">
      <c r="A32" s="464">
        <v>27</v>
      </c>
      <c r="B32" s="453" t="s">
        <v>65</v>
      </c>
      <c r="C32" s="455" t="str">
        <f>IF(ISNUMBER(データ入力!#REF!)=FALSE,"",データ入力!#REF!)</f>
        <v/>
      </c>
      <c r="D32" s="455" t="str">
        <f>IF(ISNUMBER(データ入力!#REF!)=FALSE,"",データ入力!#REF!)</f>
        <v/>
      </c>
      <c r="F32" s="464">
        <v>27</v>
      </c>
      <c r="G32" s="453" t="s">
        <v>65</v>
      </c>
      <c r="H32" s="455">
        <f>SUMIF(データ入力!$P$21:$P$65,最終需要額・需要増加額!A32,データ入力!$O$21:$O$65)</f>
        <v>0</v>
      </c>
      <c r="I32" s="501">
        <f>マージン率表!F31</f>
        <v>0.4926979819314985</v>
      </c>
      <c r="J32" s="502">
        <f>マージン率表!G31</f>
        <v>0</v>
      </c>
      <c r="K32" s="486">
        <f t="shared" si="0"/>
        <v>0</v>
      </c>
      <c r="L32" s="498">
        <f t="shared" si="1"/>
        <v>0</v>
      </c>
      <c r="M32" s="499">
        <f>SUM(H32,K45)-SUM(K32:L32)</f>
        <v>20.882977326299741</v>
      </c>
    </row>
    <row r="33" spans="1:13">
      <c r="A33" s="464">
        <v>28</v>
      </c>
      <c r="B33" s="453" t="s">
        <v>66</v>
      </c>
      <c r="C33" s="455" t="str">
        <f>IF(ISNUMBER(データ入力!#REF!)=FALSE,"",データ入力!#REF!)</f>
        <v/>
      </c>
      <c r="D33" s="455" t="str">
        <f>IF(ISNUMBER(データ入力!#REF!)=FALSE,"",データ入力!#REF!)</f>
        <v/>
      </c>
      <c r="F33" s="464">
        <v>28</v>
      </c>
      <c r="G33" s="453" t="s">
        <v>66</v>
      </c>
      <c r="H33" s="455">
        <f>SUMIF(データ入力!$P$21:$P$65,最終需要額・需要増加額!A33,データ入力!$O$21:$O$65)</f>
        <v>2</v>
      </c>
      <c r="I33" s="501">
        <f>マージン率表!F32</f>
        <v>0</v>
      </c>
      <c r="J33" s="502">
        <f>マージン率表!G32</f>
        <v>0</v>
      </c>
      <c r="K33" s="486">
        <f t="shared" si="0"/>
        <v>0</v>
      </c>
      <c r="L33" s="487">
        <f t="shared" si="1"/>
        <v>0</v>
      </c>
      <c r="M33" s="494">
        <f t="shared" si="2"/>
        <v>2</v>
      </c>
    </row>
    <row r="34" spans="1:13" ht="13.5" thickBot="1">
      <c r="A34" s="464">
        <v>29</v>
      </c>
      <c r="B34" s="453" t="s">
        <v>93</v>
      </c>
      <c r="C34" s="455" t="str">
        <f>IF(ISNUMBER(データ入力!#REF!)=FALSE,"",データ入力!#REF!)</f>
        <v/>
      </c>
      <c r="D34" s="455" t="str">
        <f>IF(ISNUMBER(データ入力!#REF!)=FALSE,"",データ入力!#REF!)</f>
        <v/>
      </c>
      <c r="F34" s="464">
        <v>29</v>
      </c>
      <c r="G34" s="453" t="s">
        <v>93</v>
      </c>
      <c r="H34" s="455">
        <f>SUMIF(データ入力!$P$21:$P$65,最終需要額・需要増加額!A34,データ入力!$O$21:$O$65)</f>
        <v>30</v>
      </c>
      <c r="I34" s="501">
        <f>マージン率表!F33</f>
        <v>0</v>
      </c>
      <c r="J34" s="502">
        <f>マージン率表!G33</f>
        <v>0</v>
      </c>
      <c r="K34" s="486">
        <f t="shared" si="0"/>
        <v>0</v>
      </c>
      <c r="L34" s="487">
        <f t="shared" si="1"/>
        <v>0</v>
      </c>
      <c r="M34" s="494">
        <f t="shared" si="2"/>
        <v>30</v>
      </c>
    </row>
    <row r="35" spans="1:13" ht="13.5" thickBot="1">
      <c r="A35" s="464">
        <v>30</v>
      </c>
      <c r="B35" s="453" t="s">
        <v>94</v>
      </c>
      <c r="C35" s="455" t="str">
        <f>IF(ISNUMBER(データ入力!#REF!)=FALSE,"",データ入力!#REF!)</f>
        <v/>
      </c>
      <c r="D35" s="455" t="str">
        <f>IF(ISNUMBER(データ入力!#REF!)=FALSE,"",データ入力!#REF!)</f>
        <v/>
      </c>
      <c r="F35" s="464">
        <v>30</v>
      </c>
      <c r="G35" s="453" t="s">
        <v>94</v>
      </c>
      <c r="H35" s="455">
        <f>SUMIF(データ入力!$P$21:$P$65,最終需要額・需要増加額!A35,データ入力!$O$21:$O$65)</f>
        <v>70</v>
      </c>
      <c r="I35" s="501">
        <f>マージン率表!F34</f>
        <v>0</v>
      </c>
      <c r="J35" s="502">
        <f>マージン率表!G34</f>
        <v>0.2691517845030636</v>
      </c>
      <c r="K35" s="486">
        <f t="shared" si="0"/>
        <v>0</v>
      </c>
      <c r="L35" s="498">
        <f t="shared" si="1"/>
        <v>18.840624915214452</v>
      </c>
      <c r="M35" s="499">
        <f>SUM(H35,L45)-SUM(K35:L35)</f>
        <v>72.825482898616855</v>
      </c>
    </row>
    <row r="36" spans="1:13">
      <c r="A36" s="464">
        <v>31</v>
      </c>
      <c r="B36" s="453" t="s">
        <v>95</v>
      </c>
      <c r="C36" s="455" t="str">
        <f>IF(ISNUMBER(データ入力!#REF!)=FALSE,"",データ入力!#REF!)</f>
        <v/>
      </c>
      <c r="D36" s="455" t="str">
        <f>IF(ISNUMBER(データ入力!#REF!)=FALSE,"",データ入力!#REF!)</f>
        <v/>
      </c>
      <c r="F36" s="464">
        <v>31</v>
      </c>
      <c r="G36" s="453" t="s">
        <v>95</v>
      </c>
      <c r="H36" s="455">
        <f>SUMIF(データ入力!$P$21:$P$65,最終需要額・需要増加額!A36,データ入力!$O$21:$O$65)</f>
        <v>5</v>
      </c>
      <c r="I36" s="501">
        <f>マージン率表!F35</f>
        <v>3.4860271439561788E-2</v>
      </c>
      <c r="J36" s="502">
        <f>マージン率表!G35</f>
        <v>4.8155258972889942E-3</v>
      </c>
      <c r="K36" s="486">
        <f t="shared" si="0"/>
        <v>0.17430135719780893</v>
      </c>
      <c r="L36" s="487">
        <f t="shared" si="1"/>
        <v>2.4077629486444971E-2</v>
      </c>
      <c r="M36" s="494">
        <f t="shared" si="2"/>
        <v>4.8016210133157458</v>
      </c>
    </row>
    <row r="37" spans="1:13">
      <c r="A37" s="464">
        <v>32</v>
      </c>
      <c r="B37" s="453" t="s">
        <v>67</v>
      </c>
      <c r="C37" s="455" t="str">
        <f>IF(ISNUMBER(データ入力!#REF!)=FALSE,"",データ入力!#REF!)</f>
        <v/>
      </c>
      <c r="D37" s="455" t="str">
        <f>IF(ISNUMBER(データ入力!#REF!)=FALSE,"",データ入力!#REF!)</f>
        <v/>
      </c>
      <c r="F37" s="464">
        <v>32</v>
      </c>
      <c r="G37" s="453" t="s">
        <v>67</v>
      </c>
      <c r="H37" s="455">
        <f>SUMIF(データ入力!$P$21:$P$65,最終需要額・需要増加額!A37,データ入力!$O$21:$O$65)</f>
        <v>0</v>
      </c>
      <c r="I37" s="501">
        <f>マージン率表!F36</f>
        <v>0</v>
      </c>
      <c r="J37" s="502">
        <f>マージン率表!G36</f>
        <v>0</v>
      </c>
      <c r="K37" s="486">
        <f t="shared" si="0"/>
        <v>0</v>
      </c>
      <c r="L37" s="487">
        <f t="shared" si="1"/>
        <v>0</v>
      </c>
      <c r="M37" s="494">
        <f t="shared" si="2"/>
        <v>0</v>
      </c>
    </row>
    <row r="38" spans="1:13">
      <c r="A38" s="464">
        <v>33</v>
      </c>
      <c r="B38" s="453" t="s">
        <v>96</v>
      </c>
      <c r="C38" s="455" t="str">
        <f>IF(ISNUMBER(データ入力!#REF!)=FALSE,"",データ入力!#REF!)</f>
        <v/>
      </c>
      <c r="D38" s="455" t="str">
        <f>IF(ISNUMBER(データ入力!#REF!)=FALSE,"",データ入力!#REF!)</f>
        <v/>
      </c>
      <c r="F38" s="464">
        <v>33</v>
      </c>
      <c r="G38" s="453" t="s">
        <v>96</v>
      </c>
      <c r="H38" s="455">
        <f>SUMIF(データ入力!$P$21:$P$65,最終需要額・需要増加額!A38,データ入力!$O$21:$O$65)</f>
        <v>0</v>
      </c>
      <c r="I38" s="501">
        <f>マージン率表!F37</f>
        <v>0</v>
      </c>
      <c r="J38" s="502">
        <f>マージン率表!G37</f>
        <v>1.4399715311367549E-5</v>
      </c>
      <c r="K38" s="486">
        <f t="shared" si="0"/>
        <v>0</v>
      </c>
      <c r="L38" s="487">
        <f t="shared" si="1"/>
        <v>0</v>
      </c>
      <c r="M38" s="494">
        <f t="shared" si="2"/>
        <v>0</v>
      </c>
    </row>
    <row r="39" spans="1:13">
      <c r="A39" s="464">
        <v>34</v>
      </c>
      <c r="B39" s="453" t="s">
        <v>97</v>
      </c>
      <c r="C39" s="455" t="str">
        <f>IF(ISNUMBER(データ入力!#REF!)=FALSE,"",データ入力!#REF!)</f>
        <v/>
      </c>
      <c r="D39" s="455">
        <f>データ入力!D16</f>
        <v>500</v>
      </c>
      <c r="F39" s="464">
        <v>34</v>
      </c>
      <c r="G39" s="453" t="s">
        <v>97</v>
      </c>
      <c r="H39" s="455">
        <f>SUMIF(データ入力!$P$21:$P$65,最終需要額・需要増加額!A39,データ入力!$O$21:$O$65)</f>
        <v>0</v>
      </c>
      <c r="I39" s="501">
        <f>マージン率表!F38</f>
        <v>0</v>
      </c>
      <c r="J39" s="502">
        <f>マージン率表!G38</f>
        <v>0</v>
      </c>
      <c r="K39" s="486">
        <f t="shared" si="0"/>
        <v>0</v>
      </c>
      <c r="L39" s="487">
        <f t="shared" si="1"/>
        <v>0</v>
      </c>
      <c r="M39" s="494">
        <f t="shared" si="2"/>
        <v>0</v>
      </c>
    </row>
    <row r="40" spans="1:13">
      <c r="A40" s="464">
        <v>35</v>
      </c>
      <c r="B40" s="453" t="s">
        <v>3</v>
      </c>
      <c r="C40" s="455" t="str">
        <f>IF(ISNUMBER(データ入力!#REF!)=FALSE,"",データ入力!#REF!)</f>
        <v/>
      </c>
      <c r="D40" s="455" t="str">
        <f>IF(ISNUMBER(データ入力!#REF!)=FALSE,"",データ入力!#REF!)</f>
        <v/>
      </c>
      <c r="F40" s="464">
        <v>35</v>
      </c>
      <c r="G40" s="453" t="s">
        <v>3</v>
      </c>
      <c r="H40" s="455">
        <f>SUMIF(データ入力!$P$21:$P$65,最終需要額・需要増加額!A40,データ入力!$O$21:$O$65)</f>
        <v>0</v>
      </c>
      <c r="I40" s="501">
        <f>マージン率表!F39</f>
        <v>0</v>
      </c>
      <c r="J40" s="502">
        <f>マージン率表!G39</f>
        <v>0</v>
      </c>
      <c r="K40" s="486">
        <f t="shared" si="0"/>
        <v>0</v>
      </c>
      <c r="L40" s="487">
        <f t="shared" si="1"/>
        <v>0</v>
      </c>
      <c r="M40" s="494">
        <f t="shared" si="2"/>
        <v>0</v>
      </c>
    </row>
    <row r="41" spans="1:13">
      <c r="A41" s="464">
        <v>36</v>
      </c>
      <c r="B41" s="453" t="s">
        <v>98</v>
      </c>
      <c r="C41" s="455" t="str">
        <f>IF(ISNUMBER(データ入力!#REF!)=FALSE,"",データ入力!#REF!)</f>
        <v/>
      </c>
      <c r="D41" s="455" t="str">
        <f>IF(ISNUMBER(データ入力!#REF!)=FALSE,"",データ入力!#REF!)</f>
        <v/>
      </c>
      <c r="F41" s="464">
        <v>36</v>
      </c>
      <c r="G41" s="453" t="s">
        <v>98</v>
      </c>
      <c r="H41" s="455">
        <f>SUMIF(データ入力!$P$21:$P$65,最終需要額・需要増加額!A41,データ入力!$O$21:$O$65)</f>
        <v>16</v>
      </c>
      <c r="I41" s="501">
        <f>マージン率表!F40</f>
        <v>0</v>
      </c>
      <c r="J41" s="502">
        <f>マージン率表!G40</f>
        <v>0</v>
      </c>
      <c r="K41" s="486">
        <f t="shared" si="0"/>
        <v>0</v>
      </c>
      <c r="L41" s="487">
        <f t="shared" si="1"/>
        <v>0</v>
      </c>
      <c r="M41" s="494">
        <f t="shared" si="2"/>
        <v>16</v>
      </c>
    </row>
    <row r="42" spans="1:13">
      <c r="A42" s="464">
        <v>37</v>
      </c>
      <c r="B42" s="453" t="s">
        <v>99</v>
      </c>
      <c r="C42" s="455" t="str">
        <f>IF(ISNUMBER(データ入力!#REF!)=FALSE,"",データ入力!#REF!)</f>
        <v/>
      </c>
      <c r="D42" s="455" t="str">
        <f>IF(ISNUMBER(データ入力!#REF!)=FALSE,"",データ入力!#REF!)</f>
        <v/>
      </c>
      <c r="F42" s="464">
        <v>37</v>
      </c>
      <c r="G42" s="453" t="s">
        <v>99</v>
      </c>
      <c r="H42" s="455">
        <f>SUMIF(データ入力!$P$21:$P$65,最終需要額・需要増加額!A42,データ入力!$O$21:$O$65)</f>
        <v>8</v>
      </c>
      <c r="I42" s="501">
        <f>マージン率表!F41</f>
        <v>2.4065710635694622E-5</v>
      </c>
      <c r="J42" s="502">
        <f>マージン率表!G41</f>
        <v>9.9211704282147083E-6</v>
      </c>
      <c r="K42" s="486">
        <f t="shared" si="0"/>
        <v>1.9252568508555697E-4</v>
      </c>
      <c r="L42" s="487">
        <f t="shared" si="1"/>
        <v>7.9369363425717666E-5</v>
      </c>
      <c r="M42" s="494">
        <f t="shared" si="2"/>
        <v>7.9997281049514886</v>
      </c>
    </row>
    <row r="43" spans="1:13">
      <c r="A43" s="464">
        <v>38</v>
      </c>
      <c r="B43" s="453" t="s">
        <v>4</v>
      </c>
      <c r="C43" s="455" t="str">
        <f>IF(ISNUMBER(データ入力!#REF!)=FALSE,"",データ入力!#REF!)</f>
        <v/>
      </c>
      <c r="D43" s="455" t="str">
        <f>IF(ISNUMBER(データ入力!#REF!)=FALSE,"",データ入力!#REF!)</f>
        <v/>
      </c>
      <c r="F43" s="464">
        <v>38</v>
      </c>
      <c r="G43" s="453" t="s">
        <v>4</v>
      </c>
      <c r="H43" s="455">
        <f>SUMIF(データ入力!$P$21:$P$65,最終需要額・需要増加額!A43,データ入力!$O$21:$O$65)</f>
        <v>0</v>
      </c>
      <c r="I43" s="501">
        <f>マージン率表!F42</f>
        <v>0</v>
      </c>
      <c r="J43" s="502">
        <f>マージン率表!G42</f>
        <v>0</v>
      </c>
      <c r="K43" s="486">
        <f t="shared" si="0"/>
        <v>0</v>
      </c>
      <c r="L43" s="487">
        <f t="shared" si="1"/>
        <v>0</v>
      </c>
      <c r="M43" s="494">
        <f t="shared" si="2"/>
        <v>0</v>
      </c>
    </row>
    <row r="44" spans="1:13">
      <c r="A44" s="464">
        <v>39</v>
      </c>
      <c r="B44" s="453" t="s">
        <v>5</v>
      </c>
      <c r="C44" s="455" t="str">
        <f>IF(ISNUMBER(データ入力!#REF!)=FALSE,"",データ入力!#REF!)</f>
        <v/>
      </c>
      <c r="D44" s="455" t="str">
        <f>IF(ISNUMBER(データ入力!#REF!)=FALSE,"",データ入力!#REF!)</f>
        <v/>
      </c>
      <c r="F44" s="464">
        <v>39</v>
      </c>
      <c r="G44" s="453" t="s">
        <v>5</v>
      </c>
      <c r="H44" s="455">
        <f>SUMIF(データ入力!$P$21:$P$65,最終需要額・需要増加額!A44,データ入力!$O$21:$O$65)</f>
        <v>0</v>
      </c>
      <c r="I44" s="501">
        <f>マージン率表!F43</f>
        <v>1.5753233448746726E-2</v>
      </c>
      <c r="J44" s="502">
        <f>マージン率表!G43</f>
        <v>3.6043000647173973E-2</v>
      </c>
      <c r="K44" s="486">
        <f t="shared" si="0"/>
        <v>0</v>
      </c>
      <c r="L44" s="487">
        <f t="shared" si="1"/>
        <v>0</v>
      </c>
      <c r="M44" s="494">
        <f t="shared" si="2"/>
        <v>0</v>
      </c>
    </row>
    <row r="45" spans="1:13">
      <c r="A45" s="467">
        <v>40</v>
      </c>
      <c r="B45" s="468" t="s">
        <v>216</v>
      </c>
      <c r="C45" s="469">
        <f>SUM(C6:C44)</f>
        <v>1000</v>
      </c>
      <c r="D45" s="469">
        <f t="shared" ref="D45:H45" si="3">SUM(D6:D44)</f>
        <v>500</v>
      </c>
      <c r="F45" s="467">
        <v>40</v>
      </c>
      <c r="G45" s="468" t="s">
        <v>216</v>
      </c>
      <c r="H45" s="469">
        <f t="shared" si="3"/>
        <v>223</v>
      </c>
      <c r="I45" s="477"/>
      <c r="J45" s="478"/>
      <c r="K45" s="492">
        <f>SUM(K6:K44)</f>
        <v>20.882977326299741</v>
      </c>
      <c r="L45" s="493">
        <f>SUM(L6:L44)</f>
        <v>21.66610781383131</v>
      </c>
      <c r="M45" s="497">
        <f>SUM(M6:M44)</f>
        <v>223</v>
      </c>
    </row>
    <row r="46" spans="1:13">
      <c r="A46" s="457"/>
      <c r="B46" s="457"/>
      <c r="C46" s="457"/>
      <c r="D46" s="457"/>
      <c r="F46" s="457"/>
      <c r="G46" s="457"/>
      <c r="H46" s="457"/>
    </row>
    <row r="47" spans="1:13">
      <c r="A47" s="457"/>
      <c r="B47" s="457"/>
      <c r="C47" s="457"/>
      <c r="D47" s="457"/>
      <c r="F47" s="457"/>
      <c r="G47" s="457"/>
      <c r="H47" s="457"/>
    </row>
    <row r="48" spans="1:13">
      <c r="B48" s="457"/>
      <c r="C48" s="457"/>
      <c r="D48" s="457"/>
      <c r="G48" s="457"/>
      <c r="H48" s="457"/>
    </row>
    <row r="49" spans="1:8">
      <c r="A49" s="457"/>
      <c r="B49" s="457"/>
      <c r="C49" s="457"/>
      <c r="D49" s="457"/>
      <c r="F49" s="457"/>
      <c r="G49" s="457"/>
      <c r="H49" s="457"/>
    </row>
    <row r="50" spans="1:8">
      <c r="A50" s="457"/>
      <c r="B50" s="457"/>
      <c r="C50" s="457"/>
      <c r="D50" s="457"/>
      <c r="F50" s="457"/>
      <c r="G50" s="457"/>
      <c r="H50" s="457"/>
    </row>
  </sheetData>
  <phoneticPr fontId="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44FBB-58A7-4D48-BF59-DD982CA11C89}">
  <sheetPr>
    <pageSetUpPr fitToPage="1"/>
  </sheetPr>
  <dimension ref="A1:AC55"/>
  <sheetViews>
    <sheetView showGridLines="0" workbookViewId="0">
      <pane xSplit="2" ySplit="5" topLeftCell="C6" activePane="bottomRight" state="frozen"/>
      <selection activeCell="H5" sqref="H5:H44"/>
      <selection pane="topRight" activeCell="H5" sqref="H5:H44"/>
      <selection pane="bottomLeft" activeCell="H5" sqref="H5:H44"/>
      <selection pane="bottomRight" activeCell="C6" sqref="C6"/>
    </sheetView>
  </sheetViews>
  <sheetFormatPr defaultRowHeight="13"/>
  <cols>
    <col min="1" max="1" width="3" style="52" customWidth="1"/>
    <col min="2" max="2" width="20.83203125" style="52" customWidth="1"/>
    <col min="3" max="7" width="11.6640625" style="52" customWidth="1"/>
    <col min="8" max="8" width="3.6640625" style="52" customWidth="1"/>
    <col min="9" max="9" width="3" style="52" customWidth="1"/>
    <col min="10" max="10" width="20.83203125" style="52" customWidth="1"/>
    <col min="11" max="15" width="11.6640625" style="52" customWidth="1"/>
    <col min="16" max="16" width="3.6640625" style="52" customWidth="1"/>
    <col min="17" max="17" width="3" style="52" customWidth="1"/>
    <col min="18" max="18" width="20.83203125" style="52" customWidth="1"/>
    <col min="19" max="23" width="11.6640625" style="52" customWidth="1"/>
    <col min="24" max="24" width="3.6640625" style="52" customWidth="1"/>
    <col min="25" max="25" width="16.5" style="52" customWidth="1"/>
    <col min="26" max="26" width="10.1640625" style="52" customWidth="1"/>
    <col min="27" max="27" width="11.9140625" style="52" customWidth="1"/>
    <col min="28" max="29" width="11.58203125" style="52" customWidth="1"/>
    <col min="30" max="16384" width="8.6640625" style="52"/>
  </cols>
  <sheetData>
    <row r="1" spans="1:29">
      <c r="A1" s="51" t="s">
        <v>484</v>
      </c>
      <c r="H1" s="53"/>
      <c r="I1" s="51"/>
      <c r="P1" s="53"/>
      <c r="Q1" s="51"/>
      <c r="X1" s="53"/>
      <c r="Y1" s="53"/>
      <c r="Z1" s="53"/>
      <c r="AA1" s="53"/>
      <c r="AB1" s="53"/>
      <c r="AC1" s="53"/>
    </row>
    <row r="2" spans="1:29">
      <c r="A2" s="54" t="s">
        <v>201</v>
      </c>
      <c r="B2" s="55"/>
      <c r="C2" s="55"/>
      <c r="D2" s="55"/>
      <c r="E2" s="55"/>
      <c r="F2" s="55"/>
      <c r="G2" s="56"/>
      <c r="H2" s="53"/>
      <c r="I2" s="227"/>
      <c r="J2" s="227"/>
      <c r="K2" s="227"/>
      <c r="L2" s="227"/>
      <c r="M2" s="227"/>
      <c r="N2" s="227"/>
      <c r="O2" s="227"/>
      <c r="P2" s="53"/>
      <c r="Q2" s="227"/>
      <c r="R2" s="227"/>
      <c r="S2" s="227"/>
      <c r="T2" s="227"/>
      <c r="U2" s="227"/>
      <c r="V2" s="227"/>
      <c r="W2" s="227"/>
      <c r="X2" s="53"/>
      <c r="Y2" s="53"/>
      <c r="Z2" s="53"/>
      <c r="AA2" s="53"/>
      <c r="AB2" s="53"/>
      <c r="AC2" s="53"/>
    </row>
    <row r="3" spans="1:29">
      <c r="A3" s="51" t="s">
        <v>218</v>
      </c>
      <c r="C3" s="228"/>
      <c r="D3" s="225" t="s">
        <v>306</v>
      </c>
      <c r="E3" s="224"/>
      <c r="F3" s="224"/>
      <c r="G3" s="224"/>
      <c r="H3" s="57"/>
      <c r="I3" s="51" t="s">
        <v>218</v>
      </c>
      <c r="K3" s="228"/>
      <c r="L3" s="225" t="s">
        <v>306</v>
      </c>
      <c r="M3" s="224"/>
      <c r="N3" s="224"/>
      <c r="O3" s="224"/>
      <c r="P3" s="57"/>
      <c r="Q3" s="51" t="s">
        <v>218</v>
      </c>
      <c r="S3" s="228"/>
      <c r="T3" s="225" t="s">
        <v>306</v>
      </c>
      <c r="U3" s="224"/>
      <c r="V3" s="224"/>
      <c r="W3" s="224"/>
      <c r="X3" s="57"/>
      <c r="Y3" s="58" t="s">
        <v>219</v>
      </c>
      <c r="Z3" s="53"/>
      <c r="AA3" s="53"/>
      <c r="AB3" s="53"/>
      <c r="AC3" s="53"/>
    </row>
    <row r="4" spans="1:29">
      <c r="A4" s="59"/>
      <c r="B4" s="507" t="s">
        <v>460</v>
      </c>
      <c r="C4" s="223" t="s">
        <v>203</v>
      </c>
      <c r="D4" s="61"/>
      <c r="E4" s="62" t="s">
        <v>303</v>
      </c>
      <c r="F4" s="63" t="s">
        <v>204</v>
      </c>
      <c r="G4" s="64"/>
      <c r="H4" s="66"/>
      <c r="I4" s="59"/>
      <c r="J4" s="507" t="s">
        <v>461</v>
      </c>
      <c r="K4" s="223" t="s">
        <v>203</v>
      </c>
      <c r="L4" s="61"/>
      <c r="M4" s="62" t="s">
        <v>303</v>
      </c>
      <c r="N4" s="63" t="s">
        <v>204</v>
      </c>
      <c r="O4" s="64"/>
      <c r="P4" s="66"/>
      <c r="Q4" s="59"/>
      <c r="R4" s="507" t="s">
        <v>463</v>
      </c>
      <c r="S4" s="223" t="s">
        <v>203</v>
      </c>
      <c r="T4" s="61"/>
      <c r="U4" s="62" t="s">
        <v>303</v>
      </c>
      <c r="V4" s="63" t="s">
        <v>204</v>
      </c>
      <c r="W4" s="64"/>
      <c r="X4" s="66"/>
      <c r="Y4" s="195"/>
      <c r="Z4" s="196" t="s">
        <v>208</v>
      </c>
      <c r="AA4" s="197" t="s">
        <v>220</v>
      </c>
      <c r="AB4" s="198" t="s">
        <v>210</v>
      </c>
      <c r="AC4" s="197" t="s">
        <v>221</v>
      </c>
    </row>
    <row r="5" spans="1:29">
      <c r="A5" s="69"/>
      <c r="B5" s="66"/>
      <c r="C5" s="229" t="s">
        <v>207</v>
      </c>
      <c r="D5" s="70" t="s">
        <v>208</v>
      </c>
      <c r="E5" s="71" t="s">
        <v>209</v>
      </c>
      <c r="F5" s="70" t="s">
        <v>210</v>
      </c>
      <c r="G5" s="71" t="s">
        <v>211</v>
      </c>
      <c r="I5" s="69"/>
      <c r="J5" s="66"/>
      <c r="K5" s="229" t="s">
        <v>207</v>
      </c>
      <c r="L5" s="70" t="s">
        <v>208</v>
      </c>
      <c r="M5" s="71" t="s">
        <v>209</v>
      </c>
      <c r="N5" s="70" t="s">
        <v>210</v>
      </c>
      <c r="O5" s="71" t="s">
        <v>211</v>
      </c>
      <c r="Q5" s="69"/>
      <c r="R5" s="66"/>
      <c r="S5" s="229" t="s">
        <v>207</v>
      </c>
      <c r="T5" s="70" t="s">
        <v>208</v>
      </c>
      <c r="U5" s="71" t="s">
        <v>209</v>
      </c>
      <c r="V5" s="70" t="s">
        <v>210</v>
      </c>
      <c r="W5" s="71" t="s">
        <v>211</v>
      </c>
      <c r="Y5" s="199"/>
      <c r="Z5" s="200" t="s">
        <v>207</v>
      </c>
      <c r="AA5" s="201" t="s">
        <v>207</v>
      </c>
      <c r="AB5" s="202" t="s">
        <v>222</v>
      </c>
      <c r="AC5" s="201" t="s">
        <v>222</v>
      </c>
    </row>
    <row r="6" spans="1:29">
      <c r="A6" s="244">
        <v>1</v>
      </c>
      <c r="B6" s="72" t="s">
        <v>73</v>
      </c>
      <c r="C6" s="231" t="str">
        <f>IF(ISNUMBER(データ入力!#REF!)=FALSE,"",データ入力!#REF!)</f>
        <v/>
      </c>
      <c r="D6" s="73">
        <f>'経済効果（施設建設）'!S5</f>
        <v>0.92820857598670492</v>
      </c>
      <c r="E6" s="74">
        <f>'経済効果（施設建設）'!U5</f>
        <v>0.39654034056576282</v>
      </c>
      <c r="F6" s="75">
        <f>'経済効果（施設建設）'!W5</f>
        <v>0</v>
      </c>
      <c r="G6" s="76">
        <f>'経済効果（施設建設）'!Y5</f>
        <v>0</v>
      </c>
      <c r="H6" s="77"/>
      <c r="I6" s="244">
        <v>1</v>
      </c>
      <c r="J6" s="72" t="s">
        <v>73</v>
      </c>
      <c r="K6" s="231" t="str">
        <f>IF(ISNUMBER(データ入力!#REF!)=FALSE,"",データ入力!#REF!)</f>
        <v/>
      </c>
      <c r="L6" s="73">
        <f>'経済効果（施設運営・簡易）'!S5</f>
        <v>0.69758965262558092</v>
      </c>
      <c r="M6" s="74">
        <f>'経済効果（施設運営・簡易）'!U5</f>
        <v>0.29801754215990162</v>
      </c>
      <c r="N6" s="75">
        <f>'経済効果（施設運営・簡易）'!W5</f>
        <v>0</v>
      </c>
      <c r="O6" s="76">
        <f>'経済効果（施設運営・簡易）'!Y5</f>
        <v>0</v>
      </c>
      <c r="P6" s="77"/>
      <c r="Q6" s="244">
        <v>1</v>
      </c>
      <c r="R6" s="72" t="s">
        <v>73</v>
      </c>
      <c r="S6" s="231">
        <f t="shared" ref="S6:S44" si="0">SUM(C6,K6)</f>
        <v>0</v>
      </c>
      <c r="T6" s="73">
        <f t="shared" ref="T6:T44" si="1">SUM(D6,L6)</f>
        <v>1.6257982286122858</v>
      </c>
      <c r="U6" s="74">
        <f t="shared" ref="U6:U44" si="2">SUM(E6,M6)</f>
        <v>0.69455788272566443</v>
      </c>
      <c r="V6" s="75">
        <f t="shared" ref="V6:V44" si="3">SUM(F6,N6)</f>
        <v>0</v>
      </c>
      <c r="W6" s="76">
        <f t="shared" ref="W6:W44" si="4">SUM(G6,O6)</f>
        <v>0</v>
      </c>
      <c r="X6" s="77"/>
      <c r="Y6" s="204" t="s">
        <v>223</v>
      </c>
      <c r="Z6" s="205">
        <f>T45</f>
        <v>2254.6863297867098</v>
      </c>
      <c r="AA6" s="205">
        <f>U45</f>
        <v>1189.0752250618971</v>
      </c>
      <c r="AB6" s="206">
        <f>V45</f>
        <v>184</v>
      </c>
      <c r="AC6" s="207">
        <f>W45</f>
        <v>161</v>
      </c>
    </row>
    <row r="7" spans="1:29">
      <c r="A7" s="245">
        <v>2</v>
      </c>
      <c r="B7" s="80" t="s">
        <v>74</v>
      </c>
      <c r="C7" s="232" t="str">
        <f>IF(ISNUMBER(データ入力!#REF!)=FALSE,"",データ入力!#REF!)</f>
        <v/>
      </c>
      <c r="D7" s="81">
        <f>'経済効果（施設建設）'!S6</f>
        <v>0.19855204567447904</v>
      </c>
      <c r="E7" s="82">
        <f>'経済効果（施設建設）'!U6</f>
        <v>0.12704911337359512</v>
      </c>
      <c r="F7" s="83">
        <f>'経済効果（施設建設）'!W6</f>
        <v>0</v>
      </c>
      <c r="G7" s="84">
        <f>'経済効果（施設建設）'!Y6</f>
        <v>0</v>
      </c>
      <c r="H7" s="77"/>
      <c r="I7" s="245">
        <v>2</v>
      </c>
      <c r="J7" s="80" t="s">
        <v>74</v>
      </c>
      <c r="K7" s="232" t="str">
        <f>IF(ISNUMBER(データ入力!#REF!)=FALSE,"",データ入力!#REF!)</f>
        <v/>
      </c>
      <c r="L7" s="81">
        <f>'経済効果（施設運営・簡易）'!S6</f>
        <v>7.4259141875826343E-2</v>
      </c>
      <c r="M7" s="82">
        <f>'経済効果（施設運営・簡易）'!U6</f>
        <v>4.7516801467135023E-2</v>
      </c>
      <c r="N7" s="83">
        <f>'経済効果（施設運営・簡易）'!W6</f>
        <v>0</v>
      </c>
      <c r="O7" s="84">
        <f>'経済効果（施設運営・簡易）'!Y6</f>
        <v>0</v>
      </c>
      <c r="P7" s="77"/>
      <c r="Q7" s="245">
        <v>2</v>
      </c>
      <c r="R7" s="80" t="s">
        <v>74</v>
      </c>
      <c r="S7" s="232">
        <f t="shared" si="0"/>
        <v>0</v>
      </c>
      <c r="T7" s="81">
        <f t="shared" si="1"/>
        <v>0.27281118755030537</v>
      </c>
      <c r="U7" s="82">
        <f t="shared" si="2"/>
        <v>0.17456591484073014</v>
      </c>
      <c r="V7" s="83">
        <f t="shared" si="3"/>
        <v>0</v>
      </c>
      <c r="W7" s="84">
        <f t="shared" si="4"/>
        <v>0</v>
      </c>
      <c r="X7" s="77"/>
      <c r="Y7" s="204" t="s">
        <v>224</v>
      </c>
      <c r="Z7" s="205">
        <f>S45</f>
        <v>1500</v>
      </c>
      <c r="AA7" s="207">
        <f>データ入力!AA8</f>
        <v>23462649</v>
      </c>
      <c r="AB7" s="208" t="s">
        <v>225</v>
      </c>
      <c r="AC7" s="209" t="s">
        <v>225</v>
      </c>
    </row>
    <row r="8" spans="1:29">
      <c r="A8" s="245">
        <v>3</v>
      </c>
      <c r="B8" s="80" t="s">
        <v>75</v>
      </c>
      <c r="C8" s="232" t="str">
        <f>IF(ISNUMBER(データ入力!#REF!)=FALSE,"",データ入力!#REF!)</f>
        <v/>
      </c>
      <c r="D8" s="81">
        <f>'経済効果（施設建設）'!S7</f>
        <v>5.7944385294022481E-2</v>
      </c>
      <c r="E8" s="82">
        <f>'経済効果（施設建設）'!U7</f>
        <v>2.7454826470831931E-2</v>
      </c>
      <c r="F8" s="83">
        <f>'経済効果（施設建設）'!W7</f>
        <v>0</v>
      </c>
      <c r="G8" s="84">
        <f>'経済効果（施設建設）'!Y7</f>
        <v>0</v>
      </c>
      <c r="H8" s="77"/>
      <c r="I8" s="245">
        <v>3</v>
      </c>
      <c r="J8" s="80" t="s">
        <v>75</v>
      </c>
      <c r="K8" s="232" t="str">
        <f>IF(ISNUMBER(データ入力!#REF!)=FALSE,"",データ入力!#REF!)</f>
        <v/>
      </c>
      <c r="L8" s="81">
        <f>'経済効果（施設運営・簡易）'!S7</f>
        <v>6.2318178055747193E-2</v>
      </c>
      <c r="M8" s="82">
        <f>'経済効果（施設運営・簡易）'!U7</f>
        <v>2.9527188110069484E-2</v>
      </c>
      <c r="N8" s="83">
        <f>'経済効果（施設運営・簡易）'!W7</f>
        <v>0</v>
      </c>
      <c r="O8" s="84">
        <f>'経済効果（施設運営・簡易）'!Y7</f>
        <v>0</v>
      </c>
      <c r="P8" s="77"/>
      <c r="Q8" s="245">
        <v>3</v>
      </c>
      <c r="R8" s="80" t="s">
        <v>75</v>
      </c>
      <c r="S8" s="232">
        <f t="shared" si="0"/>
        <v>0</v>
      </c>
      <c r="T8" s="81">
        <f t="shared" si="1"/>
        <v>0.12026256334976967</v>
      </c>
      <c r="U8" s="82">
        <f t="shared" si="2"/>
        <v>5.6982014580901415E-2</v>
      </c>
      <c r="V8" s="83">
        <f t="shared" si="3"/>
        <v>0</v>
      </c>
      <c r="W8" s="84">
        <f t="shared" si="4"/>
        <v>0</v>
      </c>
      <c r="X8" s="77"/>
      <c r="Y8" s="204" t="s">
        <v>226</v>
      </c>
      <c r="Z8" s="210">
        <f>Z6/Z7</f>
        <v>1.5031242198578065</v>
      </c>
      <c r="AA8" s="516">
        <f>AA6/AA7</f>
        <v>5.0679495953841235E-5</v>
      </c>
      <c r="AB8" s="208" t="s">
        <v>225</v>
      </c>
      <c r="AC8" s="211" t="s">
        <v>225</v>
      </c>
    </row>
    <row r="9" spans="1:29">
      <c r="A9" s="245">
        <v>4</v>
      </c>
      <c r="B9" s="80" t="s">
        <v>76</v>
      </c>
      <c r="C9" s="232" t="str">
        <f>IF(ISNUMBER(データ入力!#REF!)=FALSE,"",データ入力!#REF!)</f>
        <v/>
      </c>
      <c r="D9" s="81">
        <f>'経済効果（施設建設）'!S8</f>
        <v>0.11788183451697759</v>
      </c>
      <c r="E9" s="82">
        <f>'経済効果（施設建設）'!U8</f>
        <v>6.4080644178153096E-2</v>
      </c>
      <c r="F9" s="83">
        <f>'経済効果（施設建設）'!W8</f>
        <v>0</v>
      </c>
      <c r="G9" s="84">
        <f>'経済効果（施設建設）'!Y8</f>
        <v>0</v>
      </c>
      <c r="H9" s="77"/>
      <c r="I9" s="245">
        <v>4</v>
      </c>
      <c r="J9" s="80" t="s">
        <v>76</v>
      </c>
      <c r="K9" s="232" t="str">
        <f>IF(ISNUMBER(データ入力!#REF!)=FALSE,"",データ入力!#REF!)</f>
        <v/>
      </c>
      <c r="L9" s="81">
        <f>'経済効果（施設運営・簡易）'!S8</f>
        <v>4.4952111782036022E-2</v>
      </c>
      <c r="M9" s="82">
        <f>'経済効果（施設運営・簡易）'!U8</f>
        <v>2.4435998065048346E-2</v>
      </c>
      <c r="N9" s="83">
        <f>'経済効果（施設運営・簡易）'!W8</f>
        <v>0</v>
      </c>
      <c r="O9" s="84">
        <f>'経済効果（施設運営・簡易）'!Y8</f>
        <v>0</v>
      </c>
      <c r="P9" s="77"/>
      <c r="Q9" s="245">
        <v>4</v>
      </c>
      <c r="R9" s="80" t="s">
        <v>76</v>
      </c>
      <c r="S9" s="232">
        <f t="shared" si="0"/>
        <v>0</v>
      </c>
      <c r="T9" s="81">
        <f t="shared" si="1"/>
        <v>0.1628339462990136</v>
      </c>
      <c r="U9" s="82">
        <f t="shared" si="2"/>
        <v>8.8516642243201438E-2</v>
      </c>
      <c r="V9" s="83">
        <f t="shared" si="3"/>
        <v>0</v>
      </c>
      <c r="W9" s="84">
        <f t="shared" si="4"/>
        <v>0</v>
      </c>
      <c r="X9" s="77"/>
      <c r="Y9" s="212" t="s">
        <v>205</v>
      </c>
      <c r="Z9" s="540" t="s">
        <v>317</v>
      </c>
      <c r="AA9" s="541"/>
      <c r="AB9" s="213"/>
      <c r="AC9" s="214"/>
    </row>
    <row r="10" spans="1:29">
      <c r="A10" s="244">
        <v>5</v>
      </c>
      <c r="B10" s="72" t="s">
        <v>77</v>
      </c>
      <c r="C10" s="231" t="str">
        <f>IF(ISNUMBER(データ入力!#REF!)=FALSE,"",データ入力!#REF!)</f>
        <v/>
      </c>
      <c r="D10" s="73">
        <f>'経済効果（施設建設）'!S9</f>
        <v>7.8015634508425515</v>
      </c>
      <c r="E10" s="74">
        <f>'経済効果（施設建設）'!U9</f>
        <v>2.6253458853859537</v>
      </c>
      <c r="F10" s="75">
        <f>'経済効果（施設建設）'!W9</f>
        <v>0</v>
      </c>
      <c r="G10" s="76">
        <f>'経済効果（施設建設）'!Y9</f>
        <v>0</v>
      </c>
      <c r="H10" s="77"/>
      <c r="I10" s="244">
        <v>5</v>
      </c>
      <c r="J10" s="72" t="s">
        <v>77</v>
      </c>
      <c r="K10" s="231" t="str">
        <f>IF(ISNUMBER(データ入力!#REF!)=FALSE,"",データ入力!#REF!)</f>
        <v/>
      </c>
      <c r="L10" s="73">
        <f>'経済効果（施設運営・簡易）'!S9</f>
        <v>6.4286295211167115</v>
      </c>
      <c r="M10" s="74">
        <f>'経済効果（施設運営・簡易）'!U9</f>
        <v>2.1633325381865238</v>
      </c>
      <c r="N10" s="75">
        <f>'経済効果（施設運営・簡易）'!W9</f>
        <v>0</v>
      </c>
      <c r="O10" s="76">
        <f>'経済効果（施設運営・簡易）'!Y9</f>
        <v>0</v>
      </c>
      <c r="P10" s="77"/>
      <c r="Q10" s="244">
        <v>5</v>
      </c>
      <c r="R10" s="72" t="s">
        <v>77</v>
      </c>
      <c r="S10" s="231">
        <f t="shared" si="0"/>
        <v>0</v>
      </c>
      <c r="T10" s="73">
        <f t="shared" si="1"/>
        <v>14.230192971959262</v>
      </c>
      <c r="U10" s="74">
        <f t="shared" si="2"/>
        <v>4.7886784235724775</v>
      </c>
      <c r="V10" s="75">
        <f t="shared" si="3"/>
        <v>0</v>
      </c>
      <c r="W10" s="76">
        <f t="shared" si="4"/>
        <v>0</v>
      </c>
      <c r="X10" s="77"/>
      <c r="Y10" s="104" t="s">
        <v>462</v>
      </c>
      <c r="Z10" s="53"/>
      <c r="AA10" s="53"/>
      <c r="AB10" s="53"/>
      <c r="AC10" s="53"/>
    </row>
    <row r="11" spans="1:29">
      <c r="A11" s="245">
        <v>6</v>
      </c>
      <c r="B11" s="80" t="s">
        <v>78</v>
      </c>
      <c r="C11" s="232" t="str">
        <f>IF(ISNUMBER(データ入力!#REF!)=FALSE,"",データ入力!#REF!)</f>
        <v/>
      </c>
      <c r="D11" s="81">
        <f>'経済効果（施設建設）'!S10</f>
        <v>0.66503215927775883</v>
      </c>
      <c r="E11" s="82">
        <f>'経済効果（施設建設）'!U10</f>
        <v>0.25987575355755987</v>
      </c>
      <c r="F11" s="83">
        <f>'経済効果（施設建設）'!W10</f>
        <v>0</v>
      </c>
      <c r="G11" s="84">
        <f>'経済効果（施設建設）'!Y10</f>
        <v>0</v>
      </c>
      <c r="H11" s="77"/>
      <c r="I11" s="245">
        <v>6</v>
      </c>
      <c r="J11" s="80" t="s">
        <v>78</v>
      </c>
      <c r="K11" s="232" t="str">
        <f>IF(ISNUMBER(データ入力!#REF!)=FALSE,"",データ入力!#REF!)</f>
        <v/>
      </c>
      <c r="L11" s="81">
        <f>'経済効果（施設運営・簡易）'!S10</f>
        <v>0.36010403839284538</v>
      </c>
      <c r="M11" s="82">
        <f>'経済効果（施設運営・簡易）'!U10</f>
        <v>0.14071847057455664</v>
      </c>
      <c r="N11" s="83">
        <f>'経済効果（施設運営・簡易）'!W10</f>
        <v>0</v>
      </c>
      <c r="O11" s="84">
        <f>'経済効果（施設運営・簡易）'!Y10</f>
        <v>0</v>
      </c>
      <c r="P11" s="77"/>
      <c r="Q11" s="245">
        <v>6</v>
      </c>
      <c r="R11" s="80" t="s">
        <v>78</v>
      </c>
      <c r="S11" s="232">
        <f t="shared" si="0"/>
        <v>0</v>
      </c>
      <c r="T11" s="81">
        <f t="shared" si="1"/>
        <v>1.0251361976706042</v>
      </c>
      <c r="U11" s="82">
        <f t="shared" si="2"/>
        <v>0.40059422413211654</v>
      </c>
      <c r="V11" s="83">
        <f t="shared" si="3"/>
        <v>0</v>
      </c>
      <c r="W11" s="84">
        <f t="shared" si="4"/>
        <v>0</v>
      </c>
      <c r="X11" s="77"/>
      <c r="Y11" s="53"/>
      <c r="Z11" s="53"/>
      <c r="AA11" s="53"/>
      <c r="AB11" s="53"/>
      <c r="AC11" s="53"/>
    </row>
    <row r="12" spans="1:29" ht="14">
      <c r="A12" s="245">
        <v>7</v>
      </c>
      <c r="B12" s="80" t="s">
        <v>79</v>
      </c>
      <c r="C12" s="232" t="str">
        <f>IF(ISNUMBER(データ入力!#REF!)=FALSE,"",データ入力!#REF!)</f>
        <v/>
      </c>
      <c r="D12" s="81">
        <f>'経済効果（施設建設）'!S11</f>
        <v>15.26035239249631</v>
      </c>
      <c r="E12" s="82">
        <f>'経済効果（施設建設）'!U11</f>
        <v>5.4324797094083745</v>
      </c>
      <c r="F12" s="83">
        <f>'経済効果（施設建設）'!W11</f>
        <v>1</v>
      </c>
      <c r="G12" s="84">
        <f>'経済効果（施設建設）'!Y11</f>
        <v>1</v>
      </c>
      <c r="H12" s="77"/>
      <c r="I12" s="245">
        <v>7</v>
      </c>
      <c r="J12" s="80" t="s">
        <v>79</v>
      </c>
      <c r="K12" s="232" t="str">
        <f>IF(ISNUMBER(データ入力!#REF!)=FALSE,"",データ入力!#REF!)</f>
        <v/>
      </c>
      <c r="L12" s="81">
        <f>'経済効果（施設運営・簡易）'!S11</f>
        <v>1.8212238603062609</v>
      </c>
      <c r="M12" s="82">
        <f>'経済効果（施設運営・簡易）'!U11</f>
        <v>0.64833114026049821</v>
      </c>
      <c r="N12" s="83">
        <f>'経済効果（施設運営・簡易）'!W11</f>
        <v>0</v>
      </c>
      <c r="O12" s="84">
        <f>'経済効果（施設運営・簡易）'!Y11</f>
        <v>0</v>
      </c>
      <c r="P12" s="77"/>
      <c r="Q12" s="245">
        <v>7</v>
      </c>
      <c r="R12" s="80" t="s">
        <v>79</v>
      </c>
      <c r="S12" s="232">
        <f t="shared" si="0"/>
        <v>0</v>
      </c>
      <c r="T12" s="81">
        <f t="shared" si="1"/>
        <v>17.08157625280257</v>
      </c>
      <c r="U12" s="82">
        <f t="shared" si="2"/>
        <v>6.0808108496688726</v>
      </c>
      <c r="V12" s="83">
        <f t="shared" si="3"/>
        <v>1</v>
      </c>
      <c r="W12" s="84">
        <f t="shared" si="4"/>
        <v>1</v>
      </c>
      <c r="X12" s="77"/>
      <c r="Y12" s="104" t="s">
        <v>227</v>
      </c>
      <c r="Z12" s="215">
        <f>S45</f>
        <v>1500</v>
      </c>
      <c r="AA12" s="53"/>
      <c r="AB12" s="53"/>
      <c r="AC12" s="53"/>
    </row>
    <row r="13" spans="1:29" ht="14">
      <c r="A13" s="245">
        <v>8</v>
      </c>
      <c r="B13" s="80" t="s">
        <v>80</v>
      </c>
      <c r="C13" s="232" t="str">
        <f>IF(ISNUMBER(データ入力!#REF!)=FALSE,"",データ入力!#REF!)</f>
        <v/>
      </c>
      <c r="D13" s="81">
        <f>'経済効果（施設建設）'!S12</f>
        <v>2.9711287501424417</v>
      </c>
      <c r="E13" s="82">
        <f>'経済効果（施設建設）'!U12</f>
        <v>1.0649168647061418</v>
      </c>
      <c r="F13" s="83">
        <f>'経済効果（施設建設）'!W12</f>
        <v>0</v>
      </c>
      <c r="G13" s="84">
        <f>'経済効果（施設建設）'!Y12</f>
        <v>0</v>
      </c>
      <c r="H13" s="77"/>
      <c r="I13" s="245">
        <v>8</v>
      </c>
      <c r="J13" s="80" t="s">
        <v>80</v>
      </c>
      <c r="K13" s="232" t="str">
        <f>IF(ISNUMBER(データ入力!#REF!)=FALSE,"",データ入力!#REF!)</f>
        <v/>
      </c>
      <c r="L13" s="81">
        <f>'経済効果（施設運営・簡易）'!S12</f>
        <v>19.489670766262702</v>
      </c>
      <c r="M13" s="82">
        <f>'経済効果（施設運営・簡易）'!U12</f>
        <v>6.9855199259097729</v>
      </c>
      <c r="N13" s="83">
        <f>'経済効果（施設運営・簡易）'!W12</f>
        <v>0</v>
      </c>
      <c r="O13" s="84">
        <f>'経済効果（施設運営・簡易）'!Y12</f>
        <v>0</v>
      </c>
      <c r="P13" s="77"/>
      <c r="Q13" s="245">
        <v>8</v>
      </c>
      <c r="R13" s="80" t="s">
        <v>80</v>
      </c>
      <c r="S13" s="232">
        <f t="shared" si="0"/>
        <v>0</v>
      </c>
      <c r="T13" s="81">
        <f t="shared" si="1"/>
        <v>22.460799516405142</v>
      </c>
      <c r="U13" s="82">
        <f t="shared" si="2"/>
        <v>8.0504367906159153</v>
      </c>
      <c r="V13" s="83">
        <f t="shared" si="3"/>
        <v>0</v>
      </c>
      <c r="W13" s="84">
        <f t="shared" si="4"/>
        <v>0</v>
      </c>
      <c r="X13" s="77"/>
      <c r="Y13" s="216" t="s">
        <v>228</v>
      </c>
      <c r="Z13" s="217">
        <f>SUM('経済効果（施設建設）'!H44,'経済効果（施設運営・簡易）'!H44)</f>
        <v>423.60984116439442</v>
      </c>
      <c r="AA13" s="53"/>
      <c r="AB13" s="53"/>
      <c r="AC13" s="53"/>
    </row>
    <row r="14" spans="1:29" ht="14">
      <c r="A14" s="245">
        <v>9</v>
      </c>
      <c r="B14" s="80" t="s">
        <v>81</v>
      </c>
      <c r="C14" s="232" t="str">
        <f>IF(ISNUMBER(データ入力!#REF!)=FALSE,"",データ入力!#REF!)</f>
        <v/>
      </c>
      <c r="D14" s="81">
        <f>'経済効果（施設建設）'!S13</f>
        <v>4.4159867874545142</v>
      </c>
      <c r="E14" s="82">
        <f>'経済効果（施設建設）'!U13</f>
        <v>1.160386263067954</v>
      </c>
      <c r="F14" s="83">
        <f>'経済効果（施設建設）'!W13</f>
        <v>0</v>
      </c>
      <c r="G14" s="84">
        <f>'経済効果（施設建設）'!Y13</f>
        <v>0</v>
      </c>
      <c r="H14" s="77"/>
      <c r="I14" s="245">
        <v>9</v>
      </c>
      <c r="J14" s="80" t="s">
        <v>81</v>
      </c>
      <c r="K14" s="232" t="str">
        <f>IF(ISNUMBER(データ入力!#REF!)=FALSE,"",データ入力!#REF!)</f>
        <v/>
      </c>
      <c r="L14" s="81">
        <f>'経済効果（施設運営・簡易）'!S13</f>
        <v>0.89111646170721515</v>
      </c>
      <c r="M14" s="82">
        <f>'経済効果（施設運営・簡易）'!U13</f>
        <v>0.23415815099275222</v>
      </c>
      <c r="N14" s="83">
        <f>'経済効果（施設運営・簡易）'!W13</f>
        <v>0</v>
      </c>
      <c r="O14" s="84">
        <f>'経済効果（施設運営・簡易）'!Y13</f>
        <v>0</v>
      </c>
      <c r="P14" s="77"/>
      <c r="Q14" s="245">
        <v>9</v>
      </c>
      <c r="R14" s="80" t="s">
        <v>81</v>
      </c>
      <c r="S14" s="232">
        <f t="shared" si="0"/>
        <v>0</v>
      </c>
      <c r="T14" s="81">
        <f t="shared" si="1"/>
        <v>5.3071032491617292</v>
      </c>
      <c r="U14" s="82">
        <f t="shared" si="2"/>
        <v>1.3945444140607062</v>
      </c>
      <c r="V14" s="83">
        <f t="shared" si="3"/>
        <v>0</v>
      </c>
      <c r="W14" s="84">
        <f t="shared" si="4"/>
        <v>0</v>
      </c>
      <c r="X14" s="77"/>
      <c r="Y14" s="218" t="s">
        <v>229</v>
      </c>
      <c r="Z14" s="219">
        <f>SUM('経済効果（施設建設）'!R44,'経済効果（施設運営・簡易）'!R44)</f>
        <v>331.07648862231576</v>
      </c>
      <c r="AA14" s="53"/>
      <c r="AB14" s="53"/>
      <c r="AC14" s="53"/>
    </row>
    <row r="15" spans="1:29" ht="14">
      <c r="A15" s="245">
        <v>10</v>
      </c>
      <c r="B15" s="80" t="s">
        <v>82</v>
      </c>
      <c r="C15" s="232" t="str">
        <f>IF(ISNUMBER(データ入力!#REF!)=FALSE,"",データ入力!#REF!)</f>
        <v/>
      </c>
      <c r="D15" s="81">
        <f>'経済効果（施設建設）'!S14</f>
        <v>4.625588346001356</v>
      </c>
      <c r="E15" s="82">
        <f>'経済効果（施設建設）'!U14</f>
        <v>1.9809390667354194</v>
      </c>
      <c r="F15" s="83">
        <f>'経済効果（施設建設）'!W14</f>
        <v>0</v>
      </c>
      <c r="G15" s="84">
        <f>'経済効果（施設建設）'!Y14</f>
        <v>0</v>
      </c>
      <c r="H15" s="77"/>
      <c r="I15" s="245">
        <v>10</v>
      </c>
      <c r="J15" s="80" t="s">
        <v>82</v>
      </c>
      <c r="K15" s="232" t="str">
        <f>IF(ISNUMBER(データ入力!#REF!)=FALSE,"",データ入力!#REF!)</f>
        <v/>
      </c>
      <c r="L15" s="81">
        <f>'経済効果（施設運営・簡易）'!S14</f>
        <v>0.9132529781364962</v>
      </c>
      <c r="M15" s="82">
        <f>'経済効果（施設運営・簡易）'!U14</f>
        <v>0.39110668024900003</v>
      </c>
      <c r="N15" s="83">
        <f>'経済効果（施設運営・簡易）'!W14</f>
        <v>0</v>
      </c>
      <c r="O15" s="84">
        <f>'経済効果（施設運営・簡易）'!Y14</f>
        <v>0</v>
      </c>
      <c r="P15" s="77"/>
      <c r="Q15" s="245">
        <v>10</v>
      </c>
      <c r="R15" s="80" t="s">
        <v>82</v>
      </c>
      <c r="S15" s="232">
        <f t="shared" si="0"/>
        <v>0</v>
      </c>
      <c r="T15" s="81">
        <f t="shared" si="1"/>
        <v>5.5388413241378522</v>
      </c>
      <c r="U15" s="82">
        <f t="shared" si="2"/>
        <v>2.3720457469844196</v>
      </c>
      <c r="V15" s="83">
        <f t="shared" si="3"/>
        <v>0</v>
      </c>
      <c r="W15" s="84">
        <f t="shared" si="4"/>
        <v>0</v>
      </c>
      <c r="X15" s="77"/>
      <c r="Y15" s="220" t="s">
        <v>230</v>
      </c>
      <c r="Z15" s="221">
        <f>Z12+Z13+Z14</f>
        <v>2254.6863297867103</v>
      </c>
      <c r="AA15" s="53"/>
      <c r="AB15" s="53"/>
      <c r="AC15" s="53"/>
    </row>
    <row r="16" spans="1:29">
      <c r="A16" s="245">
        <v>11</v>
      </c>
      <c r="B16" s="80" t="s">
        <v>83</v>
      </c>
      <c r="C16" s="232" t="str">
        <f>IF(ISNUMBER(データ入力!#REF!)=FALSE,"",データ入力!#REF!)</f>
        <v/>
      </c>
      <c r="D16" s="81">
        <f>'経済効果（施設建設）'!S15</f>
        <v>24.934169845210008</v>
      </c>
      <c r="E16" s="82">
        <f>'経済効果（施設建設）'!U15</f>
        <v>12.217043802216718</v>
      </c>
      <c r="F16" s="83">
        <f>'経済効果（施設建設）'!W15</f>
        <v>1</v>
      </c>
      <c r="G16" s="84">
        <f>'経済効果（施設建設）'!Y15</f>
        <v>1</v>
      </c>
      <c r="H16" s="77"/>
      <c r="I16" s="245">
        <v>11</v>
      </c>
      <c r="J16" s="80" t="s">
        <v>83</v>
      </c>
      <c r="K16" s="232" t="str">
        <f>IF(ISNUMBER(データ入力!#REF!)=FALSE,"",データ入力!#REF!)</f>
        <v/>
      </c>
      <c r="L16" s="81">
        <f>'経済効果（施設運営・簡易）'!S15</f>
        <v>0.40065900794383591</v>
      </c>
      <c r="M16" s="82">
        <f>'経済効果（施設運営・簡易）'!U15</f>
        <v>0.19631167511048581</v>
      </c>
      <c r="N16" s="83">
        <f>'経済効果（施設運営・簡易）'!W15</f>
        <v>0</v>
      </c>
      <c r="O16" s="84">
        <f>'経済効果（施設運営・簡易）'!Y15</f>
        <v>0</v>
      </c>
      <c r="P16" s="77"/>
      <c r="Q16" s="245">
        <v>11</v>
      </c>
      <c r="R16" s="80" t="s">
        <v>83</v>
      </c>
      <c r="S16" s="232">
        <f t="shared" si="0"/>
        <v>0</v>
      </c>
      <c r="T16" s="81">
        <f t="shared" si="1"/>
        <v>25.334828853153844</v>
      </c>
      <c r="U16" s="82">
        <f t="shared" si="2"/>
        <v>12.413355477327205</v>
      </c>
      <c r="V16" s="83">
        <f t="shared" si="3"/>
        <v>1</v>
      </c>
      <c r="W16" s="84">
        <f t="shared" si="4"/>
        <v>1</v>
      </c>
      <c r="X16" s="77"/>
      <c r="Y16" s="53"/>
      <c r="Z16" s="222" t="s">
        <v>110</v>
      </c>
      <c r="AA16" s="53"/>
      <c r="AB16" s="53"/>
      <c r="AC16" s="53"/>
    </row>
    <row r="17" spans="1:29">
      <c r="A17" s="245">
        <v>12</v>
      </c>
      <c r="B17" s="80" t="s">
        <v>84</v>
      </c>
      <c r="C17" s="232" t="str">
        <f>IF(ISNUMBER(データ入力!#REF!)=FALSE,"",データ入力!#REF!)</f>
        <v/>
      </c>
      <c r="D17" s="81">
        <f>'経済効果（施設建設）'!S16</f>
        <v>29.838900824977099</v>
      </c>
      <c r="E17" s="82">
        <f>'経済効果（施設建設）'!U16</f>
        <v>6.3649663488762052</v>
      </c>
      <c r="F17" s="83">
        <f>'経済効果（施設建設）'!W16</f>
        <v>0</v>
      </c>
      <c r="G17" s="84">
        <f>'経済効果（施設建設）'!Y16</f>
        <v>0</v>
      </c>
      <c r="H17" s="77"/>
      <c r="I17" s="245">
        <v>12</v>
      </c>
      <c r="J17" s="80" t="s">
        <v>84</v>
      </c>
      <c r="K17" s="232" t="str">
        <f>IF(ISNUMBER(データ入力!#REF!)=FALSE,"",データ入力!#REF!)</f>
        <v/>
      </c>
      <c r="L17" s="81">
        <f>'経済効果（施設運営・簡易）'!S16</f>
        <v>0.29972662528485677</v>
      </c>
      <c r="M17" s="82">
        <f>'経済効果（施設運営・簡易）'!U16</f>
        <v>6.3934991941909283E-2</v>
      </c>
      <c r="N17" s="83">
        <f>'経済効果（施設運営・簡易）'!W16</f>
        <v>0</v>
      </c>
      <c r="O17" s="84">
        <f>'経済効果（施設運営・簡易）'!Y16</f>
        <v>0</v>
      </c>
      <c r="P17" s="77"/>
      <c r="Q17" s="245">
        <v>12</v>
      </c>
      <c r="R17" s="80" t="s">
        <v>84</v>
      </c>
      <c r="S17" s="232">
        <f t="shared" si="0"/>
        <v>0</v>
      </c>
      <c r="T17" s="81">
        <f t="shared" si="1"/>
        <v>30.138627450261957</v>
      </c>
      <c r="U17" s="82">
        <f t="shared" si="2"/>
        <v>6.4289013408181148</v>
      </c>
      <c r="V17" s="83">
        <f t="shared" si="3"/>
        <v>0</v>
      </c>
      <c r="W17" s="84">
        <f t="shared" si="4"/>
        <v>0</v>
      </c>
      <c r="X17" s="77"/>
      <c r="Y17" s="53"/>
      <c r="Z17" s="53"/>
      <c r="AA17" s="53"/>
      <c r="AB17" s="53"/>
      <c r="AC17" s="53"/>
    </row>
    <row r="18" spans="1:29">
      <c r="A18" s="245">
        <v>13</v>
      </c>
      <c r="B18" s="80" t="s">
        <v>85</v>
      </c>
      <c r="C18" s="232" t="str">
        <f>IF(ISNUMBER(データ入力!#REF!)=FALSE,"",データ入力!#REF!)</f>
        <v/>
      </c>
      <c r="D18" s="81">
        <f>'経済効果（施設建設）'!S17</f>
        <v>0.58072877100687625</v>
      </c>
      <c r="E18" s="82">
        <f>'経済効果（施設建設）'!U17</f>
        <v>0.12250959293221901</v>
      </c>
      <c r="F18" s="83">
        <f>'経済効果（施設建設）'!W17</f>
        <v>0</v>
      </c>
      <c r="G18" s="84">
        <f>'経済効果（施設建設）'!Y17</f>
        <v>0</v>
      </c>
      <c r="H18" s="77"/>
      <c r="I18" s="245">
        <v>13</v>
      </c>
      <c r="J18" s="80" t="s">
        <v>85</v>
      </c>
      <c r="K18" s="232" t="str">
        <f>IF(ISNUMBER(データ入力!#REF!)=FALSE,"",データ入力!#REF!)</f>
        <v/>
      </c>
      <c r="L18" s="81">
        <f>'経済効果（施設運営・簡易）'!S17</f>
        <v>6.8288455294108069E-2</v>
      </c>
      <c r="M18" s="82">
        <f>'経済効果（施設運営・簡易）'!U17</f>
        <v>1.4406020982129291E-2</v>
      </c>
      <c r="N18" s="83">
        <f>'経済効果（施設運営・簡易）'!W17</f>
        <v>0</v>
      </c>
      <c r="O18" s="84">
        <f>'経済効果（施設運営・簡易）'!Y17</f>
        <v>0</v>
      </c>
      <c r="P18" s="77"/>
      <c r="Q18" s="245">
        <v>13</v>
      </c>
      <c r="R18" s="80" t="s">
        <v>85</v>
      </c>
      <c r="S18" s="232">
        <f t="shared" si="0"/>
        <v>0</v>
      </c>
      <c r="T18" s="81">
        <f t="shared" si="1"/>
        <v>0.64901722630098435</v>
      </c>
      <c r="U18" s="82">
        <f t="shared" si="2"/>
        <v>0.13691561391434831</v>
      </c>
      <c r="V18" s="83">
        <f t="shared" si="3"/>
        <v>0</v>
      </c>
      <c r="W18" s="84">
        <f t="shared" si="4"/>
        <v>0</v>
      </c>
      <c r="X18" s="77"/>
      <c r="Y18" s="53"/>
      <c r="Z18" s="53"/>
      <c r="AA18" s="53"/>
      <c r="AB18" s="53"/>
      <c r="AC18" s="53"/>
    </row>
    <row r="19" spans="1:29">
      <c r="A19" s="245">
        <v>14</v>
      </c>
      <c r="B19" s="80" t="s">
        <v>86</v>
      </c>
      <c r="C19" s="232" t="str">
        <f>IF(ISNUMBER(データ入力!#REF!)=FALSE,"",データ入力!#REF!)</f>
        <v/>
      </c>
      <c r="D19" s="81">
        <f>'経済効果（施設建設）'!S18</f>
        <v>27.639352280194206</v>
      </c>
      <c r="E19" s="82">
        <f>'経済効果（施設建設）'!U18</f>
        <v>12.656376472722304</v>
      </c>
      <c r="F19" s="83">
        <f>'経済効果（施設建設）'!W18</f>
        <v>2</v>
      </c>
      <c r="G19" s="84">
        <f>'経済効果（施設建設）'!Y18</f>
        <v>2</v>
      </c>
      <c r="H19" s="77"/>
      <c r="I19" s="245">
        <v>14</v>
      </c>
      <c r="J19" s="80" t="s">
        <v>86</v>
      </c>
      <c r="K19" s="232" t="str">
        <f>IF(ISNUMBER(データ入力!#REF!)=FALSE,"",データ入力!#REF!)</f>
        <v/>
      </c>
      <c r="L19" s="81">
        <f>'経済効果（施設運営・簡易）'!S18</f>
        <v>0.47021244861313916</v>
      </c>
      <c r="M19" s="82">
        <f>'経済効果（施設運営・簡易）'!U18</f>
        <v>0.21531567424150447</v>
      </c>
      <c r="N19" s="83">
        <f>'経済効果（施設運営・簡易）'!W18</f>
        <v>0</v>
      </c>
      <c r="O19" s="84">
        <f>'経済効果（施設運営・簡易）'!Y18</f>
        <v>0</v>
      </c>
      <c r="P19" s="77"/>
      <c r="Q19" s="245">
        <v>14</v>
      </c>
      <c r="R19" s="80" t="s">
        <v>86</v>
      </c>
      <c r="S19" s="232">
        <f t="shared" si="0"/>
        <v>0</v>
      </c>
      <c r="T19" s="81">
        <f t="shared" si="1"/>
        <v>28.109564728807346</v>
      </c>
      <c r="U19" s="82">
        <f t="shared" si="2"/>
        <v>12.871692146963808</v>
      </c>
      <c r="V19" s="83">
        <f t="shared" si="3"/>
        <v>2</v>
      </c>
      <c r="W19" s="84">
        <f t="shared" si="4"/>
        <v>2</v>
      </c>
      <c r="X19" s="77"/>
      <c r="Y19" s="53"/>
      <c r="Z19" s="53"/>
      <c r="AA19" s="53"/>
      <c r="AB19" s="53"/>
      <c r="AC19" s="53"/>
    </row>
    <row r="20" spans="1:29">
      <c r="A20" s="245">
        <v>15</v>
      </c>
      <c r="B20" s="80" t="s">
        <v>70</v>
      </c>
      <c r="C20" s="232" t="str">
        <f>IF(ISNUMBER(データ入力!#REF!)=FALSE,"",データ入力!#REF!)</f>
        <v/>
      </c>
      <c r="D20" s="81">
        <f>'経済効果（施設建設）'!S19</f>
        <v>2.6411598749206733</v>
      </c>
      <c r="E20" s="82">
        <f>'経済効果（施設建設）'!U19</f>
        <v>1.1376336224382704</v>
      </c>
      <c r="F20" s="83">
        <f>'経済効果（施設建設）'!W19</f>
        <v>0</v>
      </c>
      <c r="G20" s="84">
        <f>'経済効果（施設建設）'!Y19</f>
        <v>0</v>
      </c>
      <c r="H20" s="77"/>
      <c r="I20" s="245">
        <v>15</v>
      </c>
      <c r="J20" s="80" t="s">
        <v>70</v>
      </c>
      <c r="K20" s="232" t="str">
        <f>IF(ISNUMBER(データ入力!#REF!)=FALSE,"",データ入力!#REF!)</f>
        <v/>
      </c>
      <c r="L20" s="81">
        <f>'経済効果（施設運営・簡易）'!S19</f>
        <v>0.12520839237760345</v>
      </c>
      <c r="M20" s="82">
        <f>'経済効果（施設運営・簡易）'!U19</f>
        <v>5.3931334612783911E-2</v>
      </c>
      <c r="N20" s="83">
        <f>'経済効果（施設運営・簡易）'!W19</f>
        <v>0</v>
      </c>
      <c r="O20" s="84">
        <f>'経済効果（施設運営・簡易）'!Y19</f>
        <v>0</v>
      </c>
      <c r="P20" s="77"/>
      <c r="Q20" s="245">
        <v>15</v>
      </c>
      <c r="R20" s="80" t="s">
        <v>70</v>
      </c>
      <c r="S20" s="232">
        <f t="shared" si="0"/>
        <v>0</v>
      </c>
      <c r="T20" s="81">
        <f t="shared" si="1"/>
        <v>2.7663682672982768</v>
      </c>
      <c r="U20" s="82">
        <f t="shared" si="2"/>
        <v>1.1915649570510543</v>
      </c>
      <c r="V20" s="83">
        <f t="shared" si="3"/>
        <v>0</v>
      </c>
      <c r="W20" s="84">
        <f t="shared" si="4"/>
        <v>0</v>
      </c>
      <c r="X20" s="77"/>
    </row>
    <row r="21" spans="1:29">
      <c r="A21" s="245">
        <v>16</v>
      </c>
      <c r="B21" s="80" t="s">
        <v>71</v>
      </c>
      <c r="C21" s="232" t="str">
        <f>IF(ISNUMBER(データ入力!#REF!)=FALSE,"",データ入力!#REF!)</f>
        <v/>
      </c>
      <c r="D21" s="81">
        <f>'経済効果（施設建設）'!S20</f>
        <v>0.5299674604700445</v>
      </c>
      <c r="E21" s="82">
        <f>'経済効果（施設建設）'!U20</f>
        <v>0.23193731768986486</v>
      </c>
      <c r="F21" s="83">
        <f>'経済効果（施設建設）'!W20</f>
        <v>0</v>
      </c>
      <c r="G21" s="84">
        <f>'経済効果（施設建設）'!Y20</f>
        <v>0</v>
      </c>
      <c r="H21" s="77"/>
      <c r="I21" s="245">
        <v>16</v>
      </c>
      <c r="J21" s="80" t="s">
        <v>71</v>
      </c>
      <c r="K21" s="232" t="str">
        <f>IF(ISNUMBER(データ入力!#REF!)=FALSE,"",データ入力!#REF!)</f>
        <v/>
      </c>
      <c r="L21" s="81">
        <f>'経済効果（施設運営・簡易）'!S20</f>
        <v>0.14645900774156745</v>
      </c>
      <c r="M21" s="82">
        <f>'経済効果（施設運営・簡易）'!U20</f>
        <v>6.409697187251813E-2</v>
      </c>
      <c r="N21" s="83">
        <f>'経済効果（施設運営・簡易）'!W20</f>
        <v>0</v>
      </c>
      <c r="O21" s="84">
        <f>'経済効果（施設運営・簡易）'!Y20</f>
        <v>0</v>
      </c>
      <c r="P21" s="77"/>
      <c r="Q21" s="245">
        <v>16</v>
      </c>
      <c r="R21" s="80" t="s">
        <v>71</v>
      </c>
      <c r="S21" s="232">
        <f t="shared" si="0"/>
        <v>0</v>
      </c>
      <c r="T21" s="81">
        <f t="shared" si="1"/>
        <v>0.6764264682116119</v>
      </c>
      <c r="U21" s="82">
        <f t="shared" si="2"/>
        <v>0.29603428956238298</v>
      </c>
      <c r="V21" s="83">
        <f t="shared" si="3"/>
        <v>0</v>
      </c>
      <c r="W21" s="84">
        <f t="shared" si="4"/>
        <v>0</v>
      </c>
      <c r="X21" s="77"/>
    </row>
    <row r="22" spans="1:29">
      <c r="A22" s="245">
        <v>17</v>
      </c>
      <c r="B22" s="80" t="s">
        <v>72</v>
      </c>
      <c r="C22" s="232" t="str">
        <f>IF(ISNUMBER(データ入力!#REF!)=FALSE,"",データ入力!#REF!)</f>
        <v/>
      </c>
      <c r="D22" s="81">
        <f>'経済効果（施設建設）'!S21</f>
        <v>6.5409720515470962E-2</v>
      </c>
      <c r="E22" s="82">
        <f>'経済効果（施設建設）'!U21</f>
        <v>2.4019342077389438E-2</v>
      </c>
      <c r="F22" s="83">
        <f>'経済効果（施設建設）'!W21</f>
        <v>0</v>
      </c>
      <c r="G22" s="84">
        <f>'経済効果（施設建設）'!Y21</f>
        <v>0</v>
      </c>
      <c r="H22" s="77"/>
      <c r="I22" s="245">
        <v>17</v>
      </c>
      <c r="J22" s="80" t="s">
        <v>72</v>
      </c>
      <c r="K22" s="232" t="str">
        <f>IF(ISNUMBER(データ入力!#REF!)=FALSE,"",データ入力!#REF!)</f>
        <v/>
      </c>
      <c r="L22" s="81">
        <f>'経済効果（施設運営・簡易）'!S21</f>
        <v>0.41717359757634009</v>
      </c>
      <c r="M22" s="82">
        <f>'経済効果（施設運営・簡易）'!U21</f>
        <v>0.15319183856581819</v>
      </c>
      <c r="N22" s="83">
        <f>'経済効果（施設運営・簡易）'!W21</f>
        <v>0</v>
      </c>
      <c r="O22" s="84">
        <f>'経済効果（施設運営・簡易）'!Y21</f>
        <v>0</v>
      </c>
      <c r="P22" s="77"/>
      <c r="Q22" s="245">
        <v>17</v>
      </c>
      <c r="R22" s="80" t="s">
        <v>72</v>
      </c>
      <c r="S22" s="232">
        <f t="shared" si="0"/>
        <v>0</v>
      </c>
      <c r="T22" s="81">
        <f t="shared" si="1"/>
        <v>0.48258331809181104</v>
      </c>
      <c r="U22" s="82">
        <f t="shared" si="2"/>
        <v>0.17721118064320762</v>
      </c>
      <c r="V22" s="83">
        <f t="shared" si="3"/>
        <v>0</v>
      </c>
      <c r="W22" s="84">
        <f t="shared" si="4"/>
        <v>0</v>
      </c>
      <c r="X22" s="77"/>
    </row>
    <row r="23" spans="1:29">
      <c r="A23" s="245">
        <v>18</v>
      </c>
      <c r="B23" s="80" t="s">
        <v>87</v>
      </c>
      <c r="C23" s="232" t="str">
        <f>IF(ISNUMBER(データ入力!#REF!)=FALSE,"",データ入力!#REF!)</f>
        <v/>
      </c>
      <c r="D23" s="81">
        <f>'経済効果（施設建設）'!S22</f>
        <v>0.39266764852979558</v>
      </c>
      <c r="E23" s="82">
        <f>'経済効果（施設建設）'!U22</f>
        <v>0.13083169248567053</v>
      </c>
      <c r="F23" s="83">
        <f>'経済効果（施設建設）'!W22</f>
        <v>0</v>
      </c>
      <c r="G23" s="84">
        <f>'経済効果（施設建設）'!Y22</f>
        <v>0</v>
      </c>
      <c r="H23" s="77"/>
      <c r="I23" s="245">
        <v>18</v>
      </c>
      <c r="J23" s="80" t="s">
        <v>87</v>
      </c>
      <c r="K23" s="232" t="str">
        <f>IF(ISNUMBER(データ入力!#REF!)=FALSE,"",データ入力!#REF!)</f>
        <v/>
      </c>
      <c r="L23" s="81">
        <f>'経済効果（施設運営・簡易）'!S22</f>
        <v>0.11616332252898931</v>
      </c>
      <c r="M23" s="82">
        <f>'経済効果（施設運営・簡易）'!U22</f>
        <v>3.870409020995088E-2</v>
      </c>
      <c r="N23" s="83">
        <f>'経済効果（施設運営・簡易）'!W22</f>
        <v>0</v>
      </c>
      <c r="O23" s="84">
        <f>'経済効果（施設運営・簡易）'!Y22</f>
        <v>0</v>
      </c>
      <c r="P23" s="77"/>
      <c r="Q23" s="245">
        <v>18</v>
      </c>
      <c r="R23" s="80" t="s">
        <v>87</v>
      </c>
      <c r="S23" s="232">
        <f t="shared" si="0"/>
        <v>0</v>
      </c>
      <c r="T23" s="81">
        <f t="shared" si="1"/>
        <v>0.50883097105878483</v>
      </c>
      <c r="U23" s="82">
        <f t="shared" si="2"/>
        <v>0.16953578269562142</v>
      </c>
      <c r="V23" s="83">
        <f t="shared" si="3"/>
        <v>0</v>
      </c>
      <c r="W23" s="84">
        <f t="shared" si="4"/>
        <v>0</v>
      </c>
      <c r="X23" s="77"/>
    </row>
    <row r="24" spans="1:29">
      <c r="A24" s="245">
        <v>19</v>
      </c>
      <c r="B24" s="80" t="s">
        <v>88</v>
      </c>
      <c r="C24" s="232" t="str">
        <f>IF(ISNUMBER(データ入力!#REF!)=FALSE,"",データ入力!#REF!)</f>
        <v/>
      </c>
      <c r="D24" s="81">
        <f>'経済効果（施設建設）'!S23</f>
        <v>1.795288672787549</v>
      </c>
      <c r="E24" s="82">
        <f>'経済効果（施設建設）'!U23</f>
        <v>0.60701520893896144</v>
      </c>
      <c r="F24" s="83">
        <f>'経済効果（施設建設）'!W23</f>
        <v>0</v>
      </c>
      <c r="G24" s="84">
        <f>'経済効果（施設建設）'!Y23</f>
        <v>0</v>
      </c>
      <c r="H24" s="77"/>
      <c r="I24" s="245">
        <v>19</v>
      </c>
      <c r="J24" s="80" t="s">
        <v>88</v>
      </c>
      <c r="K24" s="232" t="str">
        <f>IF(ISNUMBER(データ入力!#REF!)=FALSE,"",データ入力!#REF!)</f>
        <v/>
      </c>
      <c r="L24" s="81">
        <f>'経済効果（施設運営・簡易）'!S23</f>
        <v>0.28880290673298781</v>
      </c>
      <c r="M24" s="82">
        <f>'経済効果（施設運営・簡易）'!U23</f>
        <v>9.7648784526949195E-2</v>
      </c>
      <c r="N24" s="83">
        <f>'経済効果（施設運営・簡易）'!W23</f>
        <v>0</v>
      </c>
      <c r="O24" s="84">
        <f>'経済効果（施設運営・簡易）'!Y23</f>
        <v>0</v>
      </c>
      <c r="P24" s="77"/>
      <c r="Q24" s="245">
        <v>19</v>
      </c>
      <c r="R24" s="80" t="s">
        <v>88</v>
      </c>
      <c r="S24" s="232">
        <f t="shared" si="0"/>
        <v>0</v>
      </c>
      <c r="T24" s="81">
        <f t="shared" si="1"/>
        <v>2.0840915795205368</v>
      </c>
      <c r="U24" s="82">
        <f t="shared" si="2"/>
        <v>0.70466399346591069</v>
      </c>
      <c r="V24" s="83">
        <f t="shared" si="3"/>
        <v>0</v>
      </c>
      <c r="W24" s="84">
        <f t="shared" si="4"/>
        <v>0</v>
      </c>
      <c r="X24" s="77"/>
    </row>
    <row r="25" spans="1:29">
      <c r="A25" s="245">
        <v>20</v>
      </c>
      <c r="B25" s="80" t="s">
        <v>89</v>
      </c>
      <c r="C25" s="232" t="str">
        <f>IF(ISNUMBER(データ入力!#REF!)=FALSE,"",データ入力!#REF!)</f>
        <v/>
      </c>
      <c r="D25" s="81">
        <f>'経済効果（施設建設）'!S24</f>
        <v>1.4529150827913213</v>
      </c>
      <c r="E25" s="82">
        <f>'経済効果（施設建設）'!U24</f>
        <v>0.42914689637751979</v>
      </c>
      <c r="F25" s="83">
        <f>'経済効果（施設建設）'!W24</f>
        <v>0</v>
      </c>
      <c r="G25" s="84">
        <f>'経済効果（施設建設）'!Y24</f>
        <v>0</v>
      </c>
      <c r="H25" s="77"/>
      <c r="I25" s="245">
        <v>20</v>
      </c>
      <c r="J25" s="80" t="s">
        <v>89</v>
      </c>
      <c r="K25" s="232" t="str">
        <f>IF(ISNUMBER(データ入力!#REF!)=FALSE,"",データ入力!#REF!)</f>
        <v/>
      </c>
      <c r="L25" s="81">
        <f>'経済効果（施設運営・簡易）'!S24</f>
        <v>0.74209828147715395</v>
      </c>
      <c r="M25" s="82">
        <f>'経済効果（施設運営・簡易）'!U24</f>
        <v>0.21919324678712326</v>
      </c>
      <c r="N25" s="83">
        <f>'経済効果（施設運営・簡易）'!W24</f>
        <v>0</v>
      </c>
      <c r="O25" s="84">
        <f>'経済効果（施設運営・簡易）'!Y24</f>
        <v>0</v>
      </c>
      <c r="P25" s="77"/>
      <c r="Q25" s="245">
        <v>20</v>
      </c>
      <c r="R25" s="80" t="s">
        <v>89</v>
      </c>
      <c r="S25" s="232">
        <f t="shared" si="0"/>
        <v>0</v>
      </c>
      <c r="T25" s="81">
        <f t="shared" si="1"/>
        <v>2.1950133642684753</v>
      </c>
      <c r="U25" s="82">
        <f t="shared" si="2"/>
        <v>0.64834014316464306</v>
      </c>
      <c r="V25" s="83">
        <f t="shared" si="3"/>
        <v>0</v>
      </c>
      <c r="W25" s="84">
        <f t="shared" si="4"/>
        <v>0</v>
      </c>
      <c r="X25" s="77"/>
    </row>
    <row r="26" spans="1:29">
      <c r="A26" s="245">
        <v>21</v>
      </c>
      <c r="B26" s="80" t="s">
        <v>90</v>
      </c>
      <c r="C26" s="232" t="str">
        <f>IF(ISNUMBER(データ入力!#REF!)=FALSE,"",データ入力!#REF!)</f>
        <v/>
      </c>
      <c r="D26" s="81">
        <f>'経済効果（施設建設）'!S25</f>
        <v>1.0024351757475198</v>
      </c>
      <c r="E26" s="82">
        <f>'経済効果（施設建設）'!U25</f>
        <v>0.2970095957963334</v>
      </c>
      <c r="F26" s="83">
        <f>'経済効果（施設建設）'!W25</f>
        <v>0</v>
      </c>
      <c r="G26" s="84">
        <f>'経済効果（施設建設）'!Y25</f>
        <v>0</v>
      </c>
      <c r="H26" s="77"/>
      <c r="I26" s="245">
        <v>21</v>
      </c>
      <c r="J26" s="80" t="s">
        <v>90</v>
      </c>
      <c r="K26" s="232" t="str">
        <f>IF(ISNUMBER(データ入力!#REF!)=FALSE,"",データ入力!#REF!)</f>
        <v/>
      </c>
      <c r="L26" s="81">
        <f>'経済効果（施設運営・簡易）'!S25</f>
        <v>0.46552136749849005</v>
      </c>
      <c r="M26" s="82">
        <f>'経済効果（施設運営・簡易）'!U25</f>
        <v>0.13792843321981263</v>
      </c>
      <c r="N26" s="83">
        <f>'経済効果（施設運営・簡易）'!W25</f>
        <v>0</v>
      </c>
      <c r="O26" s="84">
        <f>'経済効果（施設運営・簡易）'!Y25</f>
        <v>0</v>
      </c>
      <c r="P26" s="77"/>
      <c r="Q26" s="245">
        <v>21</v>
      </c>
      <c r="R26" s="80" t="s">
        <v>90</v>
      </c>
      <c r="S26" s="232">
        <f t="shared" si="0"/>
        <v>0</v>
      </c>
      <c r="T26" s="81">
        <f t="shared" si="1"/>
        <v>1.46795654324601</v>
      </c>
      <c r="U26" s="82">
        <f t="shared" si="2"/>
        <v>0.43493802901614603</v>
      </c>
      <c r="V26" s="83">
        <f t="shared" si="3"/>
        <v>0</v>
      </c>
      <c r="W26" s="84">
        <f t="shared" si="4"/>
        <v>0</v>
      </c>
      <c r="X26" s="77"/>
    </row>
    <row r="27" spans="1:29">
      <c r="A27" s="246">
        <v>22</v>
      </c>
      <c r="B27" s="91" t="s">
        <v>64</v>
      </c>
      <c r="C27" s="233" t="str">
        <f>IF(ISNUMBER(データ入力!#REF!)=FALSE,"",データ入力!#REF!)</f>
        <v/>
      </c>
      <c r="D27" s="92">
        <f>'経済効果（施設建設）'!S26</f>
        <v>3.3628192459119903</v>
      </c>
      <c r="E27" s="93">
        <f>'経済効果（施設建設）'!U26</f>
        <v>1.3519267291835058</v>
      </c>
      <c r="F27" s="94">
        <f>'経済効果（施設建設）'!W26</f>
        <v>0</v>
      </c>
      <c r="G27" s="95">
        <f>'経済効果（施設建設）'!Y26</f>
        <v>0</v>
      </c>
      <c r="H27" s="77"/>
      <c r="I27" s="246">
        <v>22</v>
      </c>
      <c r="J27" s="91" t="s">
        <v>64</v>
      </c>
      <c r="K27" s="233" t="str">
        <f>IF(ISNUMBER(データ入力!#REF!)=FALSE,"",データ入力!#REF!)</f>
        <v/>
      </c>
      <c r="L27" s="92">
        <f>'経済効果（施設運営・簡易）'!S26</f>
        <v>1.8882401886912086</v>
      </c>
      <c r="M27" s="93">
        <f>'経済効果（施設運営・簡易）'!U26</f>
        <v>0.75911376602040548</v>
      </c>
      <c r="N27" s="94">
        <f>'経済効果（施設運営・簡易）'!W26</f>
        <v>0</v>
      </c>
      <c r="O27" s="95">
        <f>'経済効果（施設運営・簡易）'!Y26</f>
        <v>0</v>
      </c>
      <c r="P27" s="77"/>
      <c r="Q27" s="246">
        <v>22</v>
      </c>
      <c r="R27" s="91" t="s">
        <v>64</v>
      </c>
      <c r="S27" s="233">
        <f t="shared" si="0"/>
        <v>0</v>
      </c>
      <c r="T27" s="92">
        <f t="shared" si="1"/>
        <v>5.2510594346031993</v>
      </c>
      <c r="U27" s="93">
        <f t="shared" si="2"/>
        <v>2.1110404952039112</v>
      </c>
      <c r="V27" s="94">
        <f t="shared" si="3"/>
        <v>0</v>
      </c>
      <c r="W27" s="95">
        <f t="shared" si="4"/>
        <v>0</v>
      </c>
      <c r="X27" s="77"/>
    </row>
    <row r="28" spans="1:29">
      <c r="A28" s="245">
        <v>23</v>
      </c>
      <c r="B28" s="80" t="s">
        <v>91</v>
      </c>
      <c r="C28" s="232">
        <f>最終需要額・需要増加額!C28</f>
        <v>1000</v>
      </c>
      <c r="D28" s="81">
        <f>'経済効果（施設建設）'!S27</f>
        <v>1004.6511344205151</v>
      </c>
      <c r="E28" s="82">
        <f>'経済効果（施設建設）'!U27</f>
        <v>465.7772774380004</v>
      </c>
      <c r="F28" s="83">
        <f>'経済効果（施設建設）'!W27</f>
        <v>74</v>
      </c>
      <c r="G28" s="84">
        <f>'経済効果（施設建設）'!Y27</f>
        <v>57</v>
      </c>
      <c r="H28" s="77"/>
      <c r="I28" s="245">
        <v>23</v>
      </c>
      <c r="J28" s="80" t="s">
        <v>91</v>
      </c>
      <c r="K28" s="232" t="str">
        <f>IF(ISNUMBER(データ入力!#REF!)=FALSE,"",データ入力!#REF!)</f>
        <v/>
      </c>
      <c r="L28" s="81">
        <f>'経済効果（施設運営・簡易）'!S27</f>
        <v>3.5355841855246579</v>
      </c>
      <c r="M28" s="82">
        <f>'経済効果（施設運営・簡易）'!U27</f>
        <v>1.6391707724855156</v>
      </c>
      <c r="N28" s="83">
        <f>'経済効果（施設運営・簡易）'!W27</f>
        <v>0</v>
      </c>
      <c r="O28" s="84">
        <f>'経済効果（施設運営・簡易）'!Y27</f>
        <v>0</v>
      </c>
      <c r="P28" s="77"/>
      <c r="Q28" s="245">
        <v>23</v>
      </c>
      <c r="R28" s="80" t="s">
        <v>91</v>
      </c>
      <c r="S28" s="232">
        <f t="shared" si="0"/>
        <v>1000</v>
      </c>
      <c r="T28" s="81">
        <f t="shared" si="1"/>
        <v>1008.1867186060397</v>
      </c>
      <c r="U28" s="82">
        <f t="shared" si="2"/>
        <v>467.4164482104859</v>
      </c>
      <c r="V28" s="83">
        <f t="shared" si="3"/>
        <v>74</v>
      </c>
      <c r="W28" s="84">
        <f t="shared" si="4"/>
        <v>57</v>
      </c>
      <c r="X28" s="77"/>
    </row>
    <row r="29" spans="1:29">
      <c r="A29" s="245">
        <v>24</v>
      </c>
      <c r="B29" s="80" t="s">
        <v>92</v>
      </c>
      <c r="C29" s="232" t="str">
        <f>IF(ISNUMBER(データ入力!#REF!)=FALSE,"",データ入力!#REF!)</f>
        <v/>
      </c>
      <c r="D29" s="81">
        <f>'経済効果（施設建設）'!S28</f>
        <v>21.096974225758544</v>
      </c>
      <c r="E29" s="82">
        <f>'経済効果（施設建設）'!U28</f>
        <v>8.4279337738149103</v>
      </c>
      <c r="F29" s="83">
        <f>'経済効果（施設建設）'!W28</f>
        <v>0</v>
      </c>
      <c r="G29" s="84">
        <f>'経済効果（施設建設）'!Y28</f>
        <v>0</v>
      </c>
      <c r="H29" s="77"/>
      <c r="I29" s="245">
        <v>24</v>
      </c>
      <c r="J29" s="80" t="s">
        <v>92</v>
      </c>
      <c r="K29" s="232" t="str">
        <f>IF(ISNUMBER(データ入力!#REF!)=FALSE,"",データ入力!#REF!)</f>
        <v/>
      </c>
      <c r="L29" s="81">
        <f>'経済効果（施設運営・簡易）'!S28</f>
        <v>16.375943129217795</v>
      </c>
      <c r="M29" s="82">
        <f>'経済効果（施設運営・簡易）'!U28</f>
        <v>6.5419506465669262</v>
      </c>
      <c r="N29" s="83">
        <f>'経済効果（施設運営・簡易）'!W28</f>
        <v>0</v>
      </c>
      <c r="O29" s="84">
        <f>'経済効果（施設運営・簡易）'!Y28</f>
        <v>0</v>
      </c>
      <c r="P29" s="77"/>
      <c r="Q29" s="245">
        <v>24</v>
      </c>
      <c r="R29" s="80" t="s">
        <v>92</v>
      </c>
      <c r="S29" s="232">
        <f t="shared" si="0"/>
        <v>0</v>
      </c>
      <c r="T29" s="81">
        <f t="shared" si="1"/>
        <v>37.472917354976339</v>
      </c>
      <c r="U29" s="82">
        <f t="shared" si="2"/>
        <v>14.969884420381836</v>
      </c>
      <c r="V29" s="83">
        <f t="shared" si="3"/>
        <v>0</v>
      </c>
      <c r="W29" s="84">
        <f t="shared" si="4"/>
        <v>0</v>
      </c>
      <c r="X29" s="77"/>
    </row>
    <row r="30" spans="1:29">
      <c r="A30" s="245">
        <v>25</v>
      </c>
      <c r="B30" s="80" t="s">
        <v>1</v>
      </c>
      <c r="C30" s="232" t="str">
        <f>IF(ISNUMBER(データ入力!#REF!)=FALSE,"",データ入力!#REF!)</f>
        <v/>
      </c>
      <c r="D30" s="81">
        <f>'経済効果（施設建設）'!S29</f>
        <v>4.077908726533793</v>
      </c>
      <c r="E30" s="82">
        <f>'経済効果（施設建設）'!U29</f>
        <v>1.8053991055265084</v>
      </c>
      <c r="F30" s="83">
        <f>'経済効果（施設建設）'!W29</f>
        <v>0</v>
      </c>
      <c r="G30" s="84">
        <f>'経済効果（施設建設）'!Y29</f>
        <v>0</v>
      </c>
      <c r="H30" s="77"/>
      <c r="I30" s="245">
        <v>25</v>
      </c>
      <c r="J30" s="80" t="s">
        <v>1</v>
      </c>
      <c r="K30" s="232" t="str">
        <f>IF(ISNUMBER(データ入力!#REF!)=FALSE,"",データ入力!#REF!)</f>
        <v/>
      </c>
      <c r="L30" s="81">
        <f>'経済効果（施設運営・簡易）'!S29</f>
        <v>4.3556937805382514</v>
      </c>
      <c r="M30" s="82">
        <f>'経済効果（施設運営・簡易）'!U29</f>
        <v>1.9283819679836989</v>
      </c>
      <c r="N30" s="83">
        <f>'経済効果（施設運営・簡易）'!W29</f>
        <v>0</v>
      </c>
      <c r="O30" s="84">
        <f>'経済効果（施設運営・簡易）'!Y29</f>
        <v>0</v>
      </c>
      <c r="P30" s="77"/>
      <c r="Q30" s="245">
        <v>25</v>
      </c>
      <c r="R30" s="80" t="s">
        <v>1</v>
      </c>
      <c r="S30" s="232">
        <f t="shared" si="0"/>
        <v>0</v>
      </c>
      <c r="T30" s="81">
        <f t="shared" si="1"/>
        <v>8.4336025070720453</v>
      </c>
      <c r="U30" s="82">
        <f t="shared" si="2"/>
        <v>3.7337810735102073</v>
      </c>
      <c r="V30" s="83">
        <f t="shared" si="3"/>
        <v>0</v>
      </c>
      <c r="W30" s="84">
        <f t="shared" si="4"/>
        <v>0</v>
      </c>
      <c r="X30" s="77"/>
    </row>
    <row r="31" spans="1:29">
      <c r="A31" s="245">
        <v>26</v>
      </c>
      <c r="B31" s="80" t="s">
        <v>2</v>
      </c>
      <c r="C31" s="232" t="str">
        <f>IF(ISNUMBER(データ入力!#REF!)=FALSE,"",データ入力!#REF!)</f>
        <v/>
      </c>
      <c r="D31" s="81">
        <f>'経済効果（施設建設）'!S30</f>
        <v>4.3259654243150649</v>
      </c>
      <c r="E31" s="82">
        <f>'経済効果（施設建設）'!U30</f>
        <v>2.7374142501132392</v>
      </c>
      <c r="F31" s="83">
        <f>'経済効果（施設建設）'!W30</f>
        <v>0</v>
      </c>
      <c r="G31" s="84">
        <f>'経済効果（施設建設）'!Y30</f>
        <v>0</v>
      </c>
      <c r="H31" s="77"/>
      <c r="I31" s="245">
        <v>26</v>
      </c>
      <c r="J31" s="80" t="s">
        <v>2</v>
      </c>
      <c r="K31" s="232" t="str">
        <f>IF(ISNUMBER(データ入力!#REF!)=FALSE,"",データ入力!#REF!)</f>
        <v/>
      </c>
      <c r="L31" s="81">
        <f>'経済効果（施設運営・簡易）'!S30</f>
        <v>3.8079138202598108</v>
      </c>
      <c r="M31" s="82">
        <f>'経済効果（施設運営・簡易）'!U30</f>
        <v>2.4095979815725803</v>
      </c>
      <c r="N31" s="83">
        <f>'経済効果（施設運営・簡易）'!W30</f>
        <v>0</v>
      </c>
      <c r="O31" s="84">
        <f>'経済効果（施設運営・簡易）'!Y30</f>
        <v>0</v>
      </c>
      <c r="P31" s="77"/>
      <c r="Q31" s="245">
        <v>26</v>
      </c>
      <c r="R31" s="80" t="s">
        <v>2</v>
      </c>
      <c r="S31" s="232">
        <f t="shared" si="0"/>
        <v>0</v>
      </c>
      <c r="T31" s="81">
        <f t="shared" si="1"/>
        <v>8.1338792445748762</v>
      </c>
      <c r="U31" s="82">
        <f t="shared" si="2"/>
        <v>5.1470122316858191</v>
      </c>
      <c r="V31" s="83">
        <f t="shared" si="3"/>
        <v>0</v>
      </c>
      <c r="W31" s="84">
        <f t="shared" si="4"/>
        <v>0</v>
      </c>
      <c r="X31" s="77"/>
    </row>
    <row r="32" spans="1:29">
      <c r="A32" s="245">
        <v>27</v>
      </c>
      <c r="B32" s="80" t="s">
        <v>65</v>
      </c>
      <c r="C32" s="232" t="str">
        <f>IF(ISNUMBER(データ入力!#REF!)=FALSE,"",データ入力!#REF!)</f>
        <v/>
      </c>
      <c r="D32" s="81">
        <f>'経済効果（施設建設）'!S31</f>
        <v>23.871418230751502</v>
      </c>
      <c r="E32" s="82">
        <f>'経済効果（施設建設）'!U31</f>
        <v>16.243126966297378</v>
      </c>
      <c r="F32" s="83">
        <f>'経済効果（施設建設）'!W31</f>
        <v>4</v>
      </c>
      <c r="G32" s="84">
        <f>'経済効果（施設建設）'!Y31</f>
        <v>3</v>
      </c>
      <c r="H32" s="77"/>
      <c r="I32" s="245">
        <v>27</v>
      </c>
      <c r="J32" s="80" t="s">
        <v>65</v>
      </c>
      <c r="K32" s="232" t="str">
        <f>IF(ISNUMBER(データ入力!#REF!)=FALSE,"",データ入力!#REF!)</f>
        <v/>
      </c>
      <c r="L32" s="81">
        <f>'経済効果（施設運営・簡易）'!S31</f>
        <v>12.55834068779869</v>
      </c>
      <c r="M32" s="82">
        <f>'経済効果（施設運営・簡易）'!U31</f>
        <v>8.5452284529602807</v>
      </c>
      <c r="N32" s="83">
        <f>'経済効果（施設運営・簡易）'!W31</f>
        <v>2</v>
      </c>
      <c r="O32" s="84">
        <f>'経済効果（施設運営・簡易）'!Y31</f>
        <v>2</v>
      </c>
      <c r="P32" s="77"/>
      <c r="Q32" s="245">
        <v>27</v>
      </c>
      <c r="R32" s="80" t="s">
        <v>65</v>
      </c>
      <c r="S32" s="232">
        <f t="shared" si="0"/>
        <v>0</v>
      </c>
      <c r="T32" s="81">
        <f t="shared" si="1"/>
        <v>36.429758918550192</v>
      </c>
      <c r="U32" s="82">
        <f t="shared" si="2"/>
        <v>24.788355419257659</v>
      </c>
      <c r="V32" s="83">
        <f t="shared" si="3"/>
        <v>6</v>
      </c>
      <c r="W32" s="84">
        <f t="shared" si="4"/>
        <v>5</v>
      </c>
      <c r="X32" s="77"/>
    </row>
    <row r="33" spans="1:24">
      <c r="A33" s="245">
        <v>28</v>
      </c>
      <c r="B33" s="80" t="s">
        <v>66</v>
      </c>
      <c r="C33" s="232" t="str">
        <f>IF(ISNUMBER(データ入力!#REF!)=FALSE,"",データ入力!#REF!)</f>
        <v/>
      </c>
      <c r="D33" s="81">
        <f>'経済効果（施設建設）'!S32</f>
        <v>30.073620432878492</v>
      </c>
      <c r="E33" s="82">
        <f>'経済効果（施設建設）'!U32</f>
        <v>18.209243610663794</v>
      </c>
      <c r="F33" s="83">
        <f>'経済効果（施設建設）'!W32</f>
        <v>1</v>
      </c>
      <c r="G33" s="84">
        <f>'経済効果（施設建設）'!Y32</f>
        <v>1</v>
      </c>
      <c r="H33" s="77"/>
      <c r="I33" s="245">
        <v>28</v>
      </c>
      <c r="J33" s="80" t="s">
        <v>66</v>
      </c>
      <c r="K33" s="232" t="str">
        <f>IF(ISNUMBER(データ入力!#REF!)=FALSE,"",データ入力!#REF!)</f>
        <v/>
      </c>
      <c r="L33" s="81">
        <f>'経済効果（施設運営・簡易）'!S32</f>
        <v>16.426646353452313</v>
      </c>
      <c r="M33" s="82">
        <f>'経済効果（施設運営・簡易）'!U32</f>
        <v>9.9461521709311977</v>
      </c>
      <c r="N33" s="83">
        <f>'経済効果（施設運営・簡易）'!W32</f>
        <v>1</v>
      </c>
      <c r="O33" s="84">
        <f>'経済効果（施設運営・簡易）'!Y32</f>
        <v>1</v>
      </c>
      <c r="P33" s="77"/>
      <c r="Q33" s="245">
        <v>28</v>
      </c>
      <c r="R33" s="80" t="s">
        <v>66</v>
      </c>
      <c r="S33" s="232">
        <f t="shared" si="0"/>
        <v>0</v>
      </c>
      <c r="T33" s="81">
        <f t="shared" si="1"/>
        <v>46.500266786330805</v>
      </c>
      <c r="U33" s="82">
        <f t="shared" si="2"/>
        <v>28.15539578159499</v>
      </c>
      <c r="V33" s="83">
        <f t="shared" si="3"/>
        <v>2</v>
      </c>
      <c r="W33" s="84">
        <f t="shared" si="4"/>
        <v>2</v>
      </c>
      <c r="X33" s="77"/>
    </row>
    <row r="34" spans="1:24">
      <c r="A34" s="245">
        <v>29</v>
      </c>
      <c r="B34" s="80" t="s">
        <v>93</v>
      </c>
      <c r="C34" s="232" t="str">
        <f>IF(ISNUMBER(データ入力!#REF!)=FALSE,"",データ入力!#REF!)</f>
        <v/>
      </c>
      <c r="D34" s="81">
        <f>'経済効果（施設建設）'!S33</f>
        <v>75.266723163530372</v>
      </c>
      <c r="E34" s="82">
        <f>'経済効果（施設建設）'!U33</f>
        <v>61.196752556904343</v>
      </c>
      <c r="F34" s="83">
        <f>'経済効果（施設建設）'!W33</f>
        <v>1</v>
      </c>
      <c r="G34" s="84">
        <f>'経済効果（施設建設）'!Y33</f>
        <v>1</v>
      </c>
      <c r="H34" s="77"/>
      <c r="I34" s="245">
        <v>29</v>
      </c>
      <c r="J34" s="80" t="s">
        <v>93</v>
      </c>
      <c r="K34" s="232" t="str">
        <f>IF(ISNUMBER(データ入力!#REF!)=FALSE,"",データ入力!#REF!)</f>
        <v/>
      </c>
      <c r="L34" s="81">
        <f>'経済効果（施設運営・簡易）'!S33</f>
        <v>56.08199584790249</v>
      </c>
      <c r="M34" s="82">
        <f>'経済効果（施設運営・簡易）'!U33</f>
        <v>45.598318600169634</v>
      </c>
      <c r="N34" s="83">
        <f>'経済効果（施設運営・簡易）'!W33</f>
        <v>1</v>
      </c>
      <c r="O34" s="84">
        <f>'経済効果（施設運営・簡易）'!Y33</f>
        <v>1</v>
      </c>
      <c r="P34" s="77"/>
      <c r="Q34" s="245">
        <v>29</v>
      </c>
      <c r="R34" s="80" t="s">
        <v>93</v>
      </c>
      <c r="S34" s="232">
        <f t="shared" si="0"/>
        <v>0</v>
      </c>
      <c r="T34" s="81">
        <f t="shared" si="1"/>
        <v>131.34871901143288</v>
      </c>
      <c r="U34" s="82">
        <f t="shared" si="2"/>
        <v>106.79507115707398</v>
      </c>
      <c r="V34" s="83">
        <f t="shared" si="3"/>
        <v>2</v>
      </c>
      <c r="W34" s="84">
        <f t="shared" si="4"/>
        <v>2</v>
      </c>
      <c r="X34" s="77"/>
    </row>
    <row r="35" spans="1:24">
      <c r="A35" s="245">
        <v>30</v>
      </c>
      <c r="B35" s="80" t="s">
        <v>94</v>
      </c>
      <c r="C35" s="232" t="str">
        <f>IF(ISNUMBER(データ入力!#REF!)=FALSE,"",データ入力!#REF!)</f>
        <v/>
      </c>
      <c r="D35" s="81">
        <f>'経済効果（施設建設）'!S34</f>
        <v>29.92757995375824</v>
      </c>
      <c r="E35" s="82">
        <f>'経済効果（施設建設）'!U34</f>
        <v>18.975195693662076</v>
      </c>
      <c r="F35" s="83">
        <f>'経済効果（施設建設）'!W34</f>
        <v>2</v>
      </c>
      <c r="G35" s="84">
        <f>'経済効果（施設建設）'!Y34</f>
        <v>2</v>
      </c>
      <c r="H35" s="77"/>
      <c r="I35" s="245">
        <v>30</v>
      </c>
      <c r="J35" s="80" t="s">
        <v>94</v>
      </c>
      <c r="K35" s="232" t="str">
        <f>IF(ISNUMBER(データ入力!#REF!)=FALSE,"",データ入力!#REF!)</f>
        <v/>
      </c>
      <c r="L35" s="81">
        <f>'経済効果（施設運営・簡易）'!S34</f>
        <v>11.176060295849254</v>
      </c>
      <c r="M35" s="82">
        <f>'経済効果（施設運営・簡易）'!U34</f>
        <v>7.0860367435515093</v>
      </c>
      <c r="N35" s="83">
        <f>'経済効果（施設運営・簡易）'!W34</f>
        <v>1</v>
      </c>
      <c r="O35" s="84">
        <f>'経済効果（施設運営・簡易）'!Y34</f>
        <v>1</v>
      </c>
      <c r="P35" s="77"/>
      <c r="Q35" s="245">
        <v>30</v>
      </c>
      <c r="R35" s="80" t="s">
        <v>94</v>
      </c>
      <c r="S35" s="232">
        <f t="shared" si="0"/>
        <v>0</v>
      </c>
      <c r="T35" s="81">
        <f t="shared" si="1"/>
        <v>41.103640249607494</v>
      </c>
      <c r="U35" s="82">
        <f t="shared" si="2"/>
        <v>26.061232437213587</v>
      </c>
      <c r="V35" s="83">
        <f t="shared" si="3"/>
        <v>3</v>
      </c>
      <c r="W35" s="84">
        <f t="shared" si="4"/>
        <v>3</v>
      </c>
      <c r="X35" s="77"/>
    </row>
    <row r="36" spans="1:24">
      <c r="A36" s="245">
        <v>31</v>
      </c>
      <c r="B36" s="80" t="s">
        <v>95</v>
      </c>
      <c r="C36" s="232" t="str">
        <f>IF(ISNUMBER(データ入力!#REF!)=FALSE,"",データ入力!#REF!)</f>
        <v/>
      </c>
      <c r="D36" s="81">
        <f>'経済効果（施設建設）'!S35</f>
        <v>16.521036641919636</v>
      </c>
      <c r="E36" s="82">
        <f>'経済効果（施設建設）'!U35</f>
        <v>8.255892142435691</v>
      </c>
      <c r="F36" s="83">
        <f>'経済効果（施設建設）'!W35</f>
        <v>1</v>
      </c>
      <c r="G36" s="84">
        <f>'経済効果（施設建設）'!Y35</f>
        <v>1</v>
      </c>
      <c r="H36" s="77"/>
      <c r="I36" s="245">
        <v>31</v>
      </c>
      <c r="J36" s="80" t="s">
        <v>95</v>
      </c>
      <c r="K36" s="232" t="str">
        <f>IF(ISNUMBER(データ入力!#REF!)=FALSE,"",データ入力!#REF!)</f>
        <v/>
      </c>
      <c r="L36" s="81">
        <f>'経済効果（施設運営・簡易）'!S35</f>
        <v>10.396780787435146</v>
      </c>
      <c r="M36" s="82">
        <f>'経済効果（施設運営・簡易）'!U35</f>
        <v>5.1954791136906975</v>
      </c>
      <c r="N36" s="83">
        <f>'経済効果（施設運営・簡易）'!W35</f>
        <v>0</v>
      </c>
      <c r="O36" s="84">
        <f>'経済効果（施設運営・簡易）'!Y35</f>
        <v>0</v>
      </c>
      <c r="P36" s="77"/>
      <c r="Q36" s="245">
        <v>31</v>
      </c>
      <c r="R36" s="80" t="s">
        <v>95</v>
      </c>
      <c r="S36" s="232">
        <f t="shared" si="0"/>
        <v>0</v>
      </c>
      <c r="T36" s="81">
        <f t="shared" si="1"/>
        <v>26.917817429354784</v>
      </c>
      <c r="U36" s="82">
        <f t="shared" si="2"/>
        <v>13.451371256126389</v>
      </c>
      <c r="V36" s="83">
        <f t="shared" si="3"/>
        <v>1</v>
      </c>
      <c r="W36" s="84">
        <f t="shared" si="4"/>
        <v>1</v>
      </c>
      <c r="X36" s="77"/>
    </row>
    <row r="37" spans="1:24">
      <c r="A37" s="245">
        <v>32</v>
      </c>
      <c r="B37" s="80" t="s">
        <v>67</v>
      </c>
      <c r="C37" s="232" t="str">
        <f>IF(ISNUMBER(データ入力!#REF!)=FALSE,"",データ入力!#REF!)</f>
        <v/>
      </c>
      <c r="D37" s="81">
        <f>'経済効果（施設建設）'!S36</f>
        <v>2.4083341362241732</v>
      </c>
      <c r="E37" s="82">
        <f>'経済効果（施設建設）'!U36</f>
        <v>1.7065358475517745</v>
      </c>
      <c r="F37" s="83">
        <f>'経済効果（施設建設）'!W36</f>
        <v>0</v>
      </c>
      <c r="G37" s="84">
        <f>'経済効果（施設建設）'!Y36</f>
        <v>0</v>
      </c>
      <c r="H37" s="77"/>
      <c r="I37" s="245">
        <v>32</v>
      </c>
      <c r="J37" s="80" t="s">
        <v>67</v>
      </c>
      <c r="K37" s="232" t="str">
        <f>IF(ISNUMBER(データ入力!#REF!)=FALSE,"",データ入力!#REF!)</f>
        <v/>
      </c>
      <c r="L37" s="81">
        <f>'経済効果（施設運営・簡易）'!S36</f>
        <v>1.0306370834441407</v>
      </c>
      <c r="M37" s="82">
        <f>'経済効果（施設運営・簡易）'!U36</f>
        <v>0.73030527710375848</v>
      </c>
      <c r="N37" s="83">
        <f>'経済効果（施設運営・簡易）'!W36</f>
        <v>0</v>
      </c>
      <c r="O37" s="84">
        <f>'経済効果（施設運営・簡易）'!Y36</f>
        <v>0</v>
      </c>
      <c r="P37" s="77"/>
      <c r="Q37" s="245">
        <v>32</v>
      </c>
      <c r="R37" s="80" t="s">
        <v>67</v>
      </c>
      <c r="S37" s="232">
        <f t="shared" si="0"/>
        <v>0</v>
      </c>
      <c r="T37" s="81">
        <f t="shared" si="1"/>
        <v>3.4389712196683142</v>
      </c>
      <c r="U37" s="82">
        <f t="shared" si="2"/>
        <v>2.4368411246555328</v>
      </c>
      <c r="V37" s="83">
        <f t="shared" si="3"/>
        <v>0</v>
      </c>
      <c r="W37" s="84">
        <f t="shared" si="4"/>
        <v>0</v>
      </c>
      <c r="X37" s="77"/>
    </row>
    <row r="38" spans="1:24">
      <c r="A38" s="245">
        <v>33</v>
      </c>
      <c r="B38" s="80" t="s">
        <v>96</v>
      </c>
      <c r="C38" s="232" t="str">
        <f>IF(ISNUMBER(データ入力!#REF!)=FALSE,"",データ入力!#REF!)</f>
        <v/>
      </c>
      <c r="D38" s="81">
        <f>'経済効果（施設建設）'!S37</f>
        <v>7.5786012514579397</v>
      </c>
      <c r="E38" s="82">
        <f>'経済効果（施設建設）'!U37</f>
        <v>5.352296169865574</v>
      </c>
      <c r="F38" s="83">
        <f>'経済効果（施設建設）'!W37</f>
        <v>1</v>
      </c>
      <c r="G38" s="84">
        <f>'経済効果（施設建設）'!Y37</f>
        <v>1</v>
      </c>
      <c r="H38" s="77"/>
      <c r="I38" s="245">
        <v>33</v>
      </c>
      <c r="J38" s="80" t="s">
        <v>96</v>
      </c>
      <c r="K38" s="232" t="str">
        <f>IF(ISNUMBER(データ入力!#REF!)=FALSE,"",データ入力!#REF!)</f>
        <v/>
      </c>
      <c r="L38" s="81">
        <f>'経済効果（施設運営・簡易）'!S37</f>
        <v>4.9238478994522046</v>
      </c>
      <c r="M38" s="82">
        <f>'経済効果（施設運営・簡易）'!U37</f>
        <v>3.4774084793244446</v>
      </c>
      <c r="N38" s="83">
        <f>'経済効果（施設運営・簡易）'!W37</f>
        <v>0</v>
      </c>
      <c r="O38" s="84">
        <f>'経済効果（施設運営・簡易）'!Y37</f>
        <v>0</v>
      </c>
      <c r="P38" s="77"/>
      <c r="Q38" s="245">
        <v>33</v>
      </c>
      <c r="R38" s="80" t="s">
        <v>96</v>
      </c>
      <c r="S38" s="232">
        <f t="shared" si="0"/>
        <v>0</v>
      </c>
      <c r="T38" s="81">
        <f t="shared" si="1"/>
        <v>12.502449150910145</v>
      </c>
      <c r="U38" s="82">
        <f t="shared" si="2"/>
        <v>8.8297046491900186</v>
      </c>
      <c r="V38" s="83">
        <f t="shared" si="3"/>
        <v>1</v>
      </c>
      <c r="W38" s="84">
        <f t="shared" si="4"/>
        <v>1</v>
      </c>
      <c r="X38" s="77"/>
    </row>
    <row r="39" spans="1:24">
      <c r="A39" s="245">
        <v>34</v>
      </c>
      <c r="B39" s="80" t="s">
        <v>97</v>
      </c>
      <c r="C39" s="232" t="str">
        <f>IF(ISNUMBER(データ入力!#REF!)=FALSE,"",データ入力!#REF!)</f>
        <v/>
      </c>
      <c r="D39" s="81">
        <f>'経済効果（施設建設）'!S38</f>
        <v>14.200901433397194</v>
      </c>
      <c r="E39" s="82">
        <f>'経済効果（施設建設）'!U38</f>
        <v>8.2552821209886709</v>
      </c>
      <c r="F39" s="83">
        <f>'経済効果（施設建設）'!W38</f>
        <v>2</v>
      </c>
      <c r="G39" s="84">
        <f>'経済効果（施設建設）'!Y38</f>
        <v>2</v>
      </c>
      <c r="H39" s="77"/>
      <c r="I39" s="245">
        <v>34</v>
      </c>
      <c r="J39" s="80" t="s">
        <v>97</v>
      </c>
      <c r="K39" s="232">
        <f>最終需要額・需要増加額!D39</f>
        <v>500</v>
      </c>
      <c r="L39" s="81">
        <f>'経済効果（施設運営・簡易）'!S38</f>
        <v>516.95132758651096</v>
      </c>
      <c r="M39" s="82">
        <f>'経済効果（施設運営・簡易）'!U38</f>
        <v>300.51465902086574</v>
      </c>
      <c r="N39" s="83">
        <f>'経済効果（施設運営・簡易）'!W38</f>
        <v>63</v>
      </c>
      <c r="O39" s="84">
        <f>'経済効果（施設運営・簡易）'!Y38</f>
        <v>61</v>
      </c>
      <c r="P39" s="77"/>
      <c r="Q39" s="245">
        <v>34</v>
      </c>
      <c r="R39" s="80" t="s">
        <v>97</v>
      </c>
      <c r="S39" s="232">
        <f t="shared" si="0"/>
        <v>500</v>
      </c>
      <c r="T39" s="81">
        <f t="shared" si="1"/>
        <v>531.15222901990819</v>
      </c>
      <c r="U39" s="82">
        <f t="shared" si="2"/>
        <v>308.76994114185442</v>
      </c>
      <c r="V39" s="83">
        <f t="shared" si="3"/>
        <v>65</v>
      </c>
      <c r="W39" s="84">
        <f t="shared" si="4"/>
        <v>63</v>
      </c>
      <c r="X39" s="77"/>
    </row>
    <row r="40" spans="1:24">
      <c r="A40" s="245">
        <v>35</v>
      </c>
      <c r="B40" s="80" t="s">
        <v>3</v>
      </c>
      <c r="C40" s="232" t="str">
        <f>IF(ISNUMBER(データ入力!#REF!)=FALSE,"",データ入力!#REF!)</f>
        <v/>
      </c>
      <c r="D40" s="81">
        <f>'経済効果（施設建設）'!S39</f>
        <v>4.7681983335138405</v>
      </c>
      <c r="E40" s="82">
        <f>'経済効果（施設建設）'!U39</f>
        <v>2.7992599011015367</v>
      </c>
      <c r="F40" s="83">
        <f>'経済効果（施設建設）'!W39</f>
        <v>1</v>
      </c>
      <c r="G40" s="84">
        <f>'経済効果（施設建設）'!Y39</f>
        <v>1</v>
      </c>
      <c r="H40" s="77"/>
      <c r="I40" s="245">
        <v>35</v>
      </c>
      <c r="J40" s="80" t="s">
        <v>3</v>
      </c>
      <c r="K40" s="232" t="str">
        <f>IF(ISNUMBER(データ入力!#REF!)=FALSE,"",データ入力!#REF!)</f>
        <v/>
      </c>
      <c r="L40" s="81">
        <f>'経済効果（施設運営・簡易）'!S39</f>
        <v>3.0930795475536961</v>
      </c>
      <c r="M40" s="82">
        <f>'経済効果（施設運営・簡易）'!U39</f>
        <v>1.8158501267718319</v>
      </c>
      <c r="N40" s="83">
        <f>'経済効果（施設運営・簡易）'!W39</f>
        <v>0</v>
      </c>
      <c r="O40" s="84">
        <f>'経済効果（施設運営・簡易）'!Y39</f>
        <v>0</v>
      </c>
      <c r="P40" s="77"/>
      <c r="Q40" s="245">
        <v>35</v>
      </c>
      <c r="R40" s="80" t="s">
        <v>3</v>
      </c>
      <c r="S40" s="232">
        <f t="shared" si="0"/>
        <v>0</v>
      </c>
      <c r="T40" s="81">
        <f t="shared" si="1"/>
        <v>7.8612778810675366</v>
      </c>
      <c r="U40" s="82">
        <f t="shared" si="2"/>
        <v>4.615110027873369</v>
      </c>
      <c r="V40" s="83">
        <f t="shared" si="3"/>
        <v>1</v>
      </c>
      <c r="W40" s="84">
        <f t="shared" si="4"/>
        <v>1</v>
      </c>
      <c r="X40" s="77"/>
    </row>
    <row r="41" spans="1:24">
      <c r="A41" s="245">
        <v>36</v>
      </c>
      <c r="B41" s="80" t="s">
        <v>98</v>
      </c>
      <c r="C41" s="232" t="str">
        <f>IF(ISNUMBER(データ入力!#REF!)=FALSE,"",データ入力!#REF!)</f>
        <v/>
      </c>
      <c r="D41" s="81">
        <f>'経済効果（施設建設）'!S40</f>
        <v>106.00507215822161</v>
      </c>
      <c r="E41" s="82">
        <f>'経済効果（施設建設）'!U40</f>
        <v>65.978431491230751</v>
      </c>
      <c r="F41" s="83">
        <f>'経済効果（施設建設）'!W40</f>
        <v>14</v>
      </c>
      <c r="G41" s="84">
        <f>'経済効果（施設建設）'!Y40</f>
        <v>12</v>
      </c>
      <c r="H41" s="77"/>
      <c r="I41" s="245">
        <v>36</v>
      </c>
      <c r="J41" s="80" t="s">
        <v>98</v>
      </c>
      <c r="K41" s="232" t="str">
        <f>IF(ISNUMBER(データ入力!#REF!)=FALSE,"",データ入力!#REF!)</f>
        <v/>
      </c>
      <c r="L41" s="81">
        <f>'経済効果（施設運営・簡易）'!S40</f>
        <v>31.146370382732179</v>
      </c>
      <c r="M41" s="82">
        <f>'経済効果（施設運営・簡易）'!U40</f>
        <v>19.385757894965138</v>
      </c>
      <c r="N41" s="83">
        <f>'経済効果（施設運営・簡易）'!W40</f>
        <v>4</v>
      </c>
      <c r="O41" s="84">
        <f>'経済効果（施設運営・簡易）'!Y40</f>
        <v>4</v>
      </c>
      <c r="P41" s="77"/>
      <c r="Q41" s="245">
        <v>36</v>
      </c>
      <c r="R41" s="80" t="s">
        <v>98</v>
      </c>
      <c r="S41" s="232">
        <f t="shared" si="0"/>
        <v>0</v>
      </c>
      <c r="T41" s="81">
        <f t="shared" si="1"/>
        <v>137.15144254095378</v>
      </c>
      <c r="U41" s="82">
        <f t="shared" si="2"/>
        <v>85.364189386195889</v>
      </c>
      <c r="V41" s="83">
        <f t="shared" si="3"/>
        <v>18</v>
      </c>
      <c r="W41" s="84">
        <f t="shared" si="4"/>
        <v>16</v>
      </c>
      <c r="X41" s="77"/>
    </row>
    <row r="42" spans="1:24">
      <c r="A42" s="245">
        <v>37</v>
      </c>
      <c r="B42" s="80" t="s">
        <v>99</v>
      </c>
      <c r="C42" s="232" t="str">
        <f>IF(ISNUMBER(データ入力!#REF!)=FALSE,"",データ入力!#REF!)</f>
        <v/>
      </c>
      <c r="D42" s="81">
        <f>'経済効果（施設建設）'!S41</f>
        <v>17.168094646191388</v>
      </c>
      <c r="E42" s="82">
        <f>'経済効果（施設建設）'!U41</f>
        <v>9.1749383178277739</v>
      </c>
      <c r="F42" s="83">
        <f>'経済効果（施設建設）'!W41</f>
        <v>3</v>
      </c>
      <c r="G42" s="84">
        <f>'経済効果（施設建設）'!Y41</f>
        <v>3</v>
      </c>
      <c r="H42" s="77"/>
      <c r="I42" s="245">
        <v>37</v>
      </c>
      <c r="J42" s="80" t="s">
        <v>99</v>
      </c>
      <c r="K42" s="232" t="str">
        <f>IF(ISNUMBER(データ入力!#REF!)=FALSE,"",データ入力!#REF!)</f>
        <v/>
      </c>
      <c r="L42" s="81">
        <f>'経済効果（施設運営・簡易）'!S41</f>
        <v>17.890384706334419</v>
      </c>
      <c r="M42" s="82">
        <f>'経済効果（施設運営・簡易）'!U41</f>
        <v>9.5609431067087911</v>
      </c>
      <c r="N42" s="83">
        <f>'経済効果（施設運営・簡易）'!W41</f>
        <v>4</v>
      </c>
      <c r="O42" s="84">
        <f>'経済効果（施設運営・簡易）'!Y41</f>
        <v>3</v>
      </c>
      <c r="P42" s="77"/>
      <c r="Q42" s="245">
        <v>37</v>
      </c>
      <c r="R42" s="80" t="s">
        <v>99</v>
      </c>
      <c r="S42" s="232">
        <f t="shared" si="0"/>
        <v>0</v>
      </c>
      <c r="T42" s="81">
        <f t="shared" si="1"/>
        <v>35.058479352525808</v>
      </c>
      <c r="U42" s="82">
        <f t="shared" si="2"/>
        <v>18.735881424536565</v>
      </c>
      <c r="V42" s="83">
        <f t="shared" si="3"/>
        <v>7</v>
      </c>
      <c r="W42" s="84">
        <f t="shared" si="4"/>
        <v>6</v>
      </c>
      <c r="X42" s="77"/>
    </row>
    <row r="43" spans="1:24">
      <c r="A43" s="245">
        <v>38</v>
      </c>
      <c r="B43" s="80" t="s">
        <v>4</v>
      </c>
      <c r="C43" s="232" t="str">
        <f>IF(ISNUMBER(データ入力!#REF!)=FALSE,"",データ入力!#REF!)</f>
        <v/>
      </c>
      <c r="D43" s="81">
        <f>'経済効果（施設建設）'!S42</f>
        <v>1.4098341452262966</v>
      </c>
      <c r="E43" s="82">
        <f>'経済効果（施設建設）'!U42</f>
        <v>0</v>
      </c>
      <c r="F43" s="83">
        <f>'経済効果（施設建設）'!W42</f>
        <v>0</v>
      </c>
      <c r="G43" s="84">
        <f>'経済効果（施設建設）'!Y42</f>
        <v>0</v>
      </c>
      <c r="H43" s="77"/>
      <c r="I43" s="245">
        <v>38</v>
      </c>
      <c r="J43" s="80" t="s">
        <v>4</v>
      </c>
      <c r="K43" s="232" t="str">
        <f>IF(ISNUMBER(データ入力!#REF!)=FALSE,"",データ入力!#REF!)</f>
        <v/>
      </c>
      <c r="L43" s="81">
        <f>'経済効果（施設運営・簡易）'!S42</f>
        <v>1.5536303661364097</v>
      </c>
      <c r="M43" s="82">
        <f>'経済効果（施設運営・簡易）'!U42</f>
        <v>0</v>
      </c>
      <c r="N43" s="83">
        <f>'経済効果（施設運営・簡易）'!W42</f>
        <v>0</v>
      </c>
      <c r="O43" s="84">
        <f>'経済効果（施設運営・簡易）'!Y42</f>
        <v>0</v>
      </c>
      <c r="P43" s="77"/>
      <c r="Q43" s="245">
        <v>38</v>
      </c>
      <c r="R43" s="80" t="s">
        <v>4</v>
      </c>
      <c r="S43" s="232">
        <f t="shared" si="0"/>
        <v>0</v>
      </c>
      <c r="T43" s="81">
        <f t="shared" si="1"/>
        <v>2.9634645113627061</v>
      </c>
      <c r="U43" s="82">
        <f t="shared" si="2"/>
        <v>0</v>
      </c>
      <c r="V43" s="83">
        <f t="shared" si="3"/>
        <v>0</v>
      </c>
      <c r="W43" s="84">
        <f t="shared" si="4"/>
        <v>0</v>
      </c>
      <c r="X43" s="77"/>
    </row>
    <row r="44" spans="1:24">
      <c r="A44" s="245">
        <v>39</v>
      </c>
      <c r="B44" s="80" t="s">
        <v>5</v>
      </c>
      <c r="C44" s="232" t="str">
        <f>IF(ISNUMBER(データ入力!#REF!)=FALSE,"",データ入力!#REF!)</f>
        <v/>
      </c>
      <c r="D44" s="81">
        <f>'経済効果（施設建設）'!S43</f>
        <v>10.992883838779811</v>
      </c>
      <c r="E44" s="82">
        <f>'経済効果（施設建設）'!U43</f>
        <v>7.1168398592213151</v>
      </c>
      <c r="F44" s="83">
        <f>'経済効果（施設建設）'!W43</f>
        <v>0</v>
      </c>
      <c r="G44" s="84">
        <f>'経済効果（施設建設）'!Y43</f>
        <v>0</v>
      </c>
      <c r="H44" s="77"/>
      <c r="I44" s="245">
        <v>39</v>
      </c>
      <c r="J44" s="80" t="s">
        <v>5</v>
      </c>
      <c r="K44" s="232" t="str">
        <f>IF(ISNUMBER(データ入力!#REF!)=FALSE,"",データ入力!#REF!)</f>
        <v/>
      </c>
      <c r="L44" s="81">
        <f>'経済効果（施設運営・簡易）'!S43</f>
        <v>1.5480885208232629</v>
      </c>
      <c r="M44" s="82">
        <f>'経済効果（施設運営・簡易）'!U43</f>
        <v>1.0022391077881967</v>
      </c>
      <c r="N44" s="83">
        <f>'経済効果（施設運営・簡易）'!W43</f>
        <v>0</v>
      </c>
      <c r="O44" s="84">
        <f>'経済効果（施設運営・簡易）'!Y43</f>
        <v>0</v>
      </c>
      <c r="P44" s="77"/>
      <c r="Q44" s="245">
        <v>39</v>
      </c>
      <c r="R44" s="80" t="s">
        <v>5</v>
      </c>
      <c r="S44" s="232">
        <f t="shared" si="0"/>
        <v>0</v>
      </c>
      <c r="T44" s="81">
        <f t="shared" si="1"/>
        <v>12.540972359603074</v>
      </c>
      <c r="U44" s="82">
        <f t="shared" si="2"/>
        <v>8.1190789670095125</v>
      </c>
      <c r="V44" s="83">
        <f t="shared" si="3"/>
        <v>0</v>
      </c>
      <c r="W44" s="84">
        <f t="shared" si="4"/>
        <v>0</v>
      </c>
      <c r="X44" s="77"/>
    </row>
    <row r="45" spans="1:24" ht="14">
      <c r="A45" s="247">
        <v>40</v>
      </c>
      <c r="B45" s="98" t="s">
        <v>216</v>
      </c>
      <c r="C45" s="230">
        <f>SUM(C6:C44)</f>
        <v>1000</v>
      </c>
      <c r="D45" s="99">
        <f>SUM(D6:D44)</f>
        <v>1505.6223344937218</v>
      </c>
      <c r="E45" s="100">
        <f>SUM(E6:E44)</f>
        <v>750.7213043343902</v>
      </c>
      <c r="F45" s="101">
        <f>SUM(F6:F44)</f>
        <v>108</v>
      </c>
      <c r="G45" s="102">
        <f>SUM(G6:G44)</f>
        <v>88</v>
      </c>
      <c r="H45" s="77"/>
      <c r="I45" s="247">
        <v>40</v>
      </c>
      <c r="J45" s="98" t="s">
        <v>216</v>
      </c>
      <c r="K45" s="230">
        <f>SUM(K6:K44)</f>
        <v>500</v>
      </c>
      <c r="L45" s="99">
        <f>SUM(L6:L44)</f>
        <v>749.06399529298733</v>
      </c>
      <c r="M45" s="100">
        <f>SUM(M6:M44)</f>
        <v>438.35392072750653</v>
      </c>
      <c r="N45" s="101">
        <f>SUM(N6:N44)</f>
        <v>76</v>
      </c>
      <c r="O45" s="102">
        <f>SUM(O6:O44)</f>
        <v>73</v>
      </c>
      <c r="P45" s="77"/>
      <c r="Q45" s="247">
        <v>40</v>
      </c>
      <c r="R45" s="98" t="s">
        <v>216</v>
      </c>
      <c r="S45" s="230">
        <f>SUM(S6:S44)</f>
        <v>1500</v>
      </c>
      <c r="T45" s="99">
        <f>SUM(T6:T44)</f>
        <v>2254.6863297867098</v>
      </c>
      <c r="U45" s="100">
        <f>SUM(U6:U44)</f>
        <v>1189.0752250618971</v>
      </c>
      <c r="V45" s="101">
        <f>SUM(V6:V44)</f>
        <v>184</v>
      </c>
      <c r="W45" s="102">
        <f>SUM(W6:W44)</f>
        <v>161</v>
      </c>
      <c r="X45" s="77"/>
    </row>
    <row r="46" spans="1:24">
      <c r="A46" s="104" t="s">
        <v>276</v>
      </c>
      <c r="B46" s="57"/>
      <c r="C46" s="57"/>
      <c r="D46" s="57"/>
      <c r="E46" s="57"/>
      <c r="F46" s="57"/>
      <c r="G46" s="57"/>
      <c r="H46" s="57"/>
      <c r="I46" s="104" t="s">
        <v>276</v>
      </c>
      <c r="J46" s="57"/>
      <c r="K46" s="57"/>
      <c r="L46" s="57"/>
      <c r="M46" s="57"/>
      <c r="N46" s="57"/>
      <c r="O46" s="57"/>
      <c r="P46" s="57"/>
      <c r="Q46" s="104" t="s">
        <v>276</v>
      </c>
      <c r="R46" s="57"/>
      <c r="S46" s="57"/>
      <c r="T46" s="57"/>
      <c r="U46" s="57"/>
      <c r="V46" s="57"/>
      <c r="W46" s="57"/>
      <c r="X46" s="57"/>
    </row>
    <row r="47" spans="1:24">
      <c r="A47" s="57" t="s">
        <v>485</v>
      </c>
      <c r="B47" s="57"/>
      <c r="C47" s="57"/>
      <c r="D47" s="57"/>
      <c r="E47" s="57"/>
      <c r="F47" s="57"/>
      <c r="G47" s="57"/>
      <c r="H47" s="57"/>
      <c r="I47" s="57" t="s">
        <v>485</v>
      </c>
      <c r="J47" s="57"/>
      <c r="K47" s="57"/>
      <c r="L47" s="57"/>
      <c r="M47" s="57"/>
      <c r="N47" s="57"/>
      <c r="O47" s="57"/>
      <c r="P47" s="57"/>
      <c r="Q47" s="57" t="s">
        <v>485</v>
      </c>
      <c r="R47" s="57"/>
      <c r="S47" s="57"/>
      <c r="T47" s="57"/>
      <c r="U47" s="57"/>
      <c r="V47" s="57"/>
      <c r="W47" s="57"/>
      <c r="X47" s="57"/>
    </row>
    <row r="48" spans="1:24">
      <c r="A48" s="104"/>
      <c r="B48" s="57"/>
      <c r="C48" s="57"/>
      <c r="D48" s="57"/>
      <c r="E48" s="57"/>
      <c r="F48" s="57"/>
      <c r="G48" s="57"/>
      <c r="H48" s="57"/>
      <c r="I48" s="104"/>
      <c r="J48" s="57"/>
      <c r="K48" s="57"/>
      <c r="L48" s="57"/>
      <c r="M48" s="57"/>
      <c r="N48" s="57"/>
      <c r="O48" s="57"/>
      <c r="P48" s="57"/>
      <c r="Q48" s="104"/>
      <c r="R48" s="57"/>
      <c r="S48" s="57"/>
      <c r="T48" s="57"/>
      <c r="U48" s="57"/>
      <c r="V48" s="57"/>
      <c r="W48" s="57"/>
      <c r="X48" s="57"/>
    </row>
    <row r="49" spans="1:24">
      <c r="A49" s="105"/>
      <c r="B49" s="57"/>
      <c r="C49" s="57"/>
      <c r="D49" s="57"/>
      <c r="E49" s="57"/>
      <c r="F49" s="57"/>
      <c r="G49" s="57"/>
      <c r="H49" s="57"/>
      <c r="I49" s="105"/>
      <c r="J49" s="57"/>
      <c r="K49" s="57"/>
      <c r="L49" s="57"/>
      <c r="M49" s="57"/>
      <c r="N49" s="57"/>
      <c r="O49" s="57"/>
      <c r="P49" s="57"/>
      <c r="Q49" s="105" t="s">
        <v>313</v>
      </c>
      <c r="R49" s="57"/>
      <c r="S49" s="57"/>
      <c r="T49" s="57"/>
      <c r="U49" s="57"/>
      <c r="V49" s="57"/>
      <c r="W49" s="57"/>
      <c r="X49" s="57"/>
    </row>
    <row r="50" spans="1:24">
      <c r="A50" s="105"/>
      <c r="B50" s="57"/>
      <c r="C50" s="57"/>
      <c r="D50" s="57"/>
      <c r="E50" s="57"/>
      <c r="F50" s="57"/>
      <c r="G50" s="57"/>
      <c r="H50" s="57"/>
      <c r="I50" s="105"/>
      <c r="J50" s="57"/>
      <c r="K50" s="57"/>
      <c r="L50" s="57"/>
      <c r="M50" s="57"/>
      <c r="N50" s="57"/>
      <c r="O50" s="57"/>
      <c r="P50" s="57"/>
      <c r="Q50" s="105" t="s">
        <v>277</v>
      </c>
      <c r="R50" s="57"/>
      <c r="S50" s="57"/>
      <c r="T50" s="57"/>
      <c r="U50" s="57"/>
      <c r="V50" s="57"/>
      <c r="W50" s="57"/>
      <c r="X50" s="57"/>
    </row>
    <row r="51" spans="1:24">
      <c r="A51" s="105"/>
      <c r="B51" s="57"/>
      <c r="C51" s="57"/>
      <c r="D51" s="57"/>
      <c r="E51" s="57"/>
      <c r="F51" s="57"/>
      <c r="G51" s="57"/>
      <c r="H51" s="57"/>
      <c r="I51" s="105"/>
      <c r="J51" s="57"/>
      <c r="K51" s="57"/>
      <c r="L51" s="57"/>
      <c r="M51" s="57"/>
      <c r="N51" s="57"/>
      <c r="O51" s="57"/>
      <c r="P51" s="57"/>
      <c r="Q51" s="105" t="s">
        <v>217</v>
      </c>
      <c r="R51" s="57"/>
      <c r="S51" s="57"/>
      <c r="T51" s="57"/>
      <c r="U51" s="57"/>
      <c r="V51" s="57"/>
      <c r="W51" s="57"/>
      <c r="X51" s="57"/>
    </row>
    <row r="52" spans="1:24">
      <c r="A52" s="53"/>
      <c r="B52" s="53"/>
      <c r="C52" s="53"/>
      <c r="D52" s="53"/>
      <c r="E52" s="53"/>
      <c r="F52" s="53"/>
      <c r="G52" s="53"/>
      <c r="H52" s="53"/>
      <c r="I52" s="53"/>
      <c r="J52" s="53"/>
      <c r="K52" s="53"/>
      <c r="L52" s="53"/>
      <c r="M52" s="53"/>
      <c r="N52" s="53"/>
      <c r="O52" s="53"/>
      <c r="P52" s="53"/>
      <c r="Q52" s="53"/>
      <c r="R52" s="53"/>
      <c r="S52" s="53"/>
      <c r="T52" s="53"/>
      <c r="U52" s="53"/>
      <c r="V52" s="53"/>
      <c r="W52" s="53"/>
      <c r="X52" s="53"/>
    </row>
    <row r="53" spans="1:24">
      <c r="B53" s="53"/>
      <c r="C53" s="53"/>
      <c r="D53" s="53"/>
      <c r="E53" s="53"/>
      <c r="F53" s="53"/>
      <c r="G53" s="53"/>
      <c r="H53" s="53"/>
      <c r="J53" s="53"/>
      <c r="K53" s="53"/>
      <c r="L53" s="53"/>
      <c r="M53" s="53"/>
      <c r="N53" s="53"/>
      <c r="O53" s="53"/>
      <c r="P53" s="53"/>
      <c r="R53" s="53"/>
      <c r="S53" s="53"/>
      <c r="T53" s="53"/>
      <c r="U53" s="53"/>
      <c r="V53" s="53"/>
      <c r="W53" s="53"/>
      <c r="X53" s="53"/>
    </row>
    <row r="54" spans="1:24">
      <c r="A54" s="53"/>
      <c r="B54" s="53"/>
      <c r="C54" s="53"/>
      <c r="D54" s="53"/>
      <c r="E54" s="53"/>
      <c r="F54" s="53"/>
      <c r="G54" s="53"/>
      <c r="H54" s="53"/>
      <c r="I54" s="53"/>
      <c r="J54" s="53"/>
      <c r="K54" s="53"/>
      <c r="L54" s="53"/>
      <c r="M54" s="53"/>
      <c r="N54" s="53"/>
      <c r="O54" s="53"/>
      <c r="P54" s="53"/>
      <c r="Q54" s="53"/>
      <c r="R54" s="53"/>
      <c r="S54" s="53"/>
      <c r="T54" s="53"/>
      <c r="U54" s="53"/>
      <c r="V54" s="53"/>
      <c r="W54" s="53"/>
      <c r="X54" s="53"/>
    </row>
    <row r="55" spans="1:24">
      <c r="A55" s="53"/>
      <c r="B55" s="53"/>
      <c r="C55" s="53"/>
      <c r="D55" s="53"/>
      <c r="E55" s="53"/>
      <c r="F55" s="53"/>
      <c r="G55" s="53"/>
      <c r="H55" s="53"/>
      <c r="I55" s="53"/>
      <c r="J55" s="53"/>
      <c r="K55" s="53"/>
      <c r="L55" s="53"/>
      <c r="M55" s="53"/>
      <c r="N55" s="53"/>
      <c r="O55" s="53"/>
      <c r="P55" s="53"/>
      <c r="Q55" s="53"/>
      <c r="R55" s="53"/>
      <c r="S55" s="53"/>
      <c r="T55" s="53"/>
      <c r="U55" s="53"/>
      <c r="V55" s="53"/>
      <c r="W55" s="53"/>
      <c r="X55" s="53"/>
    </row>
  </sheetData>
  <mergeCells count="1">
    <mergeCell ref="Z9:AA9"/>
  </mergeCells>
  <phoneticPr fontId="3"/>
  <pageMargins left="0.75" right="0.75" top="0.62" bottom="0.62" header="0.51200000000000001" footer="0.51200000000000001"/>
  <pageSetup paperSize="9" scale="78"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C0993-FECB-49D2-8CEC-CD29C5B01F9C}">
  <sheetPr>
    <pageSetUpPr fitToPage="1"/>
  </sheetPr>
  <dimension ref="A1:AC55"/>
  <sheetViews>
    <sheetView showGridLines="0" workbookViewId="0">
      <pane xSplit="2" ySplit="5" topLeftCell="C6" activePane="bottomRight" state="frozen"/>
      <selection activeCell="H5" sqref="H5:H44"/>
      <selection pane="topRight" activeCell="H5" sqref="H5:H44"/>
      <selection pane="bottomLeft" activeCell="H5" sqref="H5:H44"/>
      <selection pane="bottomRight" activeCell="C6" sqref="C6"/>
    </sheetView>
  </sheetViews>
  <sheetFormatPr defaultRowHeight="13"/>
  <cols>
    <col min="1" max="1" width="3" style="52" customWidth="1"/>
    <col min="2" max="2" width="20.83203125" style="52" customWidth="1"/>
    <col min="3" max="7" width="11.6640625" style="52" customWidth="1"/>
    <col min="8" max="8" width="3.6640625" style="52" customWidth="1"/>
    <col min="9" max="9" width="3" style="52" customWidth="1"/>
    <col min="10" max="10" width="20.83203125" style="52" customWidth="1"/>
    <col min="11" max="15" width="11.6640625" style="52" customWidth="1"/>
    <col min="16" max="16" width="3.6640625" style="52" customWidth="1"/>
    <col min="17" max="17" width="3" style="52" customWidth="1"/>
    <col min="18" max="18" width="20.83203125" style="52" customWidth="1"/>
    <col min="19" max="23" width="11.6640625" style="52" customWidth="1"/>
    <col min="24" max="24" width="3.6640625" style="52" customWidth="1"/>
    <col min="25" max="25" width="16.5" style="52" customWidth="1"/>
    <col min="26" max="26" width="10.1640625" style="52" customWidth="1"/>
    <col min="27" max="27" width="11.9140625" style="52" customWidth="1"/>
    <col min="28" max="29" width="11.58203125" style="52" customWidth="1"/>
    <col min="30" max="16384" width="8.6640625" style="52"/>
  </cols>
  <sheetData>
    <row r="1" spans="1:29">
      <c r="A1" s="51" t="s">
        <v>483</v>
      </c>
      <c r="H1" s="53"/>
      <c r="I1" s="51"/>
      <c r="P1" s="53"/>
      <c r="Q1" s="51"/>
      <c r="X1" s="53"/>
      <c r="Y1" s="53"/>
      <c r="Z1" s="53"/>
      <c r="AA1" s="53"/>
      <c r="AB1" s="53"/>
      <c r="AC1" s="53"/>
    </row>
    <row r="2" spans="1:29">
      <c r="A2" s="54" t="s">
        <v>201</v>
      </c>
      <c r="B2" s="55"/>
      <c r="C2" s="55"/>
      <c r="D2" s="55"/>
      <c r="E2" s="55"/>
      <c r="F2" s="55"/>
      <c r="G2" s="56"/>
      <c r="H2" s="53"/>
      <c r="I2" s="227"/>
      <c r="J2" s="227"/>
      <c r="K2" s="227"/>
      <c r="L2" s="227"/>
      <c r="M2" s="227"/>
      <c r="N2" s="227"/>
      <c r="O2" s="227"/>
      <c r="P2" s="53"/>
      <c r="Q2" s="227"/>
      <c r="R2" s="227"/>
      <c r="S2" s="227"/>
      <c r="T2" s="227"/>
      <c r="U2" s="227"/>
      <c r="V2" s="227"/>
      <c r="W2" s="227"/>
      <c r="X2" s="53"/>
      <c r="Y2" s="53"/>
      <c r="Z2" s="53"/>
      <c r="AA2" s="53"/>
      <c r="AB2" s="53"/>
      <c r="AC2" s="53"/>
    </row>
    <row r="3" spans="1:29">
      <c r="A3" s="51" t="s">
        <v>218</v>
      </c>
      <c r="C3" s="228"/>
      <c r="D3" s="225" t="s">
        <v>306</v>
      </c>
      <c r="E3" s="224"/>
      <c r="F3" s="224"/>
      <c r="G3" s="224"/>
      <c r="H3" s="57"/>
      <c r="I3" s="51" t="s">
        <v>218</v>
      </c>
      <c r="K3" s="228"/>
      <c r="L3" s="225" t="s">
        <v>306</v>
      </c>
      <c r="M3" s="224"/>
      <c r="N3" s="224"/>
      <c r="O3" s="224"/>
      <c r="P3" s="57"/>
      <c r="Q3" s="51" t="s">
        <v>218</v>
      </c>
      <c r="S3" s="228"/>
      <c r="T3" s="225" t="s">
        <v>306</v>
      </c>
      <c r="U3" s="224"/>
      <c r="V3" s="224"/>
      <c r="W3" s="224"/>
      <c r="X3" s="57"/>
      <c r="Y3" s="58" t="s">
        <v>219</v>
      </c>
      <c r="Z3" s="53"/>
      <c r="AA3" s="53"/>
      <c r="AB3" s="53"/>
      <c r="AC3" s="53"/>
    </row>
    <row r="4" spans="1:29">
      <c r="A4" s="59"/>
      <c r="B4" s="507" t="s">
        <v>460</v>
      </c>
      <c r="C4" s="223" t="s">
        <v>203</v>
      </c>
      <c r="D4" s="61"/>
      <c r="E4" s="62" t="s">
        <v>303</v>
      </c>
      <c r="F4" s="63" t="s">
        <v>204</v>
      </c>
      <c r="G4" s="64"/>
      <c r="H4" s="66"/>
      <c r="I4" s="59"/>
      <c r="J4" s="507" t="s">
        <v>464</v>
      </c>
      <c r="K4" s="223" t="s">
        <v>203</v>
      </c>
      <c r="L4" s="61"/>
      <c r="M4" s="62" t="s">
        <v>303</v>
      </c>
      <c r="N4" s="63" t="s">
        <v>204</v>
      </c>
      <c r="O4" s="64"/>
      <c r="P4" s="66"/>
      <c r="Q4" s="59"/>
      <c r="R4" s="507" t="s">
        <v>465</v>
      </c>
      <c r="S4" s="223" t="s">
        <v>203</v>
      </c>
      <c r="T4" s="61"/>
      <c r="U4" s="62" t="s">
        <v>303</v>
      </c>
      <c r="V4" s="63" t="s">
        <v>204</v>
      </c>
      <c r="W4" s="64"/>
      <c r="X4" s="66"/>
      <c r="Y4" s="195"/>
      <c r="Z4" s="196" t="s">
        <v>208</v>
      </c>
      <c r="AA4" s="197" t="s">
        <v>220</v>
      </c>
      <c r="AB4" s="198" t="s">
        <v>210</v>
      </c>
      <c r="AC4" s="197" t="s">
        <v>221</v>
      </c>
    </row>
    <row r="5" spans="1:29">
      <c r="A5" s="69"/>
      <c r="B5" s="66"/>
      <c r="C5" s="229" t="s">
        <v>207</v>
      </c>
      <c r="D5" s="70" t="s">
        <v>208</v>
      </c>
      <c r="E5" s="71" t="s">
        <v>209</v>
      </c>
      <c r="F5" s="70" t="s">
        <v>210</v>
      </c>
      <c r="G5" s="71" t="s">
        <v>211</v>
      </c>
      <c r="I5" s="69"/>
      <c r="J5" s="66"/>
      <c r="K5" s="229" t="s">
        <v>207</v>
      </c>
      <c r="L5" s="70" t="s">
        <v>208</v>
      </c>
      <c r="M5" s="71" t="s">
        <v>209</v>
      </c>
      <c r="N5" s="70" t="s">
        <v>210</v>
      </c>
      <c r="O5" s="71" t="s">
        <v>211</v>
      </c>
      <c r="Q5" s="69"/>
      <c r="R5" s="66"/>
      <c r="S5" s="229" t="s">
        <v>207</v>
      </c>
      <c r="T5" s="70" t="s">
        <v>208</v>
      </c>
      <c r="U5" s="71" t="s">
        <v>209</v>
      </c>
      <c r="V5" s="70" t="s">
        <v>210</v>
      </c>
      <c r="W5" s="71" t="s">
        <v>211</v>
      </c>
      <c r="Y5" s="199"/>
      <c r="Z5" s="200" t="s">
        <v>207</v>
      </c>
      <c r="AA5" s="201" t="s">
        <v>207</v>
      </c>
      <c r="AB5" s="202" t="s">
        <v>222</v>
      </c>
      <c r="AC5" s="201" t="s">
        <v>222</v>
      </c>
    </row>
    <row r="6" spans="1:29">
      <c r="A6" s="244">
        <v>1</v>
      </c>
      <c r="B6" s="72" t="s">
        <v>73</v>
      </c>
      <c r="C6" s="231" t="str">
        <f>IF(ISNUMBER(データ入力!#REF!)=FALSE,"",データ入力!#REF!)</f>
        <v/>
      </c>
      <c r="D6" s="73">
        <f>'経済効果（施設建設）'!S5</f>
        <v>0.92820857598670492</v>
      </c>
      <c r="E6" s="74">
        <f>'経済効果（施設建設）'!U5</f>
        <v>0.39654034056576282</v>
      </c>
      <c r="F6" s="75">
        <f>'経済効果（施設建設）'!W5</f>
        <v>0</v>
      </c>
      <c r="G6" s="76">
        <f>'経済効果（施設建設）'!Y5</f>
        <v>0</v>
      </c>
      <c r="H6" s="77"/>
      <c r="I6" s="244">
        <v>1</v>
      </c>
      <c r="J6" s="72" t="s">
        <v>73</v>
      </c>
      <c r="K6" s="231" t="str">
        <f>IF(ISNUMBER(データ入力!#REF!)=FALSE,"",データ入力!#REF!)</f>
        <v/>
      </c>
      <c r="L6" s="73">
        <f>'経済効果（施設運営・詳細）'!S5</f>
        <v>0.63888199132462753</v>
      </c>
      <c r="M6" s="74">
        <f>'経済効果（施設運営・詳細）'!U5</f>
        <v>0.27293701973383755</v>
      </c>
      <c r="N6" s="75">
        <f>'経済効果（施設運営・詳細）'!W5</f>
        <v>0</v>
      </c>
      <c r="O6" s="76">
        <f>'経済効果（施設運営・詳細）'!Y5</f>
        <v>0</v>
      </c>
      <c r="P6" s="77"/>
      <c r="Q6" s="244">
        <v>1</v>
      </c>
      <c r="R6" s="72" t="s">
        <v>73</v>
      </c>
      <c r="S6" s="231">
        <f t="shared" ref="S6:S44" si="0">SUM(C6,K6)</f>
        <v>0</v>
      </c>
      <c r="T6" s="73">
        <f t="shared" ref="T6:T44" si="1">SUM(D6,L6)</f>
        <v>1.5670905673113324</v>
      </c>
      <c r="U6" s="74">
        <f t="shared" ref="U6:U44" si="2">SUM(E6,M6)</f>
        <v>0.66947736029960037</v>
      </c>
      <c r="V6" s="75">
        <f t="shared" ref="V6:V44" si="3">SUM(F6,N6)</f>
        <v>0</v>
      </c>
      <c r="W6" s="76">
        <f t="shared" ref="W6:W44" si="4">SUM(G6,O6)</f>
        <v>0</v>
      </c>
      <c r="X6" s="77"/>
      <c r="Y6" s="204" t="s">
        <v>223</v>
      </c>
      <c r="Z6" s="205">
        <f>T45</f>
        <v>2309.9492898221602</v>
      </c>
      <c r="AA6" s="205">
        <f>U45</f>
        <v>1229.3093781716268</v>
      </c>
      <c r="AB6" s="206">
        <f>V45</f>
        <v>186</v>
      </c>
      <c r="AC6" s="207">
        <f>W45</f>
        <v>163</v>
      </c>
    </row>
    <row r="7" spans="1:29">
      <c r="A7" s="245">
        <v>2</v>
      </c>
      <c r="B7" s="80" t="s">
        <v>74</v>
      </c>
      <c r="C7" s="232" t="str">
        <f>IF(ISNUMBER(データ入力!#REF!)=FALSE,"",データ入力!#REF!)</f>
        <v/>
      </c>
      <c r="D7" s="81">
        <f>'経済効果（施設建設）'!S6</f>
        <v>0.19855204567447904</v>
      </c>
      <c r="E7" s="82">
        <f>'経済効果（施設建設）'!U6</f>
        <v>0.12704911337359512</v>
      </c>
      <c r="F7" s="83">
        <f>'経済効果（施設建設）'!W6</f>
        <v>0</v>
      </c>
      <c r="G7" s="84">
        <f>'経済効果（施設建設）'!Y6</f>
        <v>0</v>
      </c>
      <c r="H7" s="77"/>
      <c r="I7" s="245">
        <v>2</v>
      </c>
      <c r="J7" s="80" t="s">
        <v>74</v>
      </c>
      <c r="K7" s="232" t="str">
        <f>IF(ISNUMBER(データ入力!#REF!)=FALSE,"",データ入力!#REF!)</f>
        <v/>
      </c>
      <c r="L7" s="81">
        <f>'経済効果（施設運営・詳細）'!S6</f>
        <v>5.776444479019123E-2</v>
      </c>
      <c r="M7" s="82">
        <f>'経済効果（施設運営・詳細）'!U6</f>
        <v>3.6962205401518518E-2</v>
      </c>
      <c r="N7" s="83">
        <f>'経済効果（施設運営・詳細）'!W6</f>
        <v>0</v>
      </c>
      <c r="O7" s="84">
        <f>'経済効果（施設運営・詳細）'!Y6</f>
        <v>0</v>
      </c>
      <c r="P7" s="77"/>
      <c r="Q7" s="245">
        <v>2</v>
      </c>
      <c r="R7" s="80" t="s">
        <v>74</v>
      </c>
      <c r="S7" s="232">
        <f t="shared" si="0"/>
        <v>0</v>
      </c>
      <c r="T7" s="81">
        <f t="shared" si="1"/>
        <v>0.25631649046467025</v>
      </c>
      <c r="U7" s="82">
        <f t="shared" si="2"/>
        <v>0.16401131877511363</v>
      </c>
      <c r="V7" s="83">
        <f t="shared" si="3"/>
        <v>0</v>
      </c>
      <c r="W7" s="84">
        <f t="shared" si="4"/>
        <v>0</v>
      </c>
      <c r="X7" s="77"/>
      <c r="Y7" s="204" t="s">
        <v>224</v>
      </c>
      <c r="Z7" s="205">
        <f>S45</f>
        <v>1500</v>
      </c>
      <c r="AA7" s="207">
        <f>データ入力!AA8</f>
        <v>23462649</v>
      </c>
      <c r="AB7" s="208" t="s">
        <v>225</v>
      </c>
      <c r="AC7" s="209" t="s">
        <v>225</v>
      </c>
    </row>
    <row r="8" spans="1:29">
      <c r="A8" s="245">
        <v>3</v>
      </c>
      <c r="B8" s="80" t="s">
        <v>75</v>
      </c>
      <c r="C8" s="232" t="str">
        <f>IF(ISNUMBER(データ入力!#REF!)=FALSE,"",データ入力!#REF!)</f>
        <v/>
      </c>
      <c r="D8" s="81">
        <f>'経済効果（施設建設）'!S7</f>
        <v>5.7944385294022481E-2</v>
      </c>
      <c r="E8" s="82">
        <f>'経済効果（施設建設）'!U7</f>
        <v>2.7454826470831931E-2</v>
      </c>
      <c r="F8" s="83">
        <f>'経済効果（施設建設）'!W7</f>
        <v>0</v>
      </c>
      <c r="G8" s="84">
        <f>'経済効果（施設建設）'!Y7</f>
        <v>0</v>
      </c>
      <c r="H8" s="77"/>
      <c r="I8" s="245">
        <v>3</v>
      </c>
      <c r="J8" s="80" t="s">
        <v>75</v>
      </c>
      <c r="K8" s="232" t="str">
        <f>IF(ISNUMBER(データ入力!#REF!)=FALSE,"",データ入力!#REF!)</f>
        <v/>
      </c>
      <c r="L8" s="81">
        <f>'経済効果（施設運営・詳細）'!S7</f>
        <v>4.9394258294927898E-2</v>
      </c>
      <c r="M8" s="82">
        <f>'経済効果（施設運営・詳細）'!U7</f>
        <v>2.3403661688039205E-2</v>
      </c>
      <c r="N8" s="83">
        <f>'経済効果（施設運営・詳細）'!W7</f>
        <v>0</v>
      </c>
      <c r="O8" s="84">
        <f>'経済効果（施設運営・詳細）'!Y7</f>
        <v>0</v>
      </c>
      <c r="P8" s="77"/>
      <c r="Q8" s="245">
        <v>3</v>
      </c>
      <c r="R8" s="80" t="s">
        <v>75</v>
      </c>
      <c r="S8" s="232">
        <f t="shared" si="0"/>
        <v>0</v>
      </c>
      <c r="T8" s="81">
        <f t="shared" si="1"/>
        <v>0.10733864358895037</v>
      </c>
      <c r="U8" s="82">
        <f t="shared" si="2"/>
        <v>5.0858488158871132E-2</v>
      </c>
      <c r="V8" s="83">
        <f t="shared" si="3"/>
        <v>0</v>
      </c>
      <c r="W8" s="84">
        <f t="shared" si="4"/>
        <v>0</v>
      </c>
      <c r="X8" s="77"/>
      <c r="Y8" s="204" t="s">
        <v>226</v>
      </c>
      <c r="Z8" s="210">
        <f>Z6/Z7</f>
        <v>1.5399661932147735</v>
      </c>
      <c r="AA8" s="516">
        <f>AA6/AA7</f>
        <v>5.2394313113222077E-5</v>
      </c>
      <c r="AB8" s="208" t="s">
        <v>225</v>
      </c>
      <c r="AC8" s="211" t="s">
        <v>225</v>
      </c>
    </row>
    <row r="9" spans="1:29">
      <c r="A9" s="245">
        <v>4</v>
      </c>
      <c r="B9" s="80" t="s">
        <v>76</v>
      </c>
      <c r="C9" s="232" t="str">
        <f>IF(ISNUMBER(データ入力!#REF!)=FALSE,"",データ入力!#REF!)</f>
        <v/>
      </c>
      <c r="D9" s="81">
        <f>'経済効果（施設建設）'!S8</f>
        <v>0.11788183451697759</v>
      </c>
      <c r="E9" s="82">
        <f>'経済効果（施設建設）'!U8</f>
        <v>6.4080644178153096E-2</v>
      </c>
      <c r="F9" s="83">
        <f>'経済効果（施設建設）'!W8</f>
        <v>0</v>
      </c>
      <c r="G9" s="84">
        <f>'経済効果（施設建設）'!Y8</f>
        <v>0</v>
      </c>
      <c r="H9" s="77"/>
      <c r="I9" s="245">
        <v>4</v>
      </c>
      <c r="J9" s="80" t="s">
        <v>76</v>
      </c>
      <c r="K9" s="232" t="str">
        <f>IF(ISNUMBER(データ入力!#REF!)=FALSE,"",データ入力!#REF!)</f>
        <v/>
      </c>
      <c r="L9" s="81">
        <f>'経済効果（施設運営・詳細）'!S8</f>
        <v>5.5438918125207431E-2</v>
      </c>
      <c r="M9" s="82">
        <f>'経済効果（施設運営・詳細）'!U8</f>
        <v>3.013663301525505E-2</v>
      </c>
      <c r="N9" s="83">
        <f>'経済効果（施設運営・詳細）'!W8</f>
        <v>0</v>
      </c>
      <c r="O9" s="84">
        <f>'経済効果（施設運営・詳細）'!Y8</f>
        <v>0</v>
      </c>
      <c r="P9" s="77"/>
      <c r="Q9" s="245">
        <v>4</v>
      </c>
      <c r="R9" s="80" t="s">
        <v>76</v>
      </c>
      <c r="S9" s="232">
        <f t="shared" si="0"/>
        <v>0</v>
      </c>
      <c r="T9" s="81">
        <f t="shared" si="1"/>
        <v>0.17332075264218502</v>
      </c>
      <c r="U9" s="82">
        <f t="shared" si="2"/>
        <v>9.4217277193408139E-2</v>
      </c>
      <c r="V9" s="83">
        <f t="shared" si="3"/>
        <v>0</v>
      </c>
      <c r="W9" s="84">
        <f t="shared" si="4"/>
        <v>0</v>
      </c>
      <c r="X9" s="77"/>
      <c r="Y9" s="212" t="s">
        <v>205</v>
      </c>
      <c r="Z9" s="540" t="s">
        <v>317</v>
      </c>
      <c r="AA9" s="541"/>
      <c r="AB9" s="213"/>
      <c r="AC9" s="214"/>
    </row>
    <row r="10" spans="1:29">
      <c r="A10" s="244">
        <v>5</v>
      </c>
      <c r="B10" s="72" t="s">
        <v>77</v>
      </c>
      <c r="C10" s="231" t="str">
        <f>IF(ISNUMBER(データ入力!#REF!)=FALSE,"",データ入力!#REF!)</f>
        <v/>
      </c>
      <c r="D10" s="73">
        <f>'経済効果（施設建設）'!S9</f>
        <v>7.8015634508425515</v>
      </c>
      <c r="E10" s="74">
        <f>'経済効果（施設建設）'!U9</f>
        <v>2.6253458853859537</v>
      </c>
      <c r="F10" s="75">
        <f>'経済効果（施設建設）'!W9</f>
        <v>0</v>
      </c>
      <c r="G10" s="76">
        <f>'経済効果（施設建設）'!Y9</f>
        <v>0</v>
      </c>
      <c r="H10" s="77"/>
      <c r="I10" s="244">
        <v>5</v>
      </c>
      <c r="J10" s="72" t="s">
        <v>77</v>
      </c>
      <c r="K10" s="231" t="str">
        <f>IF(ISNUMBER(データ入力!#REF!)=FALSE,"",データ入力!#REF!)</f>
        <v/>
      </c>
      <c r="L10" s="73">
        <f>'経済効果（施設運営・詳細）'!S9</f>
        <v>9.0374650031173687</v>
      </c>
      <c r="M10" s="74">
        <f>'経済効果（施設運営・詳細）'!U9</f>
        <v>3.0412457335960439</v>
      </c>
      <c r="N10" s="75">
        <f>'経済効果（施設運営・詳細）'!W9</f>
        <v>0</v>
      </c>
      <c r="O10" s="76">
        <f>'経済効果（施設運営・詳細）'!Y9</f>
        <v>0</v>
      </c>
      <c r="P10" s="77"/>
      <c r="Q10" s="244">
        <v>5</v>
      </c>
      <c r="R10" s="72" t="s">
        <v>77</v>
      </c>
      <c r="S10" s="231">
        <f t="shared" si="0"/>
        <v>0</v>
      </c>
      <c r="T10" s="73">
        <f t="shared" si="1"/>
        <v>16.839028453959919</v>
      </c>
      <c r="U10" s="74">
        <f t="shared" si="2"/>
        <v>5.6665916189819976</v>
      </c>
      <c r="V10" s="75">
        <f t="shared" si="3"/>
        <v>0</v>
      </c>
      <c r="W10" s="76">
        <f t="shared" si="4"/>
        <v>0</v>
      </c>
      <c r="X10" s="77"/>
      <c r="Y10" s="104" t="s">
        <v>462</v>
      </c>
      <c r="Z10" s="53"/>
      <c r="AA10" s="53"/>
      <c r="AB10" s="53"/>
      <c r="AC10" s="53"/>
    </row>
    <row r="11" spans="1:29">
      <c r="A11" s="245">
        <v>6</v>
      </c>
      <c r="B11" s="80" t="s">
        <v>78</v>
      </c>
      <c r="C11" s="232" t="str">
        <f>IF(ISNUMBER(データ入力!#REF!)=FALSE,"",データ入力!#REF!)</f>
        <v/>
      </c>
      <c r="D11" s="81">
        <f>'経済効果（施設建設）'!S10</f>
        <v>0.66503215927775883</v>
      </c>
      <c r="E11" s="82">
        <f>'経済効果（施設建設）'!U10</f>
        <v>0.25987575355755987</v>
      </c>
      <c r="F11" s="83">
        <f>'経済効果（施設建設）'!W10</f>
        <v>0</v>
      </c>
      <c r="G11" s="84">
        <f>'経済効果（施設建設）'!Y10</f>
        <v>0</v>
      </c>
      <c r="H11" s="77"/>
      <c r="I11" s="245">
        <v>6</v>
      </c>
      <c r="J11" s="80" t="s">
        <v>78</v>
      </c>
      <c r="K11" s="232" t="str">
        <f>IF(ISNUMBER(データ入力!#REF!)=FALSE,"",データ入力!#REF!)</f>
        <v/>
      </c>
      <c r="L11" s="81">
        <f>'経済効果（施設運営・詳細）'!S10</f>
        <v>0.32484162779682779</v>
      </c>
      <c r="M11" s="82">
        <f>'経済効果（施設運営・詳細）'!U10</f>
        <v>0.12693891811524652</v>
      </c>
      <c r="N11" s="83">
        <f>'経済効果（施設運営・詳細）'!W10</f>
        <v>0</v>
      </c>
      <c r="O11" s="84">
        <f>'経済効果（施設運営・詳細）'!Y10</f>
        <v>0</v>
      </c>
      <c r="P11" s="77"/>
      <c r="Q11" s="245">
        <v>6</v>
      </c>
      <c r="R11" s="80" t="s">
        <v>78</v>
      </c>
      <c r="S11" s="232">
        <f t="shared" si="0"/>
        <v>0</v>
      </c>
      <c r="T11" s="81">
        <f t="shared" si="1"/>
        <v>0.98987378707458662</v>
      </c>
      <c r="U11" s="82">
        <f t="shared" si="2"/>
        <v>0.38681467167280636</v>
      </c>
      <c r="V11" s="83">
        <f t="shared" si="3"/>
        <v>0</v>
      </c>
      <c r="W11" s="84">
        <f t="shared" si="4"/>
        <v>0</v>
      </c>
      <c r="X11" s="77"/>
      <c r="Y11" s="53"/>
      <c r="Z11" s="53"/>
      <c r="AA11" s="53"/>
      <c r="AB11" s="53"/>
      <c r="AC11" s="53"/>
    </row>
    <row r="12" spans="1:29" ht="14">
      <c r="A12" s="245">
        <v>7</v>
      </c>
      <c r="B12" s="80" t="s">
        <v>79</v>
      </c>
      <c r="C12" s="232" t="str">
        <f>IF(ISNUMBER(データ入力!#REF!)=FALSE,"",データ入力!#REF!)</f>
        <v/>
      </c>
      <c r="D12" s="81">
        <f>'経済効果（施設建設）'!S11</f>
        <v>15.26035239249631</v>
      </c>
      <c r="E12" s="82">
        <f>'経済効果（施設建設）'!U11</f>
        <v>5.4324797094083745</v>
      </c>
      <c r="F12" s="83">
        <f>'経済効果（施設建設）'!W11</f>
        <v>1</v>
      </c>
      <c r="G12" s="84">
        <f>'経済効果（施設建設）'!Y11</f>
        <v>1</v>
      </c>
      <c r="H12" s="77"/>
      <c r="I12" s="245">
        <v>7</v>
      </c>
      <c r="J12" s="80" t="s">
        <v>79</v>
      </c>
      <c r="K12" s="232" t="str">
        <f>IF(ISNUMBER(データ入力!#REF!)=FALSE,"",データ入力!#REF!)</f>
        <v/>
      </c>
      <c r="L12" s="81">
        <f>'経済効果（施設運営・詳細）'!S11</f>
        <v>0.84043930194689986</v>
      </c>
      <c r="M12" s="82">
        <f>'経済効果（施設運営・詳細）'!U11</f>
        <v>0.29918506056654781</v>
      </c>
      <c r="N12" s="83">
        <f>'経済効果（施設運営・詳細）'!W11</f>
        <v>0</v>
      </c>
      <c r="O12" s="84">
        <f>'経済効果（施設運営・詳細）'!Y11</f>
        <v>0</v>
      </c>
      <c r="P12" s="77"/>
      <c r="Q12" s="245">
        <v>7</v>
      </c>
      <c r="R12" s="80" t="s">
        <v>79</v>
      </c>
      <c r="S12" s="232">
        <f t="shared" si="0"/>
        <v>0</v>
      </c>
      <c r="T12" s="81">
        <f t="shared" si="1"/>
        <v>16.10079169444321</v>
      </c>
      <c r="U12" s="82">
        <f t="shared" si="2"/>
        <v>5.7316647699749224</v>
      </c>
      <c r="V12" s="83">
        <f t="shared" si="3"/>
        <v>1</v>
      </c>
      <c r="W12" s="84">
        <f t="shared" si="4"/>
        <v>1</v>
      </c>
      <c r="X12" s="77"/>
      <c r="Y12" s="104" t="s">
        <v>227</v>
      </c>
      <c r="Z12" s="215">
        <f>S45</f>
        <v>1500</v>
      </c>
      <c r="AA12" s="53"/>
      <c r="AB12" s="53"/>
      <c r="AC12" s="53"/>
    </row>
    <row r="13" spans="1:29" ht="14">
      <c r="A13" s="245">
        <v>8</v>
      </c>
      <c r="B13" s="80" t="s">
        <v>80</v>
      </c>
      <c r="C13" s="232" t="str">
        <f>IF(ISNUMBER(データ入力!#REF!)=FALSE,"",データ入力!#REF!)</f>
        <v/>
      </c>
      <c r="D13" s="81">
        <f>'経済効果（施設建設）'!S12</f>
        <v>2.9711287501424417</v>
      </c>
      <c r="E13" s="82">
        <f>'経済効果（施設建設）'!U12</f>
        <v>1.0649168647061418</v>
      </c>
      <c r="F13" s="83">
        <f>'経済効果（施設建設）'!W12</f>
        <v>0</v>
      </c>
      <c r="G13" s="84">
        <f>'経済効果（施設建設）'!Y12</f>
        <v>0</v>
      </c>
      <c r="H13" s="77"/>
      <c r="I13" s="245">
        <v>8</v>
      </c>
      <c r="J13" s="80" t="s">
        <v>80</v>
      </c>
      <c r="K13" s="232" t="str">
        <f>IF(ISNUMBER(データ入力!#REF!)=FALSE,"",データ入力!#REF!)</f>
        <v/>
      </c>
      <c r="L13" s="81">
        <f>'経済効果（施設運営・詳細）'!S12</f>
        <v>4.5316736676528402</v>
      </c>
      <c r="M13" s="82">
        <f>'経済効果（施設運営・詳細）'!U12</f>
        <v>1.6242499466900868</v>
      </c>
      <c r="N13" s="83">
        <f>'経済効果（施設運営・詳細）'!W12</f>
        <v>0</v>
      </c>
      <c r="O13" s="84">
        <f>'経済効果（施設運営・詳細）'!Y12</f>
        <v>0</v>
      </c>
      <c r="P13" s="77"/>
      <c r="Q13" s="245">
        <v>8</v>
      </c>
      <c r="R13" s="80" t="s">
        <v>80</v>
      </c>
      <c r="S13" s="232">
        <f t="shared" si="0"/>
        <v>0</v>
      </c>
      <c r="T13" s="81">
        <f t="shared" si="1"/>
        <v>7.5028024177952819</v>
      </c>
      <c r="U13" s="82">
        <f t="shared" si="2"/>
        <v>2.6891668113962286</v>
      </c>
      <c r="V13" s="83">
        <f t="shared" si="3"/>
        <v>0</v>
      </c>
      <c r="W13" s="84">
        <f t="shared" si="4"/>
        <v>0</v>
      </c>
      <c r="X13" s="77"/>
      <c r="Y13" s="216" t="s">
        <v>228</v>
      </c>
      <c r="Z13" s="217">
        <f>SUM('経済効果（施設建設）'!H44,'経済効果（施設運営・詳細）'!H44)</f>
        <v>473.19509611792176</v>
      </c>
      <c r="AA13" s="53"/>
      <c r="AB13" s="53"/>
      <c r="AC13" s="53"/>
    </row>
    <row r="14" spans="1:29" ht="14">
      <c r="A14" s="245">
        <v>9</v>
      </c>
      <c r="B14" s="80" t="s">
        <v>81</v>
      </c>
      <c r="C14" s="232" t="str">
        <f>IF(ISNUMBER(データ入力!#REF!)=FALSE,"",データ入力!#REF!)</f>
        <v/>
      </c>
      <c r="D14" s="81">
        <f>'経済効果（施設建設）'!S13</f>
        <v>4.4159867874545142</v>
      </c>
      <c r="E14" s="82">
        <f>'経済効果（施設建設）'!U13</f>
        <v>1.160386263067954</v>
      </c>
      <c r="F14" s="83">
        <f>'経済効果（施設建設）'!W13</f>
        <v>0</v>
      </c>
      <c r="G14" s="84">
        <f>'経済効果（施設建設）'!Y13</f>
        <v>0</v>
      </c>
      <c r="H14" s="77"/>
      <c r="I14" s="245">
        <v>9</v>
      </c>
      <c r="J14" s="80" t="s">
        <v>81</v>
      </c>
      <c r="K14" s="232" t="str">
        <f>IF(ISNUMBER(データ入力!#REF!)=FALSE,"",データ入力!#REF!)</f>
        <v/>
      </c>
      <c r="L14" s="81">
        <f>'経済効果（施設運営・詳細）'!S13</f>
        <v>1.6213408200040602</v>
      </c>
      <c r="M14" s="82">
        <f>'経済効果（施設運営・詳細）'!U13</f>
        <v>0.42603877815687929</v>
      </c>
      <c r="N14" s="83">
        <f>'経済効果（施設運営・詳細）'!W13</f>
        <v>0</v>
      </c>
      <c r="O14" s="84">
        <f>'経済効果（施設運営・詳細）'!Y13</f>
        <v>0</v>
      </c>
      <c r="P14" s="77"/>
      <c r="Q14" s="245">
        <v>9</v>
      </c>
      <c r="R14" s="80" t="s">
        <v>81</v>
      </c>
      <c r="S14" s="232">
        <f t="shared" si="0"/>
        <v>0</v>
      </c>
      <c r="T14" s="81">
        <f t="shared" si="1"/>
        <v>6.0373276074585744</v>
      </c>
      <c r="U14" s="82">
        <f t="shared" si="2"/>
        <v>1.5864250412248333</v>
      </c>
      <c r="V14" s="83">
        <f t="shared" si="3"/>
        <v>0</v>
      </c>
      <c r="W14" s="84">
        <f t="shared" si="4"/>
        <v>0</v>
      </c>
      <c r="X14" s="77"/>
      <c r="Y14" s="218" t="s">
        <v>229</v>
      </c>
      <c r="Z14" s="219">
        <f>SUM('経済効果（施設建設）'!R44,'経済効果（施設運営・詳細）'!R44)</f>
        <v>336.75419370423816</v>
      </c>
      <c r="AA14" s="53"/>
      <c r="AB14" s="53"/>
      <c r="AC14" s="53"/>
    </row>
    <row r="15" spans="1:29" ht="14">
      <c r="A15" s="245">
        <v>10</v>
      </c>
      <c r="B15" s="80" t="s">
        <v>82</v>
      </c>
      <c r="C15" s="232" t="str">
        <f>IF(ISNUMBER(データ入力!#REF!)=FALSE,"",データ入力!#REF!)</f>
        <v/>
      </c>
      <c r="D15" s="81">
        <f>'経済効果（施設建設）'!S14</f>
        <v>4.625588346001356</v>
      </c>
      <c r="E15" s="82">
        <f>'経済効果（施設建設）'!U14</f>
        <v>1.9809390667354194</v>
      </c>
      <c r="F15" s="83">
        <f>'経済効果（施設建設）'!W14</f>
        <v>0</v>
      </c>
      <c r="G15" s="84">
        <f>'経済効果（施設建設）'!Y14</f>
        <v>0</v>
      </c>
      <c r="H15" s="77"/>
      <c r="I15" s="245">
        <v>10</v>
      </c>
      <c r="J15" s="80" t="s">
        <v>82</v>
      </c>
      <c r="K15" s="232" t="str">
        <f>IF(ISNUMBER(データ入力!#REF!)=FALSE,"",データ入力!#REF!)</f>
        <v/>
      </c>
      <c r="L15" s="81">
        <f>'経済効果（施設運営・詳細）'!S14</f>
        <v>0.70263746664630622</v>
      </c>
      <c r="M15" s="82">
        <f>'経済効果（施設運営・詳細）'!U14</f>
        <v>0.3009091824253885</v>
      </c>
      <c r="N15" s="83">
        <f>'経済効果（施設運営・詳細）'!W14</f>
        <v>0</v>
      </c>
      <c r="O15" s="84">
        <f>'経済効果（施設運営・詳細）'!Y14</f>
        <v>0</v>
      </c>
      <c r="P15" s="77"/>
      <c r="Q15" s="245">
        <v>10</v>
      </c>
      <c r="R15" s="80" t="s">
        <v>82</v>
      </c>
      <c r="S15" s="232">
        <f t="shared" si="0"/>
        <v>0</v>
      </c>
      <c r="T15" s="81">
        <f t="shared" si="1"/>
        <v>5.3282258126476627</v>
      </c>
      <c r="U15" s="82">
        <f t="shared" si="2"/>
        <v>2.2818482491608081</v>
      </c>
      <c r="V15" s="83">
        <f t="shared" si="3"/>
        <v>0</v>
      </c>
      <c r="W15" s="84">
        <f t="shared" si="4"/>
        <v>0</v>
      </c>
      <c r="X15" s="77"/>
      <c r="Y15" s="220" t="s">
        <v>230</v>
      </c>
      <c r="Z15" s="221">
        <f>Z12+Z13+Z14</f>
        <v>2309.9492898221602</v>
      </c>
      <c r="AA15" s="53"/>
      <c r="AB15" s="53"/>
      <c r="AC15" s="53"/>
    </row>
    <row r="16" spans="1:29">
      <c r="A16" s="245">
        <v>11</v>
      </c>
      <c r="B16" s="80" t="s">
        <v>83</v>
      </c>
      <c r="C16" s="232" t="str">
        <f>IF(ISNUMBER(データ入力!#REF!)=FALSE,"",データ入力!#REF!)</f>
        <v/>
      </c>
      <c r="D16" s="81">
        <f>'経済効果（施設建設）'!S15</f>
        <v>24.934169845210008</v>
      </c>
      <c r="E16" s="82">
        <f>'経済効果（施設建設）'!U15</f>
        <v>12.217043802216718</v>
      </c>
      <c r="F16" s="83">
        <f>'経済効果（施設建設）'!W15</f>
        <v>1</v>
      </c>
      <c r="G16" s="84">
        <f>'経済効果（施設建設）'!Y15</f>
        <v>1</v>
      </c>
      <c r="H16" s="77"/>
      <c r="I16" s="245">
        <v>11</v>
      </c>
      <c r="J16" s="80" t="s">
        <v>83</v>
      </c>
      <c r="K16" s="232" t="str">
        <f>IF(ISNUMBER(データ入力!#REF!)=FALSE,"",データ入力!#REF!)</f>
        <v/>
      </c>
      <c r="L16" s="81">
        <f>'経済効果（施設運営・詳細）'!S15</f>
        <v>0.23489693480322235</v>
      </c>
      <c r="M16" s="82">
        <f>'経済効果（施設運営・詳細）'!U15</f>
        <v>0.11509290902053859</v>
      </c>
      <c r="N16" s="83">
        <f>'経済効果（施設運営・詳細）'!W15</f>
        <v>0</v>
      </c>
      <c r="O16" s="84">
        <f>'経済効果（施設運営・詳細）'!Y15</f>
        <v>0</v>
      </c>
      <c r="P16" s="77"/>
      <c r="Q16" s="245">
        <v>11</v>
      </c>
      <c r="R16" s="80" t="s">
        <v>83</v>
      </c>
      <c r="S16" s="232">
        <f t="shared" si="0"/>
        <v>0</v>
      </c>
      <c r="T16" s="81">
        <f t="shared" si="1"/>
        <v>25.169066780013228</v>
      </c>
      <c r="U16" s="82">
        <f t="shared" si="2"/>
        <v>12.332136711237258</v>
      </c>
      <c r="V16" s="83">
        <f t="shared" si="3"/>
        <v>1</v>
      </c>
      <c r="W16" s="84">
        <f t="shared" si="4"/>
        <v>1</v>
      </c>
      <c r="X16" s="77"/>
      <c r="Y16" s="53"/>
      <c r="Z16" s="222" t="s">
        <v>110</v>
      </c>
      <c r="AA16" s="53"/>
      <c r="AB16" s="53"/>
      <c r="AC16" s="53"/>
    </row>
    <row r="17" spans="1:29">
      <c r="A17" s="245">
        <v>12</v>
      </c>
      <c r="B17" s="80" t="s">
        <v>84</v>
      </c>
      <c r="C17" s="232" t="str">
        <f>IF(ISNUMBER(データ入力!#REF!)=FALSE,"",データ入力!#REF!)</f>
        <v/>
      </c>
      <c r="D17" s="81">
        <f>'経済効果（施設建設）'!S16</f>
        <v>29.838900824977099</v>
      </c>
      <c r="E17" s="82">
        <f>'経済効果（施設建設）'!U16</f>
        <v>6.3649663488762052</v>
      </c>
      <c r="F17" s="83">
        <f>'経済効果（施設建設）'!W16</f>
        <v>0</v>
      </c>
      <c r="G17" s="84">
        <f>'経済効果（施設建設）'!Y16</f>
        <v>0</v>
      </c>
      <c r="H17" s="77"/>
      <c r="I17" s="245">
        <v>12</v>
      </c>
      <c r="J17" s="80" t="s">
        <v>84</v>
      </c>
      <c r="K17" s="232" t="str">
        <f>IF(ISNUMBER(データ入力!#REF!)=FALSE,"",データ入力!#REF!)</f>
        <v/>
      </c>
      <c r="L17" s="81">
        <f>'経済効果（施設運営・詳細）'!S16</f>
        <v>0.3357243255874619</v>
      </c>
      <c r="M17" s="82">
        <f>'経済効果（施設運営・詳細）'!U16</f>
        <v>7.1613698084838681E-2</v>
      </c>
      <c r="N17" s="83">
        <f>'経済効果（施設運営・詳細）'!W16</f>
        <v>0</v>
      </c>
      <c r="O17" s="84">
        <f>'経済効果（施設運営・詳細）'!Y16</f>
        <v>0</v>
      </c>
      <c r="P17" s="77"/>
      <c r="Q17" s="245">
        <v>12</v>
      </c>
      <c r="R17" s="80" t="s">
        <v>84</v>
      </c>
      <c r="S17" s="232">
        <f t="shared" si="0"/>
        <v>0</v>
      </c>
      <c r="T17" s="81">
        <f t="shared" si="1"/>
        <v>30.174625150564562</v>
      </c>
      <c r="U17" s="82">
        <f t="shared" si="2"/>
        <v>6.4365800469610441</v>
      </c>
      <c r="V17" s="83">
        <f t="shared" si="3"/>
        <v>0</v>
      </c>
      <c r="W17" s="84">
        <f t="shared" si="4"/>
        <v>0</v>
      </c>
      <c r="X17" s="77"/>
      <c r="Y17" s="53"/>
      <c r="Z17" s="53"/>
      <c r="AA17" s="53"/>
      <c r="AB17" s="53"/>
      <c r="AC17" s="53"/>
    </row>
    <row r="18" spans="1:29">
      <c r="A18" s="245">
        <v>13</v>
      </c>
      <c r="B18" s="80" t="s">
        <v>85</v>
      </c>
      <c r="C18" s="232" t="str">
        <f>IF(ISNUMBER(データ入力!#REF!)=FALSE,"",データ入力!#REF!)</f>
        <v/>
      </c>
      <c r="D18" s="81">
        <f>'経済効果（施設建設）'!S17</f>
        <v>0.58072877100687625</v>
      </c>
      <c r="E18" s="82">
        <f>'経済効果（施設建設）'!U17</f>
        <v>0.12250959293221901</v>
      </c>
      <c r="F18" s="83">
        <f>'経済効果（施設建設）'!W17</f>
        <v>0</v>
      </c>
      <c r="G18" s="84">
        <f>'経済効果（施設建設）'!Y17</f>
        <v>0</v>
      </c>
      <c r="H18" s="77"/>
      <c r="I18" s="245">
        <v>13</v>
      </c>
      <c r="J18" s="80" t="s">
        <v>85</v>
      </c>
      <c r="K18" s="232" t="str">
        <f>IF(ISNUMBER(データ入力!#REF!)=FALSE,"",データ入力!#REF!)</f>
        <v/>
      </c>
      <c r="L18" s="81">
        <f>'経済効果（施設運営・詳細）'!S17</f>
        <v>2.6257377354880117E-2</v>
      </c>
      <c r="M18" s="82">
        <f>'経済効果（施設運営・詳細）'!U17</f>
        <v>5.5392134363116295E-3</v>
      </c>
      <c r="N18" s="83">
        <f>'経済効果（施設運営・詳細）'!W17</f>
        <v>0</v>
      </c>
      <c r="O18" s="84">
        <f>'経済効果（施設運営・詳細）'!Y17</f>
        <v>0</v>
      </c>
      <c r="P18" s="77"/>
      <c r="Q18" s="245">
        <v>13</v>
      </c>
      <c r="R18" s="80" t="s">
        <v>85</v>
      </c>
      <c r="S18" s="232">
        <f t="shared" si="0"/>
        <v>0</v>
      </c>
      <c r="T18" s="81">
        <f t="shared" si="1"/>
        <v>0.60698614836175635</v>
      </c>
      <c r="U18" s="82">
        <f t="shared" si="2"/>
        <v>0.12804880636853064</v>
      </c>
      <c r="V18" s="83">
        <f t="shared" si="3"/>
        <v>0</v>
      </c>
      <c r="W18" s="84">
        <f t="shared" si="4"/>
        <v>0</v>
      </c>
      <c r="X18" s="77"/>
      <c r="Y18" s="53"/>
      <c r="Z18" s="53"/>
      <c r="AA18" s="53"/>
      <c r="AB18" s="53"/>
      <c r="AC18" s="53"/>
    </row>
    <row r="19" spans="1:29">
      <c r="A19" s="245">
        <v>14</v>
      </c>
      <c r="B19" s="80" t="s">
        <v>86</v>
      </c>
      <c r="C19" s="232" t="str">
        <f>IF(ISNUMBER(データ入力!#REF!)=FALSE,"",データ入力!#REF!)</f>
        <v/>
      </c>
      <c r="D19" s="81">
        <f>'経済効果（施設建設）'!S18</f>
        <v>27.639352280194206</v>
      </c>
      <c r="E19" s="82">
        <f>'経済効果（施設建設）'!U18</f>
        <v>12.656376472722304</v>
      </c>
      <c r="F19" s="83">
        <f>'経済効果（施設建設）'!W18</f>
        <v>2</v>
      </c>
      <c r="G19" s="84">
        <f>'経済効果（施設建設）'!Y18</f>
        <v>2</v>
      </c>
      <c r="H19" s="77"/>
      <c r="I19" s="245">
        <v>14</v>
      </c>
      <c r="J19" s="80" t="s">
        <v>86</v>
      </c>
      <c r="K19" s="232" t="str">
        <f>IF(ISNUMBER(データ入力!#REF!)=FALSE,"",データ入力!#REF!)</f>
        <v/>
      </c>
      <c r="L19" s="81">
        <f>'経済効果（施設運営・詳細）'!S18</f>
        <v>0.40812200345194216</v>
      </c>
      <c r="M19" s="82">
        <f>'経済効果（施設運営・詳細）'!U18</f>
        <v>0.18688374713436509</v>
      </c>
      <c r="N19" s="83">
        <f>'経済効果（施設運営・詳細）'!W18</f>
        <v>0</v>
      </c>
      <c r="O19" s="84">
        <f>'経済効果（施設運営・詳細）'!Y18</f>
        <v>0</v>
      </c>
      <c r="P19" s="77"/>
      <c r="Q19" s="245">
        <v>14</v>
      </c>
      <c r="R19" s="80" t="s">
        <v>86</v>
      </c>
      <c r="S19" s="232">
        <f t="shared" si="0"/>
        <v>0</v>
      </c>
      <c r="T19" s="81">
        <f t="shared" si="1"/>
        <v>28.047474283646149</v>
      </c>
      <c r="U19" s="82">
        <f t="shared" si="2"/>
        <v>12.843260219856669</v>
      </c>
      <c r="V19" s="83">
        <f t="shared" si="3"/>
        <v>2</v>
      </c>
      <c r="W19" s="84">
        <f t="shared" si="4"/>
        <v>2</v>
      </c>
      <c r="X19" s="77"/>
      <c r="Y19" s="53"/>
      <c r="Z19" s="53"/>
      <c r="AA19" s="53"/>
      <c r="AB19" s="53"/>
      <c r="AC19" s="53"/>
    </row>
    <row r="20" spans="1:29">
      <c r="A20" s="245">
        <v>15</v>
      </c>
      <c r="B20" s="80" t="s">
        <v>70</v>
      </c>
      <c r="C20" s="232" t="str">
        <f>IF(ISNUMBER(データ入力!#REF!)=FALSE,"",データ入力!#REF!)</f>
        <v/>
      </c>
      <c r="D20" s="81">
        <f>'経済効果（施設建設）'!S19</f>
        <v>2.6411598749206733</v>
      </c>
      <c r="E20" s="82">
        <f>'経済効果（施設建設）'!U19</f>
        <v>1.1376336224382704</v>
      </c>
      <c r="F20" s="83">
        <f>'経済効果（施設建設）'!W19</f>
        <v>0</v>
      </c>
      <c r="G20" s="84">
        <f>'経済効果（施設建設）'!Y19</f>
        <v>0</v>
      </c>
      <c r="H20" s="77"/>
      <c r="I20" s="245">
        <v>15</v>
      </c>
      <c r="J20" s="80" t="s">
        <v>70</v>
      </c>
      <c r="K20" s="232" t="str">
        <f>IF(ISNUMBER(データ入力!#REF!)=FALSE,"",データ入力!#REF!)</f>
        <v/>
      </c>
      <c r="L20" s="81">
        <f>'経済効果（施設運営・詳細）'!S19</f>
        <v>0.14774627831261422</v>
      </c>
      <c r="M20" s="82">
        <f>'経済効果（施設運営・詳細）'!U19</f>
        <v>6.3639136500057758E-2</v>
      </c>
      <c r="N20" s="83">
        <f>'経済効果（施設運営・詳細）'!W19</f>
        <v>0</v>
      </c>
      <c r="O20" s="84">
        <f>'経済効果（施設運営・詳細）'!Y19</f>
        <v>0</v>
      </c>
      <c r="P20" s="77"/>
      <c r="Q20" s="245">
        <v>15</v>
      </c>
      <c r="R20" s="80" t="s">
        <v>70</v>
      </c>
      <c r="S20" s="232">
        <f t="shared" si="0"/>
        <v>0</v>
      </c>
      <c r="T20" s="81">
        <f t="shared" si="1"/>
        <v>2.7889061532332873</v>
      </c>
      <c r="U20" s="82">
        <f t="shared" si="2"/>
        <v>1.2012727589383281</v>
      </c>
      <c r="V20" s="83">
        <f t="shared" si="3"/>
        <v>0</v>
      </c>
      <c r="W20" s="84">
        <f t="shared" si="4"/>
        <v>0</v>
      </c>
      <c r="X20" s="77"/>
    </row>
    <row r="21" spans="1:29">
      <c r="A21" s="245">
        <v>16</v>
      </c>
      <c r="B21" s="80" t="s">
        <v>71</v>
      </c>
      <c r="C21" s="232" t="str">
        <f>IF(ISNUMBER(データ入力!#REF!)=FALSE,"",データ入力!#REF!)</f>
        <v/>
      </c>
      <c r="D21" s="81">
        <f>'経済効果（施設建設）'!S20</f>
        <v>0.5299674604700445</v>
      </c>
      <c r="E21" s="82">
        <f>'経済効果（施設建設）'!U20</f>
        <v>0.23193731768986486</v>
      </c>
      <c r="F21" s="83">
        <f>'経済効果（施設建設）'!W20</f>
        <v>0</v>
      </c>
      <c r="G21" s="84">
        <f>'経済効果（施設建設）'!Y20</f>
        <v>0</v>
      </c>
      <c r="H21" s="77"/>
      <c r="I21" s="245">
        <v>16</v>
      </c>
      <c r="J21" s="80" t="s">
        <v>71</v>
      </c>
      <c r="K21" s="232" t="str">
        <f>IF(ISNUMBER(データ入力!#REF!)=FALSE,"",データ入力!#REF!)</f>
        <v/>
      </c>
      <c r="L21" s="81">
        <f>'経済効果（施設運営・詳細）'!S20</f>
        <v>0.13636014139522923</v>
      </c>
      <c r="M21" s="82">
        <f>'経済効果（施設運営・詳細）'!U20</f>
        <v>5.9677259065998522E-2</v>
      </c>
      <c r="N21" s="83">
        <f>'経済効果（施設運営・詳細）'!W20</f>
        <v>0</v>
      </c>
      <c r="O21" s="84">
        <f>'経済効果（施設運営・詳細）'!Y20</f>
        <v>0</v>
      </c>
      <c r="P21" s="77"/>
      <c r="Q21" s="245">
        <v>16</v>
      </c>
      <c r="R21" s="80" t="s">
        <v>71</v>
      </c>
      <c r="S21" s="232">
        <f t="shared" si="0"/>
        <v>0</v>
      </c>
      <c r="T21" s="81">
        <f t="shared" si="1"/>
        <v>0.66632760186527373</v>
      </c>
      <c r="U21" s="82">
        <f t="shared" si="2"/>
        <v>0.29161457675586339</v>
      </c>
      <c r="V21" s="83">
        <f t="shared" si="3"/>
        <v>0</v>
      </c>
      <c r="W21" s="84">
        <f t="shared" si="4"/>
        <v>0</v>
      </c>
      <c r="X21" s="77"/>
    </row>
    <row r="22" spans="1:29">
      <c r="A22" s="245">
        <v>17</v>
      </c>
      <c r="B22" s="80" t="s">
        <v>72</v>
      </c>
      <c r="C22" s="232" t="str">
        <f>IF(ISNUMBER(データ入力!#REF!)=FALSE,"",データ入力!#REF!)</f>
        <v/>
      </c>
      <c r="D22" s="81">
        <f>'経済効果（施設建設）'!S21</f>
        <v>6.5409720515470962E-2</v>
      </c>
      <c r="E22" s="82">
        <f>'経済効果（施設建設）'!U21</f>
        <v>2.4019342077389438E-2</v>
      </c>
      <c r="F22" s="83">
        <f>'経済効果（施設建設）'!W21</f>
        <v>0</v>
      </c>
      <c r="G22" s="84">
        <f>'経済効果（施設建設）'!Y21</f>
        <v>0</v>
      </c>
      <c r="H22" s="77"/>
      <c r="I22" s="245">
        <v>17</v>
      </c>
      <c r="J22" s="80" t="s">
        <v>72</v>
      </c>
      <c r="K22" s="232" t="str">
        <f>IF(ISNUMBER(データ入力!#REF!)=FALSE,"",データ入力!#REF!)</f>
        <v/>
      </c>
      <c r="L22" s="81">
        <f>'経済効果（施設運営・詳細）'!S21</f>
        <v>2.2348691483543147E-2</v>
      </c>
      <c r="M22" s="82">
        <f>'経済効果（施設運営・詳細）'!U21</f>
        <v>8.2067445250480261E-3</v>
      </c>
      <c r="N22" s="83">
        <f>'経済効果（施設運営・詳細）'!W21</f>
        <v>0</v>
      </c>
      <c r="O22" s="84">
        <f>'経済効果（施設運営・詳細）'!Y21</f>
        <v>0</v>
      </c>
      <c r="P22" s="77"/>
      <c r="Q22" s="245">
        <v>17</v>
      </c>
      <c r="R22" s="80" t="s">
        <v>72</v>
      </c>
      <c r="S22" s="232">
        <f t="shared" si="0"/>
        <v>0</v>
      </c>
      <c r="T22" s="81">
        <f t="shared" si="1"/>
        <v>8.7758411999014102E-2</v>
      </c>
      <c r="U22" s="82">
        <f t="shared" si="2"/>
        <v>3.2226086602437462E-2</v>
      </c>
      <c r="V22" s="83">
        <f t="shared" si="3"/>
        <v>0</v>
      </c>
      <c r="W22" s="84">
        <f t="shared" si="4"/>
        <v>0</v>
      </c>
      <c r="X22" s="77"/>
    </row>
    <row r="23" spans="1:29">
      <c r="A23" s="245">
        <v>18</v>
      </c>
      <c r="B23" s="80" t="s">
        <v>87</v>
      </c>
      <c r="C23" s="232" t="str">
        <f>IF(ISNUMBER(データ入力!#REF!)=FALSE,"",データ入力!#REF!)</f>
        <v/>
      </c>
      <c r="D23" s="81">
        <f>'経済効果（施設建設）'!S22</f>
        <v>0.39266764852979558</v>
      </c>
      <c r="E23" s="82">
        <f>'経済効果（施設建設）'!U22</f>
        <v>0.13083169248567053</v>
      </c>
      <c r="F23" s="83">
        <f>'経済効果（施設建設）'!W22</f>
        <v>0</v>
      </c>
      <c r="G23" s="84">
        <f>'経済効果（施設建設）'!Y22</f>
        <v>0</v>
      </c>
      <c r="H23" s="77"/>
      <c r="I23" s="245">
        <v>18</v>
      </c>
      <c r="J23" s="80" t="s">
        <v>87</v>
      </c>
      <c r="K23" s="232" t="str">
        <f>IF(ISNUMBER(データ入力!#REF!)=FALSE,"",データ入力!#REF!)</f>
        <v/>
      </c>
      <c r="L23" s="81">
        <f>'経済効果（施設運営・詳細）'!S22</f>
        <v>0.10231280642766538</v>
      </c>
      <c r="M23" s="82">
        <f>'経済効果（施設運営・詳細）'!U22</f>
        <v>3.4089280535354677E-2</v>
      </c>
      <c r="N23" s="83">
        <f>'経済効果（施設運営・詳細）'!W22</f>
        <v>0</v>
      </c>
      <c r="O23" s="84">
        <f>'経済効果（施設運営・詳細）'!Y22</f>
        <v>0</v>
      </c>
      <c r="P23" s="77"/>
      <c r="Q23" s="245">
        <v>18</v>
      </c>
      <c r="R23" s="80" t="s">
        <v>87</v>
      </c>
      <c r="S23" s="232">
        <f t="shared" si="0"/>
        <v>0</v>
      </c>
      <c r="T23" s="81">
        <f t="shared" si="1"/>
        <v>0.49498045495746096</v>
      </c>
      <c r="U23" s="82">
        <f t="shared" si="2"/>
        <v>0.16492097302102521</v>
      </c>
      <c r="V23" s="83">
        <f t="shared" si="3"/>
        <v>0</v>
      </c>
      <c r="W23" s="84">
        <f t="shared" si="4"/>
        <v>0</v>
      </c>
      <c r="X23" s="77"/>
    </row>
    <row r="24" spans="1:29">
      <c r="A24" s="245">
        <v>19</v>
      </c>
      <c r="B24" s="80" t="s">
        <v>88</v>
      </c>
      <c r="C24" s="232" t="str">
        <f>IF(ISNUMBER(データ入力!#REF!)=FALSE,"",データ入力!#REF!)</f>
        <v/>
      </c>
      <c r="D24" s="81">
        <f>'経済効果（施設建設）'!S23</f>
        <v>1.795288672787549</v>
      </c>
      <c r="E24" s="82">
        <f>'経済効果（施設建設）'!U23</f>
        <v>0.60701520893896144</v>
      </c>
      <c r="F24" s="83">
        <f>'経済効果（施設建設）'!W23</f>
        <v>0</v>
      </c>
      <c r="G24" s="84">
        <f>'経済効果（施設建設）'!Y23</f>
        <v>0</v>
      </c>
      <c r="H24" s="77"/>
      <c r="I24" s="245">
        <v>19</v>
      </c>
      <c r="J24" s="80" t="s">
        <v>88</v>
      </c>
      <c r="K24" s="232" t="str">
        <f>IF(ISNUMBER(データ入力!#REF!)=FALSE,"",データ入力!#REF!)</f>
        <v/>
      </c>
      <c r="L24" s="81">
        <f>'経済効果（施設運営・詳細）'!S23</f>
        <v>0.29348901185742787</v>
      </c>
      <c r="M24" s="82">
        <f>'経済効果（施設運営・詳細）'!U23</f>
        <v>9.9233230039438958E-2</v>
      </c>
      <c r="N24" s="83">
        <f>'経済効果（施設運営・詳細）'!W23</f>
        <v>0</v>
      </c>
      <c r="O24" s="84">
        <f>'経済効果（施設運営・詳細）'!Y23</f>
        <v>0</v>
      </c>
      <c r="P24" s="77"/>
      <c r="Q24" s="245">
        <v>19</v>
      </c>
      <c r="R24" s="80" t="s">
        <v>88</v>
      </c>
      <c r="S24" s="232">
        <f t="shared" si="0"/>
        <v>0</v>
      </c>
      <c r="T24" s="81">
        <f t="shared" si="1"/>
        <v>2.088777684644977</v>
      </c>
      <c r="U24" s="82">
        <f t="shared" si="2"/>
        <v>0.70624843897840039</v>
      </c>
      <c r="V24" s="83">
        <f t="shared" si="3"/>
        <v>0</v>
      </c>
      <c r="W24" s="84">
        <f t="shared" si="4"/>
        <v>0</v>
      </c>
      <c r="X24" s="77"/>
    </row>
    <row r="25" spans="1:29">
      <c r="A25" s="245">
        <v>20</v>
      </c>
      <c r="B25" s="80" t="s">
        <v>89</v>
      </c>
      <c r="C25" s="232" t="str">
        <f>IF(ISNUMBER(データ入力!#REF!)=FALSE,"",データ入力!#REF!)</f>
        <v/>
      </c>
      <c r="D25" s="81">
        <f>'経済効果（施設建設）'!S24</f>
        <v>1.4529150827913213</v>
      </c>
      <c r="E25" s="82">
        <f>'経済効果（施設建設）'!U24</f>
        <v>0.42914689637751979</v>
      </c>
      <c r="F25" s="83">
        <f>'経済効果（施設建設）'!W24</f>
        <v>0</v>
      </c>
      <c r="G25" s="84">
        <f>'経済効果（施設建設）'!Y24</f>
        <v>0</v>
      </c>
      <c r="H25" s="77"/>
      <c r="I25" s="245">
        <v>20</v>
      </c>
      <c r="J25" s="80" t="s">
        <v>89</v>
      </c>
      <c r="K25" s="232" t="str">
        <f>IF(ISNUMBER(データ入力!#REF!)=FALSE,"",データ入力!#REF!)</f>
        <v/>
      </c>
      <c r="L25" s="81">
        <f>'経済効果（施設運営・詳細）'!S24</f>
        <v>0.77174688378814038</v>
      </c>
      <c r="M25" s="82">
        <f>'経済効果（施設運営・詳細）'!U24</f>
        <v>0.22795054156256653</v>
      </c>
      <c r="N25" s="83">
        <f>'経済効果（施設運営・詳細）'!W24</f>
        <v>0</v>
      </c>
      <c r="O25" s="84">
        <f>'経済効果（施設運営・詳細）'!Y24</f>
        <v>0</v>
      </c>
      <c r="P25" s="77"/>
      <c r="Q25" s="245">
        <v>20</v>
      </c>
      <c r="R25" s="80" t="s">
        <v>89</v>
      </c>
      <c r="S25" s="232">
        <f t="shared" si="0"/>
        <v>0</v>
      </c>
      <c r="T25" s="81">
        <f t="shared" si="1"/>
        <v>2.2246619665794616</v>
      </c>
      <c r="U25" s="82">
        <f t="shared" si="2"/>
        <v>0.65709743794008635</v>
      </c>
      <c r="V25" s="83">
        <f t="shared" si="3"/>
        <v>0</v>
      </c>
      <c r="W25" s="84">
        <f t="shared" si="4"/>
        <v>0</v>
      </c>
      <c r="X25" s="77"/>
    </row>
    <row r="26" spans="1:29">
      <c r="A26" s="245">
        <v>21</v>
      </c>
      <c r="B26" s="80" t="s">
        <v>90</v>
      </c>
      <c r="C26" s="232" t="str">
        <f>IF(ISNUMBER(データ入力!#REF!)=FALSE,"",データ入力!#REF!)</f>
        <v/>
      </c>
      <c r="D26" s="81">
        <f>'経済効果（施設建設）'!S25</f>
        <v>1.0024351757475198</v>
      </c>
      <c r="E26" s="82">
        <f>'経済効果（施設建設）'!U25</f>
        <v>0.2970095957963334</v>
      </c>
      <c r="F26" s="83">
        <f>'経済効果（施設建設）'!W25</f>
        <v>0</v>
      </c>
      <c r="G26" s="84">
        <f>'経済効果（施設建設）'!Y25</f>
        <v>0</v>
      </c>
      <c r="H26" s="77"/>
      <c r="I26" s="245">
        <v>21</v>
      </c>
      <c r="J26" s="80" t="s">
        <v>90</v>
      </c>
      <c r="K26" s="232" t="str">
        <f>IF(ISNUMBER(データ入力!#REF!)=FALSE,"",データ入力!#REF!)</f>
        <v/>
      </c>
      <c r="L26" s="81">
        <f>'経済効果（施設運営・詳細）'!S25</f>
        <v>0.63176080167756976</v>
      </c>
      <c r="M26" s="82">
        <f>'経済効果（施設運営・詳細）'!U25</f>
        <v>0.1871831963660886</v>
      </c>
      <c r="N26" s="83">
        <f>'経済効果（施設運営・詳細）'!W25</f>
        <v>0</v>
      </c>
      <c r="O26" s="84">
        <f>'経済効果（施設運営・詳細）'!Y25</f>
        <v>0</v>
      </c>
      <c r="P26" s="77"/>
      <c r="Q26" s="245">
        <v>21</v>
      </c>
      <c r="R26" s="80" t="s">
        <v>90</v>
      </c>
      <c r="S26" s="232">
        <f t="shared" si="0"/>
        <v>0</v>
      </c>
      <c r="T26" s="81">
        <f t="shared" si="1"/>
        <v>1.6341959774250896</v>
      </c>
      <c r="U26" s="82">
        <f t="shared" si="2"/>
        <v>0.484192792162422</v>
      </c>
      <c r="V26" s="83">
        <f t="shared" si="3"/>
        <v>0</v>
      </c>
      <c r="W26" s="84">
        <f t="shared" si="4"/>
        <v>0</v>
      </c>
      <c r="X26" s="77"/>
    </row>
    <row r="27" spans="1:29">
      <c r="A27" s="246">
        <v>22</v>
      </c>
      <c r="B27" s="91" t="s">
        <v>64</v>
      </c>
      <c r="C27" s="233" t="str">
        <f>IF(ISNUMBER(データ入力!#REF!)=FALSE,"",データ入力!#REF!)</f>
        <v/>
      </c>
      <c r="D27" s="92">
        <f>'経済効果（施設建設）'!S26</f>
        <v>3.3628192459119903</v>
      </c>
      <c r="E27" s="93">
        <f>'経済効果（施設建設）'!U26</f>
        <v>1.3519267291835058</v>
      </c>
      <c r="F27" s="94">
        <f>'経済効果（施設建設）'!W26</f>
        <v>0</v>
      </c>
      <c r="G27" s="95">
        <f>'経済効果（施設建設）'!Y26</f>
        <v>0</v>
      </c>
      <c r="H27" s="77"/>
      <c r="I27" s="246">
        <v>22</v>
      </c>
      <c r="J27" s="91" t="s">
        <v>64</v>
      </c>
      <c r="K27" s="233" t="str">
        <f>IF(ISNUMBER(データ入力!#REF!)=FALSE,"",データ入力!#REF!)</f>
        <v/>
      </c>
      <c r="L27" s="92">
        <f>'経済効果（施設運営・詳細）'!S26</f>
        <v>8.5381367666357217</v>
      </c>
      <c r="M27" s="93">
        <f>'経済効果（施設運営・詳細）'!U26</f>
        <v>3.4325173219676994</v>
      </c>
      <c r="N27" s="94">
        <f>'経済効果（施設運営・詳細）'!W26</f>
        <v>1</v>
      </c>
      <c r="O27" s="95">
        <f>'経済効果（施設運営・詳細）'!Y26</f>
        <v>1</v>
      </c>
      <c r="P27" s="77"/>
      <c r="Q27" s="246">
        <v>22</v>
      </c>
      <c r="R27" s="91" t="s">
        <v>64</v>
      </c>
      <c r="S27" s="233">
        <f t="shared" si="0"/>
        <v>0</v>
      </c>
      <c r="T27" s="92">
        <f t="shared" si="1"/>
        <v>11.900956012547713</v>
      </c>
      <c r="U27" s="93">
        <f t="shared" si="2"/>
        <v>4.7844440511512047</v>
      </c>
      <c r="V27" s="94">
        <f t="shared" si="3"/>
        <v>1</v>
      </c>
      <c r="W27" s="95">
        <f t="shared" si="4"/>
        <v>1</v>
      </c>
      <c r="X27" s="77"/>
    </row>
    <row r="28" spans="1:29">
      <c r="A28" s="245">
        <v>23</v>
      </c>
      <c r="B28" s="80" t="s">
        <v>91</v>
      </c>
      <c r="C28" s="232">
        <f>最終需要額・需要増加額!C28</f>
        <v>1000</v>
      </c>
      <c r="D28" s="81">
        <f>'経済効果（施設建設）'!S27</f>
        <v>1004.6511344205151</v>
      </c>
      <c r="E28" s="82">
        <f>'経済効果（施設建設）'!U27</f>
        <v>465.7772774380004</v>
      </c>
      <c r="F28" s="83">
        <f>'経済効果（施設建設）'!W27</f>
        <v>74</v>
      </c>
      <c r="G28" s="84">
        <f>'経済効果（施設建設）'!Y27</f>
        <v>57</v>
      </c>
      <c r="H28" s="77"/>
      <c r="I28" s="245">
        <v>23</v>
      </c>
      <c r="J28" s="80" t="s">
        <v>91</v>
      </c>
      <c r="K28" s="232" t="str">
        <f>IF(ISNUMBER(データ入力!#REF!)=FALSE,"",データ入力!#REF!)</f>
        <v/>
      </c>
      <c r="L28" s="81">
        <f>'経済効果（施設運営・詳細）'!S27</f>
        <v>3.0790477262633282</v>
      </c>
      <c r="M28" s="82">
        <f>'経済効果（施設運営・詳細）'!U27</f>
        <v>1.4275109218562916</v>
      </c>
      <c r="N28" s="83">
        <f>'経済効果（施設運営・詳細）'!W27</f>
        <v>0</v>
      </c>
      <c r="O28" s="84">
        <f>'経済効果（施設運営・詳細）'!Y27</f>
        <v>0</v>
      </c>
      <c r="P28" s="77"/>
      <c r="Q28" s="245">
        <v>23</v>
      </c>
      <c r="R28" s="80" t="s">
        <v>91</v>
      </c>
      <c r="S28" s="232">
        <f t="shared" si="0"/>
        <v>1000</v>
      </c>
      <c r="T28" s="81">
        <f t="shared" si="1"/>
        <v>1007.7301821467784</v>
      </c>
      <c r="U28" s="82">
        <f t="shared" si="2"/>
        <v>467.20478835985671</v>
      </c>
      <c r="V28" s="83">
        <f t="shared" si="3"/>
        <v>74</v>
      </c>
      <c r="W28" s="84">
        <f t="shared" si="4"/>
        <v>57</v>
      </c>
      <c r="X28" s="77"/>
    </row>
    <row r="29" spans="1:29">
      <c r="A29" s="245">
        <v>24</v>
      </c>
      <c r="B29" s="80" t="s">
        <v>92</v>
      </c>
      <c r="C29" s="232" t="str">
        <f>IF(ISNUMBER(データ入力!#REF!)=FALSE,"",データ入力!#REF!)</f>
        <v/>
      </c>
      <c r="D29" s="81">
        <f>'経済効果（施設建設）'!S28</f>
        <v>21.096974225758544</v>
      </c>
      <c r="E29" s="82">
        <f>'経済効果（施設建設）'!U28</f>
        <v>8.4279337738149103</v>
      </c>
      <c r="F29" s="83">
        <f>'経済効果（施設建設）'!W28</f>
        <v>0</v>
      </c>
      <c r="G29" s="84">
        <f>'経済効果（施設建設）'!Y28</f>
        <v>0</v>
      </c>
      <c r="H29" s="77"/>
      <c r="I29" s="245">
        <v>24</v>
      </c>
      <c r="J29" s="80" t="s">
        <v>92</v>
      </c>
      <c r="K29" s="232" t="str">
        <f>IF(ISNUMBER(データ入力!#REF!)=FALSE,"",データ入力!#REF!)</f>
        <v/>
      </c>
      <c r="L29" s="81">
        <f>'経済効果（施設運営・詳細）'!S28</f>
        <v>19.573823023635185</v>
      </c>
      <c r="M29" s="82">
        <f>'経済効果（施設運営・詳細）'!U28</f>
        <v>7.8194570642340286</v>
      </c>
      <c r="N29" s="83">
        <f>'経済効果（施設運営・詳細）'!W28</f>
        <v>0</v>
      </c>
      <c r="O29" s="84">
        <f>'経済効果（施設運営・詳細）'!Y28</f>
        <v>0</v>
      </c>
      <c r="P29" s="77"/>
      <c r="Q29" s="245">
        <v>24</v>
      </c>
      <c r="R29" s="80" t="s">
        <v>92</v>
      </c>
      <c r="S29" s="232">
        <f t="shared" si="0"/>
        <v>0</v>
      </c>
      <c r="T29" s="81">
        <f t="shared" si="1"/>
        <v>40.670797249393729</v>
      </c>
      <c r="U29" s="82">
        <f t="shared" si="2"/>
        <v>16.24739083804894</v>
      </c>
      <c r="V29" s="83">
        <f t="shared" si="3"/>
        <v>0</v>
      </c>
      <c r="W29" s="84">
        <f t="shared" si="4"/>
        <v>0</v>
      </c>
      <c r="X29" s="77"/>
    </row>
    <row r="30" spans="1:29">
      <c r="A30" s="245">
        <v>25</v>
      </c>
      <c r="B30" s="80" t="s">
        <v>1</v>
      </c>
      <c r="C30" s="232" t="str">
        <f>IF(ISNUMBER(データ入力!#REF!)=FALSE,"",データ入力!#REF!)</f>
        <v/>
      </c>
      <c r="D30" s="81">
        <f>'経済効果（施設建設）'!S29</f>
        <v>4.077908726533793</v>
      </c>
      <c r="E30" s="82">
        <f>'経済効果（施設建設）'!U29</f>
        <v>1.8053991055265084</v>
      </c>
      <c r="F30" s="83">
        <f>'経済効果（施設建設）'!W29</f>
        <v>0</v>
      </c>
      <c r="G30" s="84">
        <f>'経済効果（施設建設）'!Y29</f>
        <v>0</v>
      </c>
      <c r="H30" s="77"/>
      <c r="I30" s="245">
        <v>25</v>
      </c>
      <c r="J30" s="80" t="s">
        <v>1</v>
      </c>
      <c r="K30" s="232" t="str">
        <f>IF(ISNUMBER(データ入力!#REF!)=FALSE,"",データ入力!#REF!)</f>
        <v/>
      </c>
      <c r="L30" s="81">
        <f>'経済効果（施設運営・詳細）'!S29</f>
        <v>12.851120089765354</v>
      </c>
      <c r="M30" s="82">
        <f>'経済効果（施設運営・詳細）'!U29</f>
        <v>5.6895340898905342</v>
      </c>
      <c r="N30" s="83">
        <f>'経済効果（施設運営・詳細）'!W29</f>
        <v>0</v>
      </c>
      <c r="O30" s="84">
        <f>'経済効果（施設運営・詳細）'!Y29</f>
        <v>0</v>
      </c>
      <c r="P30" s="77"/>
      <c r="Q30" s="245">
        <v>25</v>
      </c>
      <c r="R30" s="80" t="s">
        <v>1</v>
      </c>
      <c r="S30" s="232">
        <f t="shared" si="0"/>
        <v>0</v>
      </c>
      <c r="T30" s="81">
        <f t="shared" si="1"/>
        <v>16.929028816299148</v>
      </c>
      <c r="U30" s="82">
        <f t="shared" si="2"/>
        <v>7.4949331954170422</v>
      </c>
      <c r="V30" s="83">
        <f t="shared" si="3"/>
        <v>0</v>
      </c>
      <c r="W30" s="84">
        <f t="shared" si="4"/>
        <v>0</v>
      </c>
      <c r="X30" s="77"/>
    </row>
    <row r="31" spans="1:29">
      <c r="A31" s="245">
        <v>26</v>
      </c>
      <c r="B31" s="80" t="s">
        <v>2</v>
      </c>
      <c r="C31" s="232" t="str">
        <f>IF(ISNUMBER(データ入力!#REF!)=FALSE,"",データ入力!#REF!)</f>
        <v/>
      </c>
      <c r="D31" s="81">
        <f>'経済効果（施設建設）'!S30</f>
        <v>4.3259654243150649</v>
      </c>
      <c r="E31" s="82">
        <f>'経済効果（施設建設）'!U30</f>
        <v>2.7374142501132392</v>
      </c>
      <c r="F31" s="83">
        <f>'経済効果（施設建設）'!W30</f>
        <v>0</v>
      </c>
      <c r="G31" s="84">
        <f>'経済効果（施設建設）'!Y30</f>
        <v>0</v>
      </c>
      <c r="H31" s="77"/>
      <c r="I31" s="245">
        <v>26</v>
      </c>
      <c r="J31" s="80" t="s">
        <v>2</v>
      </c>
      <c r="K31" s="232" t="str">
        <f>IF(ISNUMBER(データ入力!#REF!)=FALSE,"",データ入力!#REF!)</f>
        <v/>
      </c>
      <c r="L31" s="81">
        <f>'経済効果（施設運営・詳細）'!S30</f>
        <v>1.7410683293110523</v>
      </c>
      <c r="M31" s="82">
        <f>'経済効果（施設運営・詳細）'!U30</f>
        <v>1.1017252306938017</v>
      </c>
      <c r="N31" s="83">
        <f>'経済効果（施設運営・詳細）'!W30</f>
        <v>0</v>
      </c>
      <c r="O31" s="84">
        <f>'経済効果（施設運営・詳細）'!Y30</f>
        <v>0</v>
      </c>
      <c r="P31" s="77"/>
      <c r="Q31" s="245">
        <v>26</v>
      </c>
      <c r="R31" s="80" t="s">
        <v>2</v>
      </c>
      <c r="S31" s="232">
        <f t="shared" si="0"/>
        <v>0</v>
      </c>
      <c r="T31" s="81">
        <f t="shared" si="1"/>
        <v>6.0670337536261174</v>
      </c>
      <c r="U31" s="82">
        <f t="shared" si="2"/>
        <v>3.8391394808070407</v>
      </c>
      <c r="V31" s="83">
        <f t="shared" si="3"/>
        <v>0</v>
      </c>
      <c r="W31" s="84">
        <f t="shared" si="4"/>
        <v>0</v>
      </c>
      <c r="X31" s="77"/>
    </row>
    <row r="32" spans="1:29">
      <c r="A32" s="245">
        <v>27</v>
      </c>
      <c r="B32" s="80" t="s">
        <v>65</v>
      </c>
      <c r="C32" s="232" t="str">
        <f>IF(ISNUMBER(データ入力!#REF!)=FALSE,"",データ入力!#REF!)</f>
        <v/>
      </c>
      <c r="D32" s="81">
        <f>'経済効果（施設建設）'!S31</f>
        <v>23.871418230751502</v>
      </c>
      <c r="E32" s="82">
        <f>'経済効果（施設建設）'!U31</f>
        <v>16.243126966297378</v>
      </c>
      <c r="F32" s="83">
        <f>'経済効果（施設建設）'!W31</f>
        <v>4</v>
      </c>
      <c r="G32" s="84">
        <f>'経済効果（施設建設）'!Y31</f>
        <v>3</v>
      </c>
      <c r="H32" s="77"/>
      <c r="I32" s="245">
        <v>27</v>
      </c>
      <c r="J32" s="80" t="s">
        <v>65</v>
      </c>
      <c r="K32" s="232" t="str">
        <f>IF(ISNUMBER(データ入力!#REF!)=FALSE,"",データ入力!#REF!)</f>
        <v/>
      </c>
      <c r="L32" s="81">
        <f>'経済効果（施設運営・詳細）'!S31</f>
        <v>12.56602257353868</v>
      </c>
      <c r="M32" s="82">
        <f>'経済効果（施設運営・詳細）'!U31</f>
        <v>8.5504555343263338</v>
      </c>
      <c r="N32" s="83">
        <f>'経済効果（施設運営・詳細）'!W31</f>
        <v>2</v>
      </c>
      <c r="O32" s="84">
        <f>'経済効果（施設運営・詳細）'!Y31</f>
        <v>2</v>
      </c>
      <c r="P32" s="77"/>
      <c r="Q32" s="245">
        <v>27</v>
      </c>
      <c r="R32" s="80" t="s">
        <v>65</v>
      </c>
      <c r="S32" s="232">
        <f t="shared" si="0"/>
        <v>0</v>
      </c>
      <c r="T32" s="81">
        <f t="shared" si="1"/>
        <v>36.437440804290183</v>
      </c>
      <c r="U32" s="82">
        <f t="shared" si="2"/>
        <v>24.793582500623714</v>
      </c>
      <c r="V32" s="83">
        <f t="shared" si="3"/>
        <v>6</v>
      </c>
      <c r="W32" s="84">
        <f t="shared" si="4"/>
        <v>5</v>
      </c>
      <c r="X32" s="77"/>
    </row>
    <row r="33" spans="1:24">
      <c r="A33" s="245">
        <v>28</v>
      </c>
      <c r="B33" s="80" t="s">
        <v>66</v>
      </c>
      <c r="C33" s="232" t="str">
        <f>IF(ISNUMBER(データ入力!#REF!)=FALSE,"",データ入力!#REF!)</f>
        <v/>
      </c>
      <c r="D33" s="81">
        <f>'経済効果（施設建設）'!S32</f>
        <v>30.073620432878492</v>
      </c>
      <c r="E33" s="82">
        <f>'経済効果（施設建設）'!U32</f>
        <v>18.209243610663794</v>
      </c>
      <c r="F33" s="83">
        <f>'経済効果（施設建設）'!W32</f>
        <v>1</v>
      </c>
      <c r="G33" s="84">
        <f>'経済効果（施設建設）'!Y32</f>
        <v>1</v>
      </c>
      <c r="H33" s="77"/>
      <c r="I33" s="245">
        <v>28</v>
      </c>
      <c r="J33" s="80" t="s">
        <v>66</v>
      </c>
      <c r="K33" s="232" t="str">
        <f>IF(ISNUMBER(データ入力!#REF!)=FALSE,"",データ入力!#REF!)</f>
        <v/>
      </c>
      <c r="L33" s="81">
        <f>'経済効果（施設運営・詳細）'!S32</f>
        <v>17.61067020348154</v>
      </c>
      <c r="M33" s="82">
        <f>'経済効果（施設運営・詳細）'!U32</f>
        <v>10.663065479527964</v>
      </c>
      <c r="N33" s="83">
        <f>'経済効果（施設運営・詳細）'!W32</f>
        <v>1</v>
      </c>
      <c r="O33" s="84">
        <f>'経済効果（施設運営・詳細）'!Y32</f>
        <v>1</v>
      </c>
      <c r="P33" s="77"/>
      <c r="Q33" s="245">
        <v>28</v>
      </c>
      <c r="R33" s="80" t="s">
        <v>66</v>
      </c>
      <c r="S33" s="232">
        <f t="shared" si="0"/>
        <v>0</v>
      </c>
      <c r="T33" s="81">
        <f t="shared" si="1"/>
        <v>47.684290636360032</v>
      </c>
      <c r="U33" s="82">
        <f t="shared" si="2"/>
        <v>28.872309090191756</v>
      </c>
      <c r="V33" s="83">
        <f t="shared" si="3"/>
        <v>2</v>
      </c>
      <c r="W33" s="84">
        <f t="shared" si="4"/>
        <v>2</v>
      </c>
      <c r="X33" s="77"/>
    </row>
    <row r="34" spans="1:24">
      <c r="A34" s="245">
        <v>29</v>
      </c>
      <c r="B34" s="80" t="s">
        <v>93</v>
      </c>
      <c r="C34" s="232" t="str">
        <f>IF(ISNUMBER(データ入力!#REF!)=FALSE,"",データ入力!#REF!)</f>
        <v/>
      </c>
      <c r="D34" s="81">
        <f>'経済効果（施設建設）'!S33</f>
        <v>75.266723163530372</v>
      </c>
      <c r="E34" s="82">
        <f>'経済効果（施設建設）'!U33</f>
        <v>61.196752556904343</v>
      </c>
      <c r="F34" s="83">
        <f>'経済効果（施設建設）'!W33</f>
        <v>1</v>
      </c>
      <c r="G34" s="84">
        <f>'経済効果（施設建設）'!Y33</f>
        <v>1</v>
      </c>
      <c r="H34" s="77"/>
      <c r="I34" s="245">
        <v>29</v>
      </c>
      <c r="J34" s="80" t="s">
        <v>93</v>
      </c>
      <c r="K34" s="232" t="str">
        <f>IF(ISNUMBER(データ入力!#REF!)=FALSE,"",データ入力!#REF!)</f>
        <v/>
      </c>
      <c r="L34" s="81">
        <f>'経済効果（施設運営・詳細）'!S33</f>
        <v>80.001689165630765</v>
      </c>
      <c r="M34" s="82">
        <f>'経済効果（施設運営・詳細）'!U33</f>
        <v>65.046588588244873</v>
      </c>
      <c r="N34" s="83">
        <f>'経済効果（施設運営・詳細）'!W33</f>
        <v>1</v>
      </c>
      <c r="O34" s="84">
        <f>'経済効果（施設運営・詳細）'!Y33</f>
        <v>1</v>
      </c>
      <c r="P34" s="77"/>
      <c r="Q34" s="245">
        <v>29</v>
      </c>
      <c r="R34" s="80" t="s">
        <v>93</v>
      </c>
      <c r="S34" s="232">
        <f t="shared" si="0"/>
        <v>0</v>
      </c>
      <c r="T34" s="81">
        <f t="shared" si="1"/>
        <v>155.26841232916115</v>
      </c>
      <c r="U34" s="82">
        <f t="shared" si="2"/>
        <v>126.24334114514922</v>
      </c>
      <c r="V34" s="83">
        <f t="shared" si="3"/>
        <v>2</v>
      </c>
      <c r="W34" s="84">
        <f t="shared" si="4"/>
        <v>2</v>
      </c>
      <c r="X34" s="77"/>
    </row>
    <row r="35" spans="1:24">
      <c r="A35" s="245">
        <v>30</v>
      </c>
      <c r="B35" s="80" t="s">
        <v>94</v>
      </c>
      <c r="C35" s="232" t="str">
        <f>IF(ISNUMBER(データ入力!#REF!)=FALSE,"",データ入力!#REF!)</f>
        <v/>
      </c>
      <c r="D35" s="81">
        <f>'経済効果（施設建設）'!S34</f>
        <v>29.92757995375824</v>
      </c>
      <c r="E35" s="82">
        <f>'経済効果（施設建設）'!U34</f>
        <v>18.975195693662076</v>
      </c>
      <c r="F35" s="83">
        <f>'経済効果（施設建設）'!W34</f>
        <v>2</v>
      </c>
      <c r="G35" s="84">
        <f>'経済効果（施設建設）'!Y34</f>
        <v>2</v>
      </c>
      <c r="H35" s="77"/>
      <c r="I35" s="245">
        <v>30</v>
      </c>
      <c r="J35" s="80" t="s">
        <v>94</v>
      </c>
      <c r="K35" s="232" t="str">
        <f>IF(ISNUMBER(データ入力!#REF!)=FALSE,"",データ入力!#REF!)</f>
        <v/>
      </c>
      <c r="L35" s="81">
        <f>'経済効果（施設運営・詳細）'!S34</f>
        <v>52.067771976076294</v>
      </c>
      <c r="M35" s="82">
        <f>'経済効果（施設運営・詳細）'!U34</f>
        <v>33.012898607424866</v>
      </c>
      <c r="N35" s="83">
        <f>'経済効果（施設運営・詳細）'!W34</f>
        <v>4</v>
      </c>
      <c r="O35" s="84">
        <f>'経済効果（施設運営・詳細）'!Y34</f>
        <v>4</v>
      </c>
      <c r="P35" s="77"/>
      <c r="Q35" s="245">
        <v>30</v>
      </c>
      <c r="R35" s="80" t="s">
        <v>94</v>
      </c>
      <c r="S35" s="232">
        <f t="shared" si="0"/>
        <v>0</v>
      </c>
      <c r="T35" s="81">
        <f t="shared" si="1"/>
        <v>81.995351929834527</v>
      </c>
      <c r="U35" s="82">
        <f t="shared" si="2"/>
        <v>51.988094301086946</v>
      </c>
      <c r="V35" s="83">
        <f t="shared" si="3"/>
        <v>6</v>
      </c>
      <c r="W35" s="84">
        <f t="shared" si="4"/>
        <v>6</v>
      </c>
      <c r="X35" s="77"/>
    </row>
    <row r="36" spans="1:24">
      <c r="A36" s="245">
        <v>31</v>
      </c>
      <c r="B36" s="80" t="s">
        <v>95</v>
      </c>
      <c r="C36" s="232" t="str">
        <f>IF(ISNUMBER(データ入力!#REF!)=FALSE,"",データ入力!#REF!)</f>
        <v/>
      </c>
      <c r="D36" s="81">
        <f>'経済効果（施設建設）'!S35</f>
        <v>16.521036641919636</v>
      </c>
      <c r="E36" s="82">
        <f>'経済効果（施設建設）'!U35</f>
        <v>8.255892142435691</v>
      </c>
      <c r="F36" s="83">
        <f>'経済効果（施設建設）'!W35</f>
        <v>1</v>
      </c>
      <c r="G36" s="84">
        <f>'経済効果（施設建設）'!Y35</f>
        <v>1</v>
      </c>
      <c r="H36" s="77"/>
      <c r="I36" s="245">
        <v>31</v>
      </c>
      <c r="J36" s="80" t="s">
        <v>95</v>
      </c>
      <c r="K36" s="232" t="str">
        <f>IF(ISNUMBER(データ入力!#REF!)=FALSE,"",データ入力!#REF!)</f>
        <v/>
      </c>
      <c r="L36" s="81">
        <f>'経済効果（施設運営・詳細）'!S35</f>
        <v>10.116111203972437</v>
      </c>
      <c r="M36" s="82">
        <f>'経済効果（施設運営・詳細）'!U35</f>
        <v>5.0552229143399261</v>
      </c>
      <c r="N36" s="83">
        <f>'経済効果（施設運営・詳細）'!W35</f>
        <v>0</v>
      </c>
      <c r="O36" s="84">
        <f>'経済効果（施設運営・詳細）'!Y35</f>
        <v>0</v>
      </c>
      <c r="P36" s="77"/>
      <c r="Q36" s="245">
        <v>31</v>
      </c>
      <c r="R36" s="80" t="s">
        <v>95</v>
      </c>
      <c r="S36" s="232">
        <f t="shared" si="0"/>
        <v>0</v>
      </c>
      <c r="T36" s="81">
        <f t="shared" si="1"/>
        <v>26.637147845892073</v>
      </c>
      <c r="U36" s="82">
        <f t="shared" si="2"/>
        <v>13.311115056775616</v>
      </c>
      <c r="V36" s="83">
        <f t="shared" si="3"/>
        <v>1</v>
      </c>
      <c r="W36" s="84">
        <f t="shared" si="4"/>
        <v>1</v>
      </c>
      <c r="X36" s="77"/>
    </row>
    <row r="37" spans="1:24">
      <c r="A37" s="245">
        <v>32</v>
      </c>
      <c r="B37" s="80" t="s">
        <v>67</v>
      </c>
      <c r="C37" s="232" t="str">
        <f>IF(ISNUMBER(データ入力!#REF!)=FALSE,"",データ入力!#REF!)</f>
        <v/>
      </c>
      <c r="D37" s="81">
        <f>'経済効果（施設建設）'!S36</f>
        <v>2.4083341362241732</v>
      </c>
      <c r="E37" s="82">
        <f>'経済効果（施設建設）'!U36</f>
        <v>1.7065358475517745</v>
      </c>
      <c r="F37" s="83">
        <f>'経済効果（施設建設）'!W36</f>
        <v>0</v>
      </c>
      <c r="G37" s="84">
        <f>'経済効果（施設建設）'!Y36</f>
        <v>0</v>
      </c>
      <c r="H37" s="77"/>
      <c r="I37" s="245">
        <v>32</v>
      </c>
      <c r="J37" s="80" t="s">
        <v>67</v>
      </c>
      <c r="K37" s="232" t="str">
        <f>IF(ISNUMBER(データ入力!#REF!)=FALSE,"",データ入力!#REF!)</f>
        <v/>
      </c>
      <c r="L37" s="81">
        <f>'経済効果（施設運営・詳細）'!S36</f>
        <v>0.99776631615466382</v>
      </c>
      <c r="M37" s="82">
        <f>'経済効果（施設運営・詳細）'!U36</f>
        <v>0.70701318408714264</v>
      </c>
      <c r="N37" s="83">
        <f>'経済効果（施設運営・詳細）'!W36</f>
        <v>0</v>
      </c>
      <c r="O37" s="84">
        <f>'経済効果（施設運営・詳細）'!Y36</f>
        <v>0</v>
      </c>
      <c r="P37" s="77"/>
      <c r="Q37" s="245">
        <v>32</v>
      </c>
      <c r="R37" s="80" t="s">
        <v>67</v>
      </c>
      <c r="S37" s="232">
        <f t="shared" si="0"/>
        <v>0</v>
      </c>
      <c r="T37" s="81">
        <f t="shared" si="1"/>
        <v>3.406100452378837</v>
      </c>
      <c r="U37" s="82">
        <f t="shared" si="2"/>
        <v>2.413549031638917</v>
      </c>
      <c r="V37" s="83">
        <f t="shared" si="3"/>
        <v>0</v>
      </c>
      <c r="W37" s="84">
        <f t="shared" si="4"/>
        <v>0</v>
      </c>
      <c r="X37" s="77"/>
    </row>
    <row r="38" spans="1:24">
      <c r="A38" s="245">
        <v>33</v>
      </c>
      <c r="B38" s="80" t="s">
        <v>96</v>
      </c>
      <c r="C38" s="232" t="str">
        <f>IF(ISNUMBER(データ入力!#REF!)=FALSE,"",データ入力!#REF!)</f>
        <v/>
      </c>
      <c r="D38" s="81">
        <f>'経済効果（施設建設）'!S37</f>
        <v>7.5786012514579397</v>
      </c>
      <c r="E38" s="82">
        <f>'経済効果（施設建設）'!U37</f>
        <v>5.352296169865574</v>
      </c>
      <c r="F38" s="83">
        <f>'経済効果（施設建設）'!W37</f>
        <v>1</v>
      </c>
      <c r="G38" s="84">
        <f>'経済効果（施設建設）'!Y37</f>
        <v>1</v>
      </c>
      <c r="H38" s="77"/>
      <c r="I38" s="245">
        <v>33</v>
      </c>
      <c r="J38" s="80" t="s">
        <v>96</v>
      </c>
      <c r="K38" s="232" t="str">
        <f>IF(ISNUMBER(データ入力!#REF!)=FALSE,"",データ入力!#REF!)</f>
        <v/>
      </c>
      <c r="L38" s="81">
        <f>'経済効果（施設運営・詳細）'!S37</f>
        <v>5.0890760651792757</v>
      </c>
      <c r="M38" s="82">
        <f>'経済効果（施設運営・詳細）'!U37</f>
        <v>3.5940988881785572</v>
      </c>
      <c r="N38" s="83">
        <f>'経済効果（施設運営・詳細）'!W37</f>
        <v>0</v>
      </c>
      <c r="O38" s="84">
        <f>'経済効果（施設運営・詳細）'!Y37</f>
        <v>0</v>
      </c>
      <c r="P38" s="77"/>
      <c r="Q38" s="245">
        <v>33</v>
      </c>
      <c r="R38" s="80" t="s">
        <v>96</v>
      </c>
      <c r="S38" s="232">
        <f t="shared" si="0"/>
        <v>0</v>
      </c>
      <c r="T38" s="81">
        <f t="shared" si="1"/>
        <v>12.667677316637215</v>
      </c>
      <c r="U38" s="82">
        <f t="shared" si="2"/>
        <v>8.946395058044132</v>
      </c>
      <c r="V38" s="83">
        <f t="shared" si="3"/>
        <v>1</v>
      </c>
      <c r="W38" s="84">
        <f t="shared" si="4"/>
        <v>1</v>
      </c>
      <c r="X38" s="77"/>
    </row>
    <row r="39" spans="1:24">
      <c r="A39" s="245">
        <v>34</v>
      </c>
      <c r="B39" s="80" t="s">
        <v>97</v>
      </c>
      <c r="C39" s="232" t="str">
        <f>IF(ISNUMBER(データ入力!#REF!)=FALSE,"",データ入力!#REF!)</f>
        <v/>
      </c>
      <c r="D39" s="81">
        <f>'経済効果（施設建設）'!S38</f>
        <v>14.200901433397194</v>
      </c>
      <c r="E39" s="82">
        <f>'経済効果（施設建設）'!U38</f>
        <v>8.2552821209886709</v>
      </c>
      <c r="F39" s="83">
        <f>'経済効果（施設建設）'!W38</f>
        <v>2</v>
      </c>
      <c r="G39" s="84">
        <f>'経済効果（施設建設）'!Y38</f>
        <v>2</v>
      </c>
      <c r="H39" s="77"/>
      <c r="I39" s="245">
        <v>34</v>
      </c>
      <c r="J39" s="80" t="s">
        <v>97</v>
      </c>
      <c r="K39" s="232">
        <f>最終需要額・需要増加額!D39</f>
        <v>500</v>
      </c>
      <c r="L39" s="81">
        <f>'経済効果（施設運営・詳細）'!S38</f>
        <v>510.04391895202826</v>
      </c>
      <c r="M39" s="82">
        <f>'経済効果（施設運営・詳細）'!U38</f>
        <v>296.49923737527189</v>
      </c>
      <c r="N39" s="83">
        <f>'経済効果（施設運営・詳細）'!W38</f>
        <v>62</v>
      </c>
      <c r="O39" s="84">
        <f>'経済効果（施設運営・詳細）'!Y38</f>
        <v>60</v>
      </c>
      <c r="P39" s="77"/>
      <c r="Q39" s="245">
        <v>34</v>
      </c>
      <c r="R39" s="80" t="s">
        <v>97</v>
      </c>
      <c r="S39" s="232">
        <f t="shared" si="0"/>
        <v>500</v>
      </c>
      <c r="T39" s="81">
        <f t="shared" si="1"/>
        <v>524.24482038542544</v>
      </c>
      <c r="U39" s="82">
        <f t="shared" si="2"/>
        <v>304.75451949626057</v>
      </c>
      <c r="V39" s="83">
        <f t="shared" si="3"/>
        <v>64</v>
      </c>
      <c r="W39" s="84">
        <f t="shared" si="4"/>
        <v>62</v>
      </c>
      <c r="X39" s="77"/>
    </row>
    <row r="40" spans="1:24">
      <c r="A40" s="245">
        <v>35</v>
      </c>
      <c r="B40" s="80" t="s">
        <v>3</v>
      </c>
      <c r="C40" s="232" t="str">
        <f>IF(ISNUMBER(データ入力!#REF!)=FALSE,"",データ入力!#REF!)</f>
        <v/>
      </c>
      <c r="D40" s="81">
        <f>'経済効果（施設建設）'!S39</f>
        <v>4.7681983335138405</v>
      </c>
      <c r="E40" s="82">
        <f>'経済効果（施設建設）'!U39</f>
        <v>2.7992599011015367</v>
      </c>
      <c r="F40" s="83">
        <f>'経済効果（施設建設）'!W39</f>
        <v>1</v>
      </c>
      <c r="G40" s="84">
        <f>'経済効果（施設建設）'!Y39</f>
        <v>1</v>
      </c>
      <c r="H40" s="77"/>
      <c r="I40" s="245">
        <v>35</v>
      </c>
      <c r="J40" s="80" t="s">
        <v>3</v>
      </c>
      <c r="K40" s="232" t="str">
        <f>IF(ISNUMBER(データ入力!#REF!)=FALSE,"",データ入力!#REF!)</f>
        <v/>
      </c>
      <c r="L40" s="81">
        <f>'経済効果（施設運営・詳細）'!S39</f>
        <v>2.774492124260397</v>
      </c>
      <c r="M40" s="82">
        <f>'経済効果（施設運営・詳細）'!U39</f>
        <v>1.6288174287500214</v>
      </c>
      <c r="N40" s="83">
        <f>'経済効果（施設運営・詳細）'!W39</f>
        <v>0</v>
      </c>
      <c r="O40" s="84">
        <f>'経済効果（施設運営・詳細）'!Y39</f>
        <v>0</v>
      </c>
      <c r="P40" s="77"/>
      <c r="Q40" s="245">
        <v>35</v>
      </c>
      <c r="R40" s="80" t="s">
        <v>3</v>
      </c>
      <c r="S40" s="232">
        <f t="shared" si="0"/>
        <v>0</v>
      </c>
      <c r="T40" s="81">
        <f t="shared" si="1"/>
        <v>7.5426904577742375</v>
      </c>
      <c r="U40" s="82">
        <f t="shared" si="2"/>
        <v>4.4280773298515577</v>
      </c>
      <c r="V40" s="83">
        <f t="shared" si="3"/>
        <v>1</v>
      </c>
      <c r="W40" s="84">
        <f t="shared" si="4"/>
        <v>1</v>
      </c>
      <c r="X40" s="77"/>
    </row>
    <row r="41" spans="1:24">
      <c r="A41" s="245">
        <v>36</v>
      </c>
      <c r="B41" s="80" t="s">
        <v>98</v>
      </c>
      <c r="C41" s="232" t="str">
        <f>IF(ISNUMBER(データ入力!#REF!)=FALSE,"",データ入力!#REF!)</f>
        <v/>
      </c>
      <c r="D41" s="81">
        <f>'経済効果（施設建設）'!S40</f>
        <v>106.00507215822161</v>
      </c>
      <c r="E41" s="82">
        <f>'経済効果（施設建設）'!U40</f>
        <v>65.978431491230751</v>
      </c>
      <c r="F41" s="83">
        <f>'経済効果（施設建設）'!W40</f>
        <v>14</v>
      </c>
      <c r="G41" s="84">
        <f>'経済効果（施設建設）'!Y40</f>
        <v>12</v>
      </c>
      <c r="H41" s="77"/>
      <c r="I41" s="245">
        <v>36</v>
      </c>
      <c r="J41" s="80" t="s">
        <v>98</v>
      </c>
      <c r="K41" s="232" t="str">
        <f>IF(ISNUMBER(データ入力!#REF!)=FALSE,"",データ入力!#REF!)</f>
        <v/>
      </c>
      <c r="L41" s="81">
        <f>'経済効果（施設運営・詳細）'!S40</f>
        <v>28.560022146969857</v>
      </c>
      <c r="M41" s="82">
        <f>'経済効果（施設運営・詳細）'!U40</f>
        <v>17.775993414723942</v>
      </c>
      <c r="N41" s="83">
        <f>'経済効果（施設運営・詳細）'!W40</f>
        <v>4</v>
      </c>
      <c r="O41" s="84">
        <f>'経済効果（施設運営・詳細）'!Y40</f>
        <v>3</v>
      </c>
      <c r="P41" s="77"/>
      <c r="Q41" s="245">
        <v>36</v>
      </c>
      <c r="R41" s="80" t="s">
        <v>98</v>
      </c>
      <c r="S41" s="232">
        <f t="shared" si="0"/>
        <v>0</v>
      </c>
      <c r="T41" s="81">
        <f t="shared" si="1"/>
        <v>134.56509430519145</v>
      </c>
      <c r="U41" s="82">
        <f t="shared" si="2"/>
        <v>83.754424905954693</v>
      </c>
      <c r="V41" s="83">
        <f t="shared" si="3"/>
        <v>18</v>
      </c>
      <c r="W41" s="84">
        <f t="shared" si="4"/>
        <v>15</v>
      </c>
      <c r="X41" s="77"/>
    </row>
    <row r="42" spans="1:24">
      <c r="A42" s="245">
        <v>37</v>
      </c>
      <c r="B42" s="80" t="s">
        <v>99</v>
      </c>
      <c r="C42" s="232" t="str">
        <f>IF(ISNUMBER(データ入力!#REF!)=FALSE,"",データ入力!#REF!)</f>
        <v/>
      </c>
      <c r="D42" s="81">
        <f>'経済効果（施設建設）'!S41</f>
        <v>17.168094646191388</v>
      </c>
      <c r="E42" s="82">
        <f>'経済効果（施設建設）'!U41</f>
        <v>9.1749383178277739</v>
      </c>
      <c r="F42" s="83">
        <f>'経済効果（施設建設）'!W41</f>
        <v>3</v>
      </c>
      <c r="G42" s="84">
        <f>'経済効果（施設建設）'!Y41</f>
        <v>3</v>
      </c>
      <c r="H42" s="77"/>
      <c r="I42" s="245">
        <v>37</v>
      </c>
      <c r="J42" s="80" t="s">
        <v>99</v>
      </c>
      <c r="K42" s="232" t="str">
        <f>IF(ISNUMBER(データ入力!#REF!)=FALSE,"",データ入力!#REF!)</f>
        <v/>
      </c>
      <c r="L42" s="81">
        <f>'経済効果（施設運営・詳細）'!S41</f>
        <v>16.442557992267648</v>
      </c>
      <c r="M42" s="82">
        <f>'経済効果（施設運営・詳細）'!U41</f>
        <v>8.7871984908837142</v>
      </c>
      <c r="N42" s="83">
        <f>'経済効果（施設運営・詳細）'!W41</f>
        <v>3</v>
      </c>
      <c r="O42" s="84">
        <f>'経済効果（施設運営・詳細）'!Y41</f>
        <v>3</v>
      </c>
      <c r="P42" s="77"/>
      <c r="Q42" s="245">
        <v>37</v>
      </c>
      <c r="R42" s="80" t="s">
        <v>99</v>
      </c>
      <c r="S42" s="232">
        <f t="shared" si="0"/>
        <v>0</v>
      </c>
      <c r="T42" s="81">
        <f t="shared" si="1"/>
        <v>33.610652638459037</v>
      </c>
      <c r="U42" s="82">
        <f t="shared" si="2"/>
        <v>17.962136808711488</v>
      </c>
      <c r="V42" s="83">
        <f t="shared" si="3"/>
        <v>6</v>
      </c>
      <c r="W42" s="84">
        <f t="shared" si="4"/>
        <v>6</v>
      </c>
      <c r="X42" s="77"/>
    </row>
    <row r="43" spans="1:24">
      <c r="A43" s="245">
        <v>38</v>
      </c>
      <c r="B43" s="80" t="s">
        <v>4</v>
      </c>
      <c r="C43" s="232" t="str">
        <f>IF(ISNUMBER(データ入力!#REF!)=FALSE,"",データ入力!#REF!)</f>
        <v/>
      </c>
      <c r="D43" s="81">
        <f>'経済効果（施設建設）'!S42</f>
        <v>1.4098341452262966</v>
      </c>
      <c r="E43" s="82">
        <f>'経済効果（施設建設）'!U42</f>
        <v>0</v>
      </c>
      <c r="F43" s="83">
        <f>'経済効果（施設建設）'!W42</f>
        <v>0</v>
      </c>
      <c r="G43" s="84">
        <f>'経済効果（施設建設）'!Y42</f>
        <v>0</v>
      </c>
      <c r="H43" s="77"/>
      <c r="I43" s="245">
        <v>38</v>
      </c>
      <c r="J43" s="80" t="s">
        <v>4</v>
      </c>
      <c r="K43" s="232" t="str">
        <f>IF(ISNUMBER(データ入力!#REF!)=FALSE,"",データ入力!#REF!)</f>
        <v/>
      </c>
      <c r="L43" s="81">
        <f>'経済効果（施設運営・詳細）'!S42</f>
        <v>0.44478568297666393</v>
      </c>
      <c r="M43" s="82">
        <f>'経済効果（施設運営・詳細）'!U42</f>
        <v>0</v>
      </c>
      <c r="N43" s="83">
        <f>'経済効果（施設運営・詳細）'!W42</f>
        <v>0</v>
      </c>
      <c r="O43" s="84">
        <f>'経済効果（施設運営・詳細）'!Y42</f>
        <v>0</v>
      </c>
      <c r="P43" s="77"/>
      <c r="Q43" s="245">
        <v>38</v>
      </c>
      <c r="R43" s="80" t="s">
        <v>4</v>
      </c>
      <c r="S43" s="232">
        <f t="shared" si="0"/>
        <v>0</v>
      </c>
      <c r="T43" s="81">
        <f t="shared" si="1"/>
        <v>1.8546198282029605</v>
      </c>
      <c r="U43" s="82">
        <f t="shared" si="2"/>
        <v>0</v>
      </c>
      <c r="V43" s="83">
        <f t="shared" si="3"/>
        <v>0</v>
      </c>
      <c r="W43" s="84">
        <f t="shared" si="4"/>
        <v>0</v>
      </c>
      <c r="X43" s="77"/>
    </row>
    <row r="44" spans="1:24">
      <c r="A44" s="245">
        <v>39</v>
      </c>
      <c r="B44" s="80" t="s">
        <v>5</v>
      </c>
      <c r="C44" s="232" t="str">
        <f>IF(ISNUMBER(データ入力!#REF!)=FALSE,"",データ入力!#REF!)</f>
        <v/>
      </c>
      <c r="D44" s="81">
        <f>'経済効果（施設建設）'!S43</f>
        <v>10.992883838779811</v>
      </c>
      <c r="E44" s="82">
        <f>'経済効果（施設建設）'!U43</f>
        <v>7.1168398592213151</v>
      </c>
      <c r="F44" s="83">
        <f>'経済効果（施設建設）'!W43</f>
        <v>0</v>
      </c>
      <c r="G44" s="84">
        <f>'経済効果（施設建設）'!Y43</f>
        <v>0</v>
      </c>
      <c r="H44" s="77"/>
      <c r="I44" s="245">
        <v>39</v>
      </c>
      <c r="J44" s="80" t="s">
        <v>5</v>
      </c>
      <c r="K44" s="232" t="str">
        <f>IF(ISNUMBER(データ入力!#REF!)=FALSE,"",データ入力!#REF!)</f>
        <v/>
      </c>
      <c r="L44" s="81">
        <f>'経済効果（施設運営・詳細）'!S43</f>
        <v>0.85823223445109165</v>
      </c>
      <c r="M44" s="82">
        <f>'経済効果（施設運営・詳細）'!U43</f>
        <v>0.55562320717545832</v>
      </c>
      <c r="N44" s="83">
        <f>'経済効果（施設運営・詳細）'!W43</f>
        <v>0</v>
      </c>
      <c r="O44" s="84">
        <f>'経済効果（施設運営・詳細）'!Y43</f>
        <v>0</v>
      </c>
      <c r="P44" s="77"/>
      <c r="Q44" s="245">
        <v>39</v>
      </c>
      <c r="R44" s="80" t="s">
        <v>5</v>
      </c>
      <c r="S44" s="232">
        <f t="shared" si="0"/>
        <v>0</v>
      </c>
      <c r="T44" s="81">
        <f t="shared" si="1"/>
        <v>11.851116073230903</v>
      </c>
      <c r="U44" s="82">
        <f t="shared" si="2"/>
        <v>7.672463066396773</v>
      </c>
      <c r="V44" s="83">
        <f t="shared" si="3"/>
        <v>0</v>
      </c>
      <c r="W44" s="84">
        <f t="shared" si="4"/>
        <v>0</v>
      </c>
      <c r="X44" s="77"/>
    </row>
    <row r="45" spans="1:24" ht="14">
      <c r="A45" s="247">
        <v>40</v>
      </c>
      <c r="B45" s="98" t="s">
        <v>216</v>
      </c>
      <c r="C45" s="230">
        <f>SUM(C6:C44)</f>
        <v>1000</v>
      </c>
      <c r="D45" s="99">
        <f>SUM(D6:D44)</f>
        <v>1505.6223344937218</v>
      </c>
      <c r="E45" s="100">
        <f>SUM(E6:E44)</f>
        <v>750.7213043343902</v>
      </c>
      <c r="F45" s="101">
        <f>SUM(F6:F44)</f>
        <v>108</v>
      </c>
      <c r="G45" s="102">
        <f>SUM(G6:G44)</f>
        <v>88</v>
      </c>
      <c r="H45" s="77"/>
      <c r="I45" s="247">
        <v>40</v>
      </c>
      <c r="J45" s="98" t="s">
        <v>216</v>
      </c>
      <c r="K45" s="230">
        <f>SUM(K6:K44)</f>
        <v>500</v>
      </c>
      <c r="L45" s="99">
        <f>SUM(L6:L44)</f>
        <v>804.32695532843718</v>
      </c>
      <c r="M45" s="100">
        <f>SUM(M6:M44)</f>
        <v>478.58807383723655</v>
      </c>
      <c r="N45" s="101">
        <f>SUM(N6:N44)</f>
        <v>78</v>
      </c>
      <c r="O45" s="102">
        <f>SUM(O6:O44)</f>
        <v>75</v>
      </c>
      <c r="P45" s="77"/>
      <c r="Q45" s="247">
        <v>40</v>
      </c>
      <c r="R45" s="98" t="s">
        <v>216</v>
      </c>
      <c r="S45" s="230">
        <f>SUM(S6:S44)</f>
        <v>1500</v>
      </c>
      <c r="T45" s="99">
        <f>SUM(T6:T44)</f>
        <v>2309.9492898221602</v>
      </c>
      <c r="U45" s="100">
        <f>SUM(U6:U44)</f>
        <v>1229.3093781716268</v>
      </c>
      <c r="V45" s="101">
        <f>SUM(V6:V44)</f>
        <v>186</v>
      </c>
      <c r="W45" s="102">
        <f>SUM(W6:W44)</f>
        <v>163</v>
      </c>
      <c r="X45" s="77"/>
    </row>
    <row r="46" spans="1:24">
      <c r="A46" s="104" t="s">
        <v>276</v>
      </c>
      <c r="B46" s="57"/>
      <c r="C46" s="57"/>
      <c r="D46" s="57"/>
      <c r="E46" s="57"/>
      <c r="F46" s="57"/>
      <c r="G46" s="57"/>
      <c r="H46" s="57"/>
      <c r="I46" s="104" t="s">
        <v>276</v>
      </c>
      <c r="J46" s="57"/>
      <c r="K46" s="57"/>
      <c r="L46" s="57"/>
      <c r="M46" s="57"/>
      <c r="N46" s="57"/>
      <c r="O46" s="57"/>
      <c r="P46" s="57"/>
      <c r="Q46" s="104" t="s">
        <v>276</v>
      </c>
      <c r="R46" s="57"/>
      <c r="S46" s="57"/>
      <c r="T46" s="57"/>
      <c r="U46" s="57"/>
      <c r="V46" s="57"/>
      <c r="W46" s="57"/>
      <c r="X46" s="57"/>
    </row>
    <row r="47" spans="1:24">
      <c r="A47" s="57" t="s">
        <v>485</v>
      </c>
      <c r="B47" s="57"/>
      <c r="C47" s="57"/>
      <c r="D47" s="57"/>
      <c r="E47" s="57"/>
      <c r="F47" s="57"/>
      <c r="G47" s="57"/>
      <c r="H47" s="57"/>
      <c r="I47" s="57" t="s">
        <v>485</v>
      </c>
      <c r="J47" s="57"/>
      <c r="K47" s="57"/>
      <c r="L47" s="57"/>
      <c r="M47" s="57"/>
      <c r="N47" s="57"/>
      <c r="O47" s="57"/>
      <c r="P47" s="57"/>
      <c r="Q47" s="57" t="s">
        <v>485</v>
      </c>
      <c r="R47" s="57"/>
      <c r="S47" s="57"/>
      <c r="T47" s="57"/>
      <c r="U47" s="57"/>
      <c r="V47" s="57"/>
      <c r="W47" s="57"/>
      <c r="X47" s="57"/>
    </row>
    <row r="48" spans="1:24">
      <c r="A48" s="104"/>
      <c r="B48" s="57"/>
      <c r="C48" s="57"/>
      <c r="D48" s="57"/>
      <c r="E48" s="57"/>
      <c r="F48" s="57"/>
      <c r="G48" s="57"/>
      <c r="H48" s="57"/>
      <c r="I48" s="104"/>
      <c r="J48" s="57"/>
      <c r="K48" s="57"/>
      <c r="L48" s="57"/>
      <c r="M48" s="57"/>
      <c r="N48" s="57"/>
      <c r="O48" s="57"/>
      <c r="P48" s="57"/>
      <c r="Q48" s="104"/>
      <c r="R48" s="57"/>
      <c r="S48" s="57"/>
      <c r="T48" s="57"/>
      <c r="U48" s="57"/>
      <c r="V48" s="57"/>
      <c r="W48" s="57"/>
      <c r="X48" s="57"/>
    </row>
    <row r="49" spans="1:24">
      <c r="A49" s="105"/>
      <c r="B49" s="57"/>
      <c r="C49" s="57"/>
      <c r="D49" s="57"/>
      <c r="E49" s="57"/>
      <c r="F49" s="57"/>
      <c r="G49" s="57"/>
      <c r="H49" s="57"/>
      <c r="I49" s="105"/>
      <c r="J49" s="57"/>
      <c r="K49" s="57"/>
      <c r="L49" s="57"/>
      <c r="M49" s="57"/>
      <c r="N49" s="57"/>
      <c r="O49" s="57"/>
      <c r="P49" s="57"/>
      <c r="Q49" s="105" t="s">
        <v>313</v>
      </c>
      <c r="R49" s="57"/>
      <c r="S49" s="57"/>
      <c r="T49" s="57"/>
      <c r="U49" s="57"/>
      <c r="V49" s="57"/>
      <c r="W49" s="57"/>
      <c r="X49" s="57"/>
    </row>
    <row r="50" spans="1:24">
      <c r="A50" s="105"/>
      <c r="B50" s="57"/>
      <c r="C50" s="57"/>
      <c r="D50" s="57"/>
      <c r="E50" s="57"/>
      <c r="F50" s="57"/>
      <c r="G50" s="57"/>
      <c r="H50" s="57"/>
      <c r="I50" s="105"/>
      <c r="J50" s="57"/>
      <c r="K50" s="57"/>
      <c r="L50" s="57"/>
      <c r="M50" s="57"/>
      <c r="N50" s="57"/>
      <c r="O50" s="57"/>
      <c r="P50" s="57"/>
      <c r="Q50" s="105" t="s">
        <v>277</v>
      </c>
      <c r="R50" s="57"/>
      <c r="S50" s="57"/>
      <c r="T50" s="57"/>
      <c r="U50" s="57"/>
      <c r="V50" s="57"/>
      <c r="W50" s="57"/>
      <c r="X50" s="57"/>
    </row>
    <row r="51" spans="1:24">
      <c r="A51" s="105"/>
      <c r="B51" s="57"/>
      <c r="C51" s="57"/>
      <c r="D51" s="57"/>
      <c r="E51" s="57"/>
      <c r="F51" s="57"/>
      <c r="G51" s="57"/>
      <c r="H51" s="57"/>
      <c r="I51" s="105"/>
      <c r="J51" s="57"/>
      <c r="K51" s="57"/>
      <c r="L51" s="57"/>
      <c r="M51" s="57"/>
      <c r="N51" s="57"/>
      <c r="O51" s="57"/>
      <c r="P51" s="57"/>
      <c r="Q51" s="105" t="s">
        <v>217</v>
      </c>
      <c r="R51" s="57"/>
      <c r="S51" s="57"/>
      <c r="T51" s="57"/>
      <c r="U51" s="57"/>
      <c r="V51" s="57"/>
      <c r="W51" s="57"/>
      <c r="X51" s="57"/>
    </row>
    <row r="52" spans="1:24">
      <c r="A52" s="53"/>
      <c r="B52" s="53"/>
      <c r="C52" s="53"/>
      <c r="D52" s="53"/>
      <c r="E52" s="53"/>
      <c r="F52" s="53"/>
      <c r="G52" s="53"/>
      <c r="H52" s="53"/>
      <c r="I52" s="53"/>
      <c r="J52" s="53"/>
      <c r="K52" s="53"/>
      <c r="L52" s="53"/>
      <c r="M52" s="53"/>
      <c r="N52" s="53"/>
      <c r="O52" s="53"/>
      <c r="P52" s="53"/>
      <c r="Q52" s="53"/>
      <c r="R52" s="53"/>
      <c r="S52" s="53"/>
      <c r="T52" s="53"/>
      <c r="U52" s="53"/>
      <c r="V52" s="53"/>
      <c r="W52" s="53"/>
      <c r="X52" s="53"/>
    </row>
    <row r="53" spans="1:24">
      <c r="B53" s="53"/>
      <c r="C53" s="53"/>
      <c r="D53" s="53"/>
      <c r="E53" s="53"/>
      <c r="F53" s="53"/>
      <c r="G53" s="53"/>
      <c r="H53" s="53"/>
      <c r="J53" s="53"/>
      <c r="K53" s="53"/>
      <c r="L53" s="53"/>
      <c r="M53" s="53"/>
      <c r="N53" s="53"/>
      <c r="O53" s="53"/>
      <c r="P53" s="53"/>
      <c r="R53" s="53"/>
      <c r="S53" s="53"/>
      <c r="T53" s="53"/>
      <c r="U53" s="53"/>
      <c r="V53" s="53"/>
      <c r="W53" s="53"/>
      <c r="X53" s="53"/>
    </row>
    <row r="54" spans="1:24">
      <c r="A54" s="53"/>
      <c r="B54" s="53"/>
      <c r="C54" s="53"/>
      <c r="D54" s="53"/>
      <c r="E54" s="53"/>
      <c r="F54" s="53"/>
      <c r="G54" s="53"/>
      <c r="H54" s="53"/>
      <c r="I54" s="53"/>
      <c r="J54" s="53"/>
      <c r="K54" s="53"/>
      <c r="L54" s="53"/>
      <c r="M54" s="53"/>
      <c r="N54" s="53"/>
      <c r="O54" s="53"/>
      <c r="P54" s="53"/>
      <c r="Q54" s="53"/>
      <c r="R54" s="53"/>
      <c r="S54" s="53"/>
      <c r="T54" s="53"/>
      <c r="U54" s="53"/>
      <c r="V54" s="53"/>
      <c r="W54" s="53"/>
      <c r="X54" s="53"/>
    </row>
    <row r="55" spans="1:24">
      <c r="A55" s="53"/>
      <c r="B55" s="53"/>
      <c r="C55" s="53"/>
      <c r="D55" s="53"/>
      <c r="E55" s="53"/>
      <c r="F55" s="53"/>
      <c r="G55" s="53"/>
      <c r="H55" s="53"/>
      <c r="I55" s="53"/>
      <c r="J55" s="53"/>
      <c r="K55" s="53"/>
      <c r="L55" s="53"/>
      <c r="M55" s="53"/>
      <c r="N55" s="53"/>
      <c r="O55" s="53"/>
      <c r="P55" s="53"/>
      <c r="Q55" s="53"/>
      <c r="R55" s="53"/>
      <c r="S55" s="53"/>
      <c r="T55" s="53"/>
      <c r="U55" s="53"/>
      <c r="V55" s="53"/>
      <c r="W55" s="53"/>
      <c r="X55" s="53"/>
    </row>
  </sheetData>
  <mergeCells count="1">
    <mergeCell ref="Z9:AA9"/>
  </mergeCells>
  <phoneticPr fontId="3"/>
  <pageMargins left="0.75" right="0.75" top="0.62" bottom="0.62" header="0.51200000000000001" footer="0.51200000000000001"/>
  <pageSetup paperSize="9" scale="78"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AAA4E-50F1-49A8-9437-E9D753058B11}">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0" customWidth="1"/>
    <col min="2" max="2" width="17.5" style="80" customWidth="1"/>
    <col min="3" max="3" width="8.58203125" style="80" customWidth="1"/>
    <col min="4" max="4" width="8.1640625" style="80" customWidth="1"/>
    <col min="5" max="5" width="8.25" style="80" bestFit="1" customWidth="1"/>
    <col min="6" max="16384" width="8.1640625" style="80"/>
  </cols>
  <sheetData>
    <row r="1" spans="1:25" ht="13">
      <c r="B1" s="254" t="s">
        <v>231</v>
      </c>
      <c r="F1" s="255"/>
      <c r="G1" s="80" t="s">
        <v>276</v>
      </c>
    </row>
    <row r="2" spans="1:25">
      <c r="B2" s="306" t="s">
        <v>334</v>
      </c>
      <c r="S2" s="80" t="s">
        <v>232</v>
      </c>
      <c r="U2" s="256" t="s">
        <v>220</v>
      </c>
      <c r="W2" s="80" t="s">
        <v>210</v>
      </c>
      <c r="Y2" s="80" t="s">
        <v>233</v>
      </c>
    </row>
    <row r="3" spans="1:25" ht="44">
      <c r="B3" s="39"/>
      <c r="C3" s="40" t="s">
        <v>234</v>
      </c>
      <c r="D3" s="40" t="s">
        <v>318</v>
      </c>
      <c r="E3" s="40" t="s">
        <v>235</v>
      </c>
      <c r="F3" s="40" t="s">
        <v>236</v>
      </c>
      <c r="G3" s="40" t="s">
        <v>237</v>
      </c>
      <c r="H3" s="40" t="s">
        <v>238</v>
      </c>
      <c r="I3" s="40" t="s">
        <v>239</v>
      </c>
      <c r="J3" s="40" t="s">
        <v>240</v>
      </c>
      <c r="K3" s="41" t="s">
        <v>241</v>
      </c>
      <c r="L3" s="40" t="s">
        <v>304</v>
      </c>
      <c r="M3" s="40" t="s">
        <v>242</v>
      </c>
      <c r="N3" s="40" t="s">
        <v>164</v>
      </c>
      <c r="O3" s="40" t="s">
        <v>242</v>
      </c>
      <c r="P3" s="40" t="s">
        <v>236</v>
      </c>
      <c r="Q3" s="40" t="s">
        <v>243</v>
      </c>
      <c r="R3" s="40" t="s">
        <v>244</v>
      </c>
      <c r="S3" s="42" t="s">
        <v>245</v>
      </c>
      <c r="T3" s="40" t="s">
        <v>305</v>
      </c>
      <c r="U3" s="43" t="s">
        <v>220</v>
      </c>
      <c r="V3" s="44" t="s">
        <v>246</v>
      </c>
      <c r="W3" s="42" t="s">
        <v>247</v>
      </c>
      <c r="X3" s="40" t="s">
        <v>248</v>
      </c>
      <c r="Y3" s="43" t="s">
        <v>249</v>
      </c>
    </row>
    <row r="4" spans="1:25" ht="19">
      <c r="B4" s="45"/>
      <c r="C4" s="46" t="s">
        <v>175</v>
      </c>
      <c r="D4" s="46" t="s">
        <v>176</v>
      </c>
      <c r="E4" s="46" t="s">
        <v>250</v>
      </c>
      <c r="F4" s="46" t="s">
        <v>178</v>
      </c>
      <c r="G4" s="46" t="s">
        <v>251</v>
      </c>
      <c r="H4" s="46" t="s">
        <v>252</v>
      </c>
      <c r="I4" s="46" t="s">
        <v>253</v>
      </c>
      <c r="J4" s="46" t="s">
        <v>254</v>
      </c>
      <c r="K4" s="47" t="s">
        <v>255</v>
      </c>
      <c r="L4" s="46" t="s">
        <v>256</v>
      </c>
      <c r="M4" s="46" t="s">
        <v>257</v>
      </c>
      <c r="N4" s="46" t="s">
        <v>258</v>
      </c>
      <c r="O4" s="46" t="s">
        <v>259</v>
      </c>
      <c r="P4" s="46" t="s">
        <v>260</v>
      </c>
      <c r="Q4" s="46" t="s">
        <v>261</v>
      </c>
      <c r="R4" s="46" t="s">
        <v>262</v>
      </c>
      <c r="S4" s="46" t="s">
        <v>263</v>
      </c>
      <c r="T4" s="48" t="s">
        <v>264</v>
      </c>
      <c r="U4" s="47" t="s">
        <v>265</v>
      </c>
      <c r="V4" s="46" t="s">
        <v>266</v>
      </c>
      <c r="W4" s="46" t="s">
        <v>267</v>
      </c>
      <c r="X4" s="46" t="s">
        <v>268</v>
      </c>
      <c r="Y4" s="47" t="s">
        <v>269</v>
      </c>
    </row>
    <row r="5" spans="1:25">
      <c r="A5" s="248">
        <v>1</v>
      </c>
      <c r="B5" s="239" t="s">
        <v>73</v>
      </c>
      <c r="C5" s="269"/>
      <c r="D5" s="446">
        <f>投入係数表!Y5</f>
        <v>9.071852354576702E-4</v>
      </c>
      <c r="E5" s="267">
        <f>$C$27*D5</f>
        <v>0.90718523545767016</v>
      </c>
      <c r="F5" s="273">
        <f>分析係数表!C8</f>
        <v>0.17333290637377241</v>
      </c>
      <c r="G5" s="267">
        <f>E5*F5</f>
        <v>0.15724505348125303</v>
      </c>
      <c r="H5" s="267">
        <f t="array" ref="H5:H43">MMULT(逆行列係数表!C5:AO43,G5:G43)</f>
        <v>0.17516758276085215</v>
      </c>
      <c r="I5" s="267">
        <f>C5+H5</f>
        <v>0.17516758276085215</v>
      </c>
      <c r="J5" s="273">
        <f>分析係数表!G8</f>
        <v>0.15155149614048036</v>
      </c>
      <c r="K5" s="275">
        <f>I5*J5</f>
        <v>2.6546909242718558E-2</v>
      </c>
      <c r="L5" s="49" t="s">
        <v>110</v>
      </c>
      <c r="M5" s="50" t="s">
        <v>110</v>
      </c>
      <c r="N5" s="277">
        <f>分析係数表!H8</f>
        <v>1.1299182227411633E-2</v>
      </c>
      <c r="O5" s="279">
        <f t="shared" ref="O5:O43" si="0">$M$44*N5</f>
        <v>2.8721395990879297</v>
      </c>
      <c r="P5" s="273">
        <f>分析係数表!C8</f>
        <v>0.17333290637377241</v>
      </c>
      <c r="Q5" s="279">
        <f t="shared" ref="Q5:Q38" si="1">O5*P5</f>
        <v>0.49783630422111236</v>
      </c>
      <c r="R5" s="279">
        <f t="array" ref="R5:R43">MMULT(逆行列係数表!C5:AO43,Q5:Q43)</f>
        <v>0.75304099322585272</v>
      </c>
      <c r="S5" s="280">
        <f>I5+R5</f>
        <v>0.92820857598670492</v>
      </c>
      <c r="T5" s="273">
        <f>分析係数表!F8</f>
        <v>0.42721038226158625</v>
      </c>
      <c r="U5" s="284">
        <f>S5*T5</f>
        <v>0.39654034056576282</v>
      </c>
      <c r="V5" s="282">
        <f>分析係数表!D8</f>
        <v>0.32298797552049696</v>
      </c>
      <c r="W5" s="257">
        <f>ROUND(S5*V5,0)</f>
        <v>0</v>
      </c>
      <c r="X5" s="273">
        <f>分析係数表!E8</f>
        <v>0.12265584155979949</v>
      </c>
      <c r="Y5" s="258">
        <f>ROUND(S5*X5,0)</f>
        <v>0</v>
      </c>
    </row>
    <row r="6" spans="1:25">
      <c r="A6" s="249">
        <v>2</v>
      </c>
      <c r="B6" s="239" t="s">
        <v>74</v>
      </c>
      <c r="C6" s="270"/>
      <c r="D6" s="446">
        <f>投入係数表!Y6</f>
        <v>2.4629463406090594E-5</v>
      </c>
      <c r="E6" s="267">
        <f t="shared" ref="E6:E43" si="2">$C$27*D6</f>
        <v>2.4629463406090596E-2</v>
      </c>
      <c r="F6" s="273">
        <f>分析係数表!C9</f>
        <v>0.39351462480142041</v>
      </c>
      <c r="G6" s="267">
        <f t="shared" ref="G6:G38" si="3">E6*F6</f>
        <v>9.6920540513080553E-3</v>
      </c>
      <c r="H6" s="267">
        <v>0.12843683585046198</v>
      </c>
      <c r="I6" s="267">
        <f t="shared" ref="I6:I38" si="4">C6+H6</f>
        <v>0.12843683585046198</v>
      </c>
      <c r="J6" s="273">
        <f>分析係数表!G9</f>
        <v>0.22817522849038765</v>
      </c>
      <c r="K6" s="275">
        <f t="shared" ref="K6:K38" si="5">I6*J6</f>
        <v>2.9306104366761575E-2</v>
      </c>
      <c r="L6" s="49"/>
      <c r="M6" s="50"/>
      <c r="N6" s="277">
        <f>分析係数表!H9</f>
        <v>5.0911500837573466E-4</v>
      </c>
      <c r="O6" s="279">
        <f t="shared" si="0"/>
        <v>0.1294119650976632</v>
      </c>
      <c r="P6" s="273">
        <f>分析係数表!C9</f>
        <v>0.39351462480142041</v>
      </c>
      <c r="Q6" s="279">
        <f t="shared" si="1"/>
        <v>5.0925500890221451E-2</v>
      </c>
      <c r="R6" s="279">
        <v>7.0115209824017075E-2</v>
      </c>
      <c r="S6" s="280">
        <f>I6+R6</f>
        <v>0.19855204567447904</v>
      </c>
      <c r="T6" s="273">
        <f>分析係数表!F9</f>
        <v>0.63987813845992225</v>
      </c>
      <c r="U6" s="284">
        <f t="shared" ref="U6:U43" si="6">S6*T6</f>
        <v>0.12704911337359512</v>
      </c>
      <c r="V6" s="282">
        <f>分析係数表!D9</f>
        <v>0.29572434079210003</v>
      </c>
      <c r="W6" s="257">
        <f t="shared" ref="W6:W43" si="7">ROUND(S6*V6,0)</f>
        <v>0</v>
      </c>
      <c r="X6" s="273">
        <f>分析係数表!E9</f>
        <v>0.26862065342998215</v>
      </c>
      <c r="Y6" s="258">
        <f t="shared" ref="Y6:Y43" si="8">ROUND(S6*X6,0)</f>
        <v>0</v>
      </c>
    </row>
    <row r="7" spans="1:25">
      <c r="A7" s="249">
        <v>3</v>
      </c>
      <c r="B7" s="239" t="s">
        <v>75</v>
      </c>
      <c r="C7" s="270"/>
      <c r="D7" s="446">
        <f>投入係数表!Y7</f>
        <v>0</v>
      </c>
      <c r="E7" s="267">
        <f t="shared" si="2"/>
        <v>0</v>
      </c>
      <c r="F7" s="273">
        <f>分析係数表!C10</f>
        <v>0.12671464860287895</v>
      </c>
      <c r="G7" s="267">
        <f t="shared" si="3"/>
        <v>0</v>
      </c>
      <c r="H7" s="267">
        <v>8.1889006567900625E-4</v>
      </c>
      <c r="I7" s="267">
        <f t="shared" si="4"/>
        <v>8.1889006567900625E-4</v>
      </c>
      <c r="J7" s="273">
        <f>分析係数表!G10</f>
        <v>0.17153349174243465</v>
      </c>
      <c r="K7" s="275">
        <f t="shared" si="5"/>
        <v>1.4046707231911158E-4</v>
      </c>
      <c r="L7" s="49"/>
      <c r="M7" s="50"/>
      <c r="N7" s="277">
        <f>分析係数表!H10</f>
        <v>1.1608350684055029E-3</v>
      </c>
      <c r="O7" s="279">
        <f t="shared" si="0"/>
        <v>0.29507271419067527</v>
      </c>
      <c r="P7" s="273">
        <f>分析係数表!C10</f>
        <v>0.12671464860287895</v>
      </c>
      <c r="Q7" s="279">
        <f t="shared" si="1"/>
        <v>3.7390035290969154E-2</v>
      </c>
      <c r="R7" s="279">
        <v>5.7125495228343474E-2</v>
      </c>
      <c r="S7" s="280">
        <f>I7+R7</f>
        <v>5.7944385294022481E-2</v>
      </c>
      <c r="T7" s="273">
        <f>分析係数表!F10</f>
        <v>0.47381340455197063</v>
      </c>
      <c r="U7" s="284">
        <f t="shared" si="6"/>
        <v>2.7454826470831931E-2</v>
      </c>
      <c r="V7" s="282">
        <f>分析係数表!D10</f>
        <v>9.5045460793747427E-2</v>
      </c>
      <c r="W7" s="257">
        <f t="shared" si="7"/>
        <v>0</v>
      </c>
      <c r="X7" s="273">
        <f>分析係数表!E10</f>
        <v>4.2279520059697977E-2</v>
      </c>
      <c r="Y7" s="258">
        <f t="shared" si="8"/>
        <v>0</v>
      </c>
    </row>
    <row r="8" spans="1:25">
      <c r="A8" s="249">
        <v>4</v>
      </c>
      <c r="B8" s="239" t="s">
        <v>76</v>
      </c>
      <c r="C8" s="270"/>
      <c r="D8" s="446">
        <f>投入係数表!Y8</f>
        <v>1.8394560354956177E-3</v>
      </c>
      <c r="E8" s="267">
        <f t="shared" si="2"/>
        <v>1.8394560354956178</v>
      </c>
      <c r="F8" s="273">
        <f>分析係数表!C11</f>
        <v>9.348517078458185E-3</v>
      </c>
      <c r="G8" s="267">
        <f t="shared" si="3"/>
        <v>1.7196186162903769E-2</v>
      </c>
      <c r="H8" s="267">
        <v>8.695383192859861E-2</v>
      </c>
      <c r="I8" s="267">
        <f t="shared" si="4"/>
        <v>8.695383192859861E-2</v>
      </c>
      <c r="J8" s="273">
        <f>分析係数表!G11</f>
        <v>0.2579516055394917</v>
      </c>
      <c r="K8" s="275">
        <f t="shared" si="5"/>
        <v>2.2429880553793129E-2</v>
      </c>
      <c r="L8" s="49"/>
      <c r="M8" s="50"/>
      <c r="N8" s="277">
        <f>分析係数表!H11</f>
        <v>-1.9466162084954558E-5</v>
      </c>
      <c r="O8" s="279">
        <f t="shared" si="0"/>
        <v>-4.9481045478518273E-3</v>
      </c>
      <c r="P8" s="273">
        <f>分析係数表!C11</f>
        <v>9.348517078458185E-3</v>
      </c>
      <c r="Q8" s="279">
        <f t="shared" si="1"/>
        <v>-4.6257439871589424E-5</v>
      </c>
      <c r="R8" s="279">
        <v>3.0928002588378977E-2</v>
      </c>
      <c r="S8" s="280">
        <f>I8+R8</f>
        <v>0.11788183451697759</v>
      </c>
      <c r="T8" s="273">
        <f>分析係数表!F11</f>
        <v>0.54360066960888753</v>
      </c>
      <c r="U8" s="284">
        <f t="shared" si="6"/>
        <v>6.4080644178153096E-2</v>
      </c>
      <c r="V8" s="282">
        <f>分析係数表!D11</f>
        <v>4.0785268604474206E-2</v>
      </c>
      <c r="W8" s="257">
        <f t="shared" si="7"/>
        <v>0</v>
      </c>
      <c r="X8" s="273">
        <f>分析係数表!E11</f>
        <v>3.926343022371024E-2</v>
      </c>
      <c r="Y8" s="258">
        <f t="shared" si="8"/>
        <v>0</v>
      </c>
    </row>
    <row r="9" spans="1:25">
      <c r="A9" s="249">
        <v>5</v>
      </c>
      <c r="B9" s="239" t="s">
        <v>77</v>
      </c>
      <c r="C9" s="270"/>
      <c r="D9" s="446">
        <f>投入係数表!Y9</f>
        <v>1.0490327006297845E-5</v>
      </c>
      <c r="E9" s="267">
        <f t="shared" si="2"/>
        <v>1.0490327006297845E-2</v>
      </c>
      <c r="F9" s="273">
        <f>分析係数表!C12</f>
        <v>0.26169189557273109</v>
      </c>
      <c r="G9" s="267">
        <f t="shared" si="3"/>
        <v>2.7452335594558962E-3</v>
      </c>
      <c r="H9" s="267">
        <v>4.940309395198967E-2</v>
      </c>
      <c r="I9" s="267">
        <f t="shared" si="4"/>
        <v>4.940309395198967E-2</v>
      </c>
      <c r="J9" s="273">
        <f>分析係数表!G12</f>
        <v>0.13770114594385849</v>
      </c>
      <c r="K9" s="275">
        <f t="shared" si="5"/>
        <v>6.8028626503610825E-3</v>
      </c>
      <c r="L9" s="49"/>
      <c r="M9" s="50"/>
      <c r="N9" s="277">
        <f>分析係数表!H12</f>
        <v>0.10146071966313146</v>
      </c>
      <c r="O9" s="279">
        <f t="shared" si="0"/>
        <v>25.790304539870579</v>
      </c>
      <c r="P9" s="273">
        <f>分析係数表!C12</f>
        <v>0.26169189557273109</v>
      </c>
      <c r="Q9" s="279">
        <f t="shared" si="1"/>
        <v>6.7491136824367439</v>
      </c>
      <c r="R9" s="279">
        <v>7.7521603568905615</v>
      </c>
      <c r="S9" s="280">
        <f t="shared" ref="S9:S38" si="9">I9+R9</f>
        <v>7.8015634508425515</v>
      </c>
      <c r="T9" s="273">
        <f>分析係数表!F12</f>
        <v>0.33651535386825859</v>
      </c>
      <c r="U9" s="284">
        <f t="shared" si="6"/>
        <v>2.6253458853859537</v>
      </c>
      <c r="V9" s="282">
        <f>分析係数表!D12</f>
        <v>3.4578030097235327E-2</v>
      </c>
      <c r="W9" s="257">
        <f t="shared" si="7"/>
        <v>0</v>
      </c>
      <c r="X9" s="273">
        <f>分析係数表!E12</f>
        <v>3.3355134693599395E-2</v>
      </c>
      <c r="Y9" s="258">
        <f t="shared" si="8"/>
        <v>0</v>
      </c>
    </row>
    <row r="10" spans="1:25">
      <c r="A10" s="249">
        <v>6</v>
      </c>
      <c r="B10" s="239" t="s">
        <v>78</v>
      </c>
      <c r="C10" s="270"/>
      <c r="D10" s="446">
        <f>投入係数表!Y10</f>
        <v>3.8139180185505469E-3</v>
      </c>
      <c r="E10" s="267">
        <f t="shared" si="2"/>
        <v>3.813918018550547</v>
      </c>
      <c r="F10" s="273">
        <f>分析係数表!C13</f>
        <v>8.2810371123538395E-2</v>
      </c>
      <c r="G10" s="267">
        <f t="shared" si="3"/>
        <v>0.315831966550921</v>
      </c>
      <c r="H10" s="267">
        <v>0.37426635780903311</v>
      </c>
      <c r="I10" s="267">
        <f t="shared" si="4"/>
        <v>0.37426635780903311</v>
      </c>
      <c r="J10" s="273">
        <f>分析係数表!G13</f>
        <v>0.2721720626600464</v>
      </c>
      <c r="K10" s="275">
        <f t="shared" si="5"/>
        <v>0.1018648465891475</v>
      </c>
      <c r="L10" s="49"/>
      <c r="M10" s="50"/>
      <c r="N10" s="277">
        <f>分析係数表!H13</f>
        <v>1.212874021164739E-2</v>
      </c>
      <c r="O10" s="279">
        <f t="shared" si="0"/>
        <v>3.0830049775117696</v>
      </c>
      <c r="P10" s="273">
        <f>分析係数表!C13</f>
        <v>8.2810371123538395E-2</v>
      </c>
      <c r="Q10" s="279">
        <f t="shared" si="1"/>
        <v>0.25530478636346576</v>
      </c>
      <c r="R10" s="279">
        <v>0.29076580146872572</v>
      </c>
      <c r="S10" s="280">
        <f t="shared" si="9"/>
        <v>0.66503215927775883</v>
      </c>
      <c r="T10" s="273">
        <f>分析係数表!F13</f>
        <v>0.39077170920544851</v>
      </c>
      <c r="U10" s="284">
        <f t="shared" si="6"/>
        <v>0.25987575355755987</v>
      </c>
      <c r="V10" s="282">
        <f>分析係数表!D13</f>
        <v>0.12720758845381647</v>
      </c>
      <c r="W10" s="257">
        <f t="shared" si="7"/>
        <v>0</v>
      </c>
      <c r="X10" s="273">
        <f>分析係数表!E13</f>
        <v>9.5492852763317662E-2</v>
      </c>
      <c r="Y10" s="258">
        <f t="shared" si="8"/>
        <v>0</v>
      </c>
    </row>
    <row r="11" spans="1:25">
      <c r="A11" s="249">
        <v>7</v>
      </c>
      <c r="B11" s="239" t="s">
        <v>79</v>
      </c>
      <c r="C11" s="270"/>
      <c r="D11" s="446">
        <f>投入係数表!Y11</f>
        <v>4.269973582619991E-2</v>
      </c>
      <c r="E11" s="267">
        <f t="shared" si="2"/>
        <v>42.699735826199912</v>
      </c>
      <c r="F11" s="273">
        <f>分析係数表!C14</f>
        <v>0.29759344347769412</v>
      </c>
      <c r="G11" s="267">
        <f t="shared" si="3"/>
        <v>12.707161420106694</v>
      </c>
      <c r="H11" s="267">
        <v>14.71536509027875</v>
      </c>
      <c r="I11" s="267">
        <f t="shared" si="4"/>
        <v>14.71536509027875</v>
      </c>
      <c r="J11" s="273">
        <f>分析係数表!G14</f>
        <v>0.17335642824825784</v>
      </c>
      <c r="K11" s="275">
        <f t="shared" si="5"/>
        <v>2.5510031324198263</v>
      </c>
      <c r="L11" s="49"/>
      <c r="M11" s="50"/>
      <c r="N11" s="277">
        <f>分析係数表!H14</f>
        <v>1.9165801846449152E-3</v>
      </c>
      <c r="O11" s="279">
        <f t="shared" si="0"/>
        <v>0.48717559663668741</v>
      </c>
      <c r="P11" s="273">
        <f>分析係数表!C14</f>
        <v>0.29759344347769412</v>
      </c>
      <c r="Q11" s="279">
        <f t="shared" si="1"/>
        <v>0.14498026338141196</v>
      </c>
      <c r="R11" s="279">
        <v>0.54498730221756075</v>
      </c>
      <c r="S11" s="280">
        <f t="shared" si="9"/>
        <v>15.26035239249631</v>
      </c>
      <c r="T11" s="273">
        <f>分析係数表!F14</f>
        <v>0.35598651785260127</v>
      </c>
      <c r="U11" s="284">
        <f t="shared" si="6"/>
        <v>5.4324797094083745</v>
      </c>
      <c r="V11" s="282">
        <f>分析係数表!D14</f>
        <v>4.3833041969742803E-2</v>
      </c>
      <c r="W11" s="257">
        <f t="shared" si="7"/>
        <v>1</v>
      </c>
      <c r="X11" s="273">
        <f>分析係数表!E14</f>
        <v>3.8757158040430381E-2</v>
      </c>
      <c r="Y11" s="258">
        <f t="shared" si="8"/>
        <v>1</v>
      </c>
    </row>
    <row r="12" spans="1:25">
      <c r="A12" s="249">
        <v>8</v>
      </c>
      <c r="B12" s="239" t="s">
        <v>80</v>
      </c>
      <c r="C12" s="270"/>
      <c r="D12" s="446">
        <f>投入係数表!Y12</f>
        <v>4.9254365800439313E-3</v>
      </c>
      <c r="E12" s="267">
        <f t="shared" si="2"/>
        <v>4.9254365800439315</v>
      </c>
      <c r="F12" s="273">
        <f>分析係数表!C15</f>
        <v>0.21593049601829584</v>
      </c>
      <c r="G12" s="267">
        <f t="shared" si="3"/>
        <v>1.0635519638355448</v>
      </c>
      <c r="H12" s="267">
        <v>1.8190489980792095</v>
      </c>
      <c r="I12" s="267">
        <f t="shared" si="4"/>
        <v>1.8190489980792095</v>
      </c>
      <c r="J12" s="273">
        <f>分析係数表!G15</f>
        <v>0.1171240792325445</v>
      </c>
      <c r="K12" s="275">
        <f t="shared" si="5"/>
        <v>0.21305443897891002</v>
      </c>
      <c r="L12" s="49"/>
      <c r="M12" s="50"/>
      <c r="N12" s="277">
        <f>分析係数表!H15</f>
        <v>7.9892300155183192E-3</v>
      </c>
      <c r="O12" s="279">
        <f t="shared" si="0"/>
        <v>2.0307827090464095</v>
      </c>
      <c r="P12" s="273">
        <f>分析係数表!C15</f>
        <v>0.21593049601829584</v>
      </c>
      <c r="Q12" s="279">
        <f t="shared" si="1"/>
        <v>0.43850791766976976</v>
      </c>
      <c r="R12" s="279">
        <v>1.1520797520632324</v>
      </c>
      <c r="S12" s="280">
        <f t="shared" si="9"/>
        <v>2.9711287501424417</v>
      </c>
      <c r="T12" s="273">
        <f>分析係数表!F15</f>
        <v>0.35842164855867914</v>
      </c>
      <c r="U12" s="284">
        <f t="shared" si="6"/>
        <v>1.0649168647061418</v>
      </c>
      <c r="V12" s="282">
        <f>分析係数表!D15</f>
        <v>1.5678367482667734E-2</v>
      </c>
      <c r="W12" s="257">
        <f t="shared" si="7"/>
        <v>0</v>
      </c>
      <c r="X12" s="273">
        <f>分析係数表!E15</f>
        <v>1.5634458686506418E-2</v>
      </c>
      <c r="Y12" s="258">
        <f t="shared" si="8"/>
        <v>0</v>
      </c>
    </row>
    <row r="13" spans="1:25">
      <c r="A13" s="249">
        <v>9</v>
      </c>
      <c r="B13" s="239" t="s">
        <v>81</v>
      </c>
      <c r="C13" s="270"/>
      <c r="D13" s="446">
        <f>投入係数表!Y13</f>
        <v>1.6659095387175166E-2</v>
      </c>
      <c r="E13" s="267">
        <f t="shared" si="2"/>
        <v>16.659095387175167</v>
      </c>
      <c r="F13" s="273">
        <f>分析係数表!C16</f>
        <v>0.18770505348742417</v>
      </c>
      <c r="G13" s="267">
        <f t="shared" si="3"/>
        <v>3.1269963907018159</v>
      </c>
      <c r="H13" s="267">
        <v>3.8535710846321432</v>
      </c>
      <c r="I13" s="267">
        <f t="shared" si="4"/>
        <v>3.8535710846321432</v>
      </c>
      <c r="J13" s="273">
        <f>分析係数表!G16</f>
        <v>1.5279579137581789E-2</v>
      </c>
      <c r="K13" s="275">
        <f t="shared" si="5"/>
        <v>5.8880944349933725E-2</v>
      </c>
      <c r="L13" s="49"/>
      <c r="M13" s="50"/>
      <c r="N13" s="277">
        <f>分析係数表!H16</f>
        <v>6.0242927132958465E-3</v>
      </c>
      <c r="O13" s="279">
        <f t="shared" si="0"/>
        <v>1.5313152146867779</v>
      </c>
      <c r="P13" s="273">
        <f>分析係数表!C16</f>
        <v>0.18770505348742417</v>
      </c>
      <c r="Q13" s="279">
        <f t="shared" si="1"/>
        <v>0.28743560427888809</v>
      </c>
      <c r="R13" s="279">
        <v>0.5624157028223713</v>
      </c>
      <c r="S13" s="280">
        <f t="shared" si="9"/>
        <v>4.4159867874545142</v>
      </c>
      <c r="T13" s="273">
        <f>分析係数表!F16</f>
        <v>0.2627694146106877</v>
      </c>
      <c r="U13" s="284">
        <f t="shared" si="6"/>
        <v>1.160386263067954</v>
      </c>
      <c r="V13" s="282">
        <f>分析係数表!D16</f>
        <v>1.0339400475073228E-2</v>
      </c>
      <c r="W13" s="257">
        <f t="shared" si="7"/>
        <v>0</v>
      </c>
      <c r="X13" s="273">
        <f>分析係数表!E16</f>
        <v>1.0339400475073228E-2</v>
      </c>
      <c r="Y13" s="258">
        <f t="shared" si="8"/>
        <v>0</v>
      </c>
    </row>
    <row r="14" spans="1:25">
      <c r="A14" s="249">
        <v>10</v>
      </c>
      <c r="B14" s="239" t="s">
        <v>82</v>
      </c>
      <c r="C14" s="270"/>
      <c r="D14" s="446">
        <f>投入係数表!Y14</f>
        <v>1.4186114820733994E-2</v>
      </c>
      <c r="E14" s="267">
        <f t="shared" si="2"/>
        <v>14.186114820733994</v>
      </c>
      <c r="F14" s="273">
        <f>分析係数表!C17</f>
        <v>0.24245613901755958</v>
      </c>
      <c r="G14" s="267">
        <f t="shared" si="3"/>
        <v>3.4395106270949438</v>
      </c>
      <c r="H14" s="267">
        <v>4.1895405754137007</v>
      </c>
      <c r="I14" s="267">
        <f t="shared" si="4"/>
        <v>4.1895405754137007</v>
      </c>
      <c r="J14" s="273">
        <f>分析係数表!G17</f>
        <v>0.24054742090319753</v>
      </c>
      <c r="K14" s="275">
        <f t="shared" si="5"/>
        <v>1.0077831801850639</v>
      </c>
      <c r="L14" s="49"/>
      <c r="M14" s="50"/>
      <c r="N14" s="277">
        <f>分析係数表!H17</f>
        <v>2.8816966460243139E-3</v>
      </c>
      <c r="O14" s="279">
        <f t="shared" si="0"/>
        <v>0.73249858998878015</v>
      </c>
      <c r="P14" s="273">
        <f>分析係数表!C17</f>
        <v>0.24245613901755958</v>
      </c>
      <c r="Q14" s="279">
        <f t="shared" si="1"/>
        <v>0.17759877996448606</v>
      </c>
      <c r="R14" s="279">
        <v>0.43604777058765576</v>
      </c>
      <c r="S14" s="280">
        <f t="shared" si="9"/>
        <v>4.625588346001356</v>
      </c>
      <c r="T14" s="273">
        <f>分析係数表!F17</f>
        <v>0.42825667105631338</v>
      </c>
      <c r="U14" s="284">
        <f t="shared" si="6"/>
        <v>1.9809390667354194</v>
      </c>
      <c r="V14" s="282">
        <f>分析係数表!D17</f>
        <v>5.1560411778863557E-2</v>
      </c>
      <c r="W14" s="257">
        <f t="shared" si="7"/>
        <v>0</v>
      </c>
      <c r="X14" s="273">
        <f>分析係数表!E17</f>
        <v>4.9008807340167618E-2</v>
      </c>
      <c r="Y14" s="258">
        <f t="shared" si="8"/>
        <v>0</v>
      </c>
    </row>
    <row r="15" spans="1:25">
      <c r="A15" s="249">
        <v>11</v>
      </c>
      <c r="B15" s="239" t="s">
        <v>83</v>
      </c>
      <c r="C15" s="270"/>
      <c r="D15" s="446">
        <f>投入係数表!Y15</f>
        <v>5.767308127358043E-2</v>
      </c>
      <c r="E15" s="267">
        <f t="shared" si="2"/>
        <v>57.673081273580429</v>
      </c>
      <c r="F15" s="273">
        <f>分析係数表!C18</f>
        <v>0.40831687749419565</v>
      </c>
      <c r="G15" s="267">
        <f t="shared" si="3"/>
        <v>23.548892461097328</v>
      </c>
      <c r="H15" s="267">
        <v>24.78573824343141</v>
      </c>
      <c r="I15" s="267">
        <f t="shared" si="4"/>
        <v>24.78573824343141</v>
      </c>
      <c r="J15" s="273">
        <f>分析係数表!G18</f>
        <v>0.21766947174074985</v>
      </c>
      <c r="K15" s="275">
        <f t="shared" si="5"/>
        <v>5.3950985501522162</v>
      </c>
      <c r="L15" s="49"/>
      <c r="M15" s="50"/>
      <c r="N15" s="277">
        <f>分析係数表!H18</f>
        <v>4.4543159123807785E-4</v>
      </c>
      <c r="O15" s="279">
        <f t="shared" si="0"/>
        <v>0.11322427465378594</v>
      </c>
      <c r="P15" s="273">
        <f>分析係数表!C18</f>
        <v>0.40831687749419565</v>
      </c>
      <c r="Q15" s="279">
        <f t="shared" si="1"/>
        <v>4.6231382283179079E-2</v>
      </c>
      <c r="R15" s="279">
        <v>0.14843160177859774</v>
      </c>
      <c r="S15" s="280">
        <f t="shared" si="9"/>
        <v>24.934169845210008</v>
      </c>
      <c r="T15" s="273">
        <f>分析係数表!F18</f>
        <v>0.48997194925916815</v>
      </c>
      <c r="U15" s="284">
        <f t="shared" si="6"/>
        <v>12.217043802216718</v>
      </c>
      <c r="V15" s="282">
        <f>分析係数表!D18</f>
        <v>3.8565313316438733E-2</v>
      </c>
      <c r="W15" s="257">
        <f t="shared" si="7"/>
        <v>1</v>
      </c>
      <c r="X15" s="273">
        <f>分析係数表!E18</f>
        <v>3.6576455199010559E-2</v>
      </c>
      <c r="Y15" s="258">
        <f t="shared" si="8"/>
        <v>1</v>
      </c>
    </row>
    <row r="16" spans="1:25">
      <c r="A16" s="249">
        <v>12</v>
      </c>
      <c r="B16" s="239" t="s">
        <v>84</v>
      </c>
      <c r="C16" s="270"/>
      <c r="D16" s="446">
        <f>投入係数表!Y16</f>
        <v>1.9362407046580699E-2</v>
      </c>
      <c r="E16" s="267">
        <f t="shared" si="2"/>
        <v>19.362407046580699</v>
      </c>
      <c r="F16" s="273">
        <f>分析係数表!C19</f>
        <v>0.72110086081153413</v>
      </c>
      <c r="G16" s="267">
        <f t="shared" si="3"/>
        <v>13.962248388672657</v>
      </c>
      <c r="H16" s="267">
        <v>29.656165558259303</v>
      </c>
      <c r="I16" s="267">
        <f t="shared" si="4"/>
        <v>29.656165558259303</v>
      </c>
      <c r="J16" s="273">
        <f>分析係数表!G19</f>
        <v>6.2445810408374151E-2</v>
      </c>
      <c r="K16" s="275">
        <f t="shared" si="5"/>
        <v>1.8519032918904159</v>
      </c>
      <c r="L16" s="49"/>
      <c r="M16" s="50"/>
      <c r="N16" s="277">
        <f>分析係数表!H19</f>
        <v>-1.2604560155461526E-4</v>
      </c>
      <c r="O16" s="279">
        <f t="shared" si="0"/>
        <v>-3.203953668767405E-2</v>
      </c>
      <c r="P16" s="273">
        <f>分析係数表!C19</f>
        <v>0.72110086081153413</v>
      </c>
      <c r="Q16" s="279">
        <f t="shared" si="1"/>
        <v>-2.3103737485484485E-2</v>
      </c>
      <c r="R16" s="279">
        <v>0.18273526671779677</v>
      </c>
      <c r="S16" s="280">
        <f t="shared" si="9"/>
        <v>29.838900824977099</v>
      </c>
      <c r="T16" s="273">
        <f>分析係数表!F19</f>
        <v>0.21331101927013058</v>
      </c>
      <c r="U16" s="284">
        <f t="shared" si="6"/>
        <v>6.3649663488762052</v>
      </c>
      <c r="V16" s="282">
        <f>分析係数表!D19</f>
        <v>1.2736199640345095E-2</v>
      </c>
      <c r="W16" s="257">
        <f t="shared" si="7"/>
        <v>0</v>
      </c>
      <c r="X16" s="273">
        <f>分析係数表!E19</f>
        <v>1.2523714081279422E-2</v>
      </c>
      <c r="Y16" s="258">
        <f t="shared" si="8"/>
        <v>0</v>
      </c>
    </row>
    <row r="17" spans="1:25">
      <c r="A17" s="249">
        <v>13</v>
      </c>
      <c r="B17" s="239" t="s">
        <v>85</v>
      </c>
      <c r="C17" s="270"/>
      <c r="D17" s="446">
        <f>投入係数表!Y17</f>
        <v>8.2189431588472681E-3</v>
      </c>
      <c r="E17" s="267">
        <f t="shared" si="2"/>
        <v>8.2189431588472672</v>
      </c>
      <c r="F17" s="273">
        <f>分析係数表!C20</f>
        <v>4.9598906854145253E-2</v>
      </c>
      <c r="G17" s="267">
        <f t="shared" si="3"/>
        <v>0.40765059617517996</v>
      </c>
      <c r="H17" s="267">
        <v>0.56039003218234273</v>
      </c>
      <c r="I17" s="267">
        <f t="shared" si="4"/>
        <v>0.56039003218234273</v>
      </c>
      <c r="J17" s="273">
        <f>分析係数表!G20</f>
        <v>0.11671945764775135</v>
      </c>
      <c r="K17" s="275">
        <f t="shared" si="5"/>
        <v>6.5408420627528968E-2</v>
      </c>
      <c r="L17" s="49"/>
      <c r="M17" s="50"/>
      <c r="N17" s="277">
        <f>分析係数表!H20</f>
        <v>7.0439320449493942E-4</v>
      </c>
      <c r="O17" s="279">
        <f t="shared" si="0"/>
        <v>0.17904973786955233</v>
      </c>
      <c r="P17" s="273">
        <f>分析係数表!C20</f>
        <v>4.9598906854145253E-2</v>
      </c>
      <c r="Q17" s="279">
        <f t="shared" si="1"/>
        <v>8.8806712708510496E-3</v>
      </c>
      <c r="R17" s="279">
        <v>2.0338738824533499E-2</v>
      </c>
      <c r="S17" s="280">
        <f t="shared" si="9"/>
        <v>0.58072877100687625</v>
      </c>
      <c r="T17" s="273">
        <f>分析係数表!F20</f>
        <v>0.2109583665362576</v>
      </c>
      <c r="U17" s="284">
        <f t="shared" si="6"/>
        <v>0.12250959293221901</v>
      </c>
      <c r="V17" s="282">
        <f>分析係数表!D20</f>
        <v>3.0797631013066269E-2</v>
      </c>
      <c r="W17" s="257">
        <f t="shared" si="7"/>
        <v>0</v>
      </c>
      <c r="X17" s="273">
        <f>分析係数表!E20</f>
        <v>2.9972730221401771E-2</v>
      </c>
      <c r="Y17" s="258">
        <f t="shared" si="8"/>
        <v>0</v>
      </c>
    </row>
    <row r="18" spans="1:25">
      <c r="A18" s="249">
        <v>14</v>
      </c>
      <c r="B18" s="239" t="s">
        <v>86</v>
      </c>
      <c r="C18" s="270"/>
      <c r="D18" s="446">
        <f>投入係数表!Y18</f>
        <v>9.235410235640111E-2</v>
      </c>
      <c r="E18" s="267">
        <f t="shared" si="2"/>
        <v>92.354102356401114</v>
      </c>
      <c r="F18" s="273">
        <f>分析係数表!C21</f>
        <v>0.28411166756853934</v>
      </c>
      <c r="G18" s="267">
        <f t="shared" si="3"/>
        <v>26.23887802727269</v>
      </c>
      <c r="H18" s="267">
        <v>27.309203581612213</v>
      </c>
      <c r="I18" s="267">
        <f t="shared" si="4"/>
        <v>27.309203581612213</v>
      </c>
      <c r="J18" s="273">
        <f>分析係数表!G21</f>
        <v>0.29005387701730417</v>
      </c>
      <c r="K18" s="275">
        <f t="shared" si="5"/>
        <v>7.9211403771014712</v>
      </c>
      <c r="L18" s="49"/>
      <c r="M18" s="50"/>
      <c r="N18" s="277">
        <f>分析係数表!H21</f>
        <v>2.3737267060065176E-3</v>
      </c>
      <c r="O18" s="279">
        <f t="shared" si="0"/>
        <v>0.60337768986451989</v>
      </c>
      <c r="P18" s="273">
        <f>分析係数表!C21</f>
        <v>0.28411166756853934</v>
      </c>
      <c r="Q18" s="279">
        <f t="shared" si="1"/>
        <v>0.17142664164106169</v>
      </c>
      <c r="R18" s="279">
        <v>0.33014869858199292</v>
      </c>
      <c r="S18" s="280">
        <f t="shared" si="9"/>
        <v>27.639352280194206</v>
      </c>
      <c r="T18" s="273">
        <f>分析係数表!F21</f>
        <v>0.45791147145628314</v>
      </c>
      <c r="U18" s="284">
        <f t="shared" si="6"/>
        <v>12.656376472722304</v>
      </c>
      <c r="V18" s="282">
        <f>分析係数表!D21</f>
        <v>5.9847590028896828E-2</v>
      </c>
      <c r="W18" s="257">
        <f t="shared" si="7"/>
        <v>2</v>
      </c>
      <c r="X18" s="273">
        <f>分析係数表!E21</f>
        <v>5.4782163530779596E-2</v>
      </c>
      <c r="Y18" s="258">
        <f t="shared" si="8"/>
        <v>2</v>
      </c>
    </row>
    <row r="19" spans="1:25">
      <c r="A19" s="249">
        <v>15</v>
      </c>
      <c r="B19" s="239" t="s">
        <v>70</v>
      </c>
      <c r="C19" s="270"/>
      <c r="D19" s="446">
        <f>投入係数表!Y19</f>
        <v>7.6228189241850383E-3</v>
      </c>
      <c r="E19" s="267">
        <f t="shared" si="2"/>
        <v>7.6228189241850384</v>
      </c>
      <c r="F19" s="273">
        <f>分析係数表!C22</f>
        <v>0.28280144764930404</v>
      </c>
      <c r="G19" s="267">
        <f t="shared" si="3"/>
        <v>2.1557442269280394</v>
      </c>
      <c r="H19" s="267">
        <v>2.5843707027357574</v>
      </c>
      <c r="I19" s="267">
        <f t="shared" si="4"/>
        <v>2.5843707027357574</v>
      </c>
      <c r="J19" s="273">
        <f>分析係数表!G22</f>
        <v>0.21325815420745545</v>
      </c>
      <c r="K19" s="275">
        <f t="shared" si="5"/>
        <v>0.55113812585325217</v>
      </c>
      <c r="L19" s="49"/>
      <c r="M19" s="50"/>
      <c r="N19" s="277">
        <f>分析係数表!H22</f>
        <v>5.2408897921031505E-5</v>
      </c>
      <c r="O19" s="279">
        <f t="shared" si="0"/>
        <v>1.3321819936524152E-2</v>
      </c>
      <c r="P19" s="273">
        <f>分析係数表!C22</f>
        <v>0.28280144764930404</v>
      </c>
      <c r="Q19" s="279">
        <f t="shared" si="1"/>
        <v>3.7674299633723898E-3</v>
      </c>
      <c r="R19" s="279">
        <v>5.6789172184915804E-2</v>
      </c>
      <c r="S19" s="280">
        <f t="shared" si="9"/>
        <v>2.6411598749206733</v>
      </c>
      <c r="T19" s="273">
        <f>分析係数表!F22</f>
        <v>0.43073258580094059</v>
      </c>
      <c r="U19" s="284">
        <f t="shared" si="6"/>
        <v>1.1376336224382704</v>
      </c>
      <c r="V19" s="282">
        <f>分析係数表!D22</f>
        <v>2.2938556731137788E-2</v>
      </c>
      <c r="W19" s="257">
        <f t="shared" si="7"/>
        <v>0</v>
      </c>
      <c r="X19" s="273">
        <f>分析係数表!E22</f>
        <v>2.2183368519679003E-2</v>
      </c>
      <c r="Y19" s="258">
        <f t="shared" si="8"/>
        <v>0</v>
      </c>
    </row>
    <row r="20" spans="1:25">
      <c r="A20" s="249">
        <v>16</v>
      </c>
      <c r="B20" s="239" t="s">
        <v>71</v>
      </c>
      <c r="C20" s="270"/>
      <c r="D20" s="446">
        <f>投入係数表!Y20</f>
        <v>5.1995533857302365E-5</v>
      </c>
      <c r="E20" s="267">
        <f t="shared" si="2"/>
        <v>5.1995533857302365E-2</v>
      </c>
      <c r="F20" s="273">
        <f>分析係数表!C23</f>
        <v>0.31843177703160996</v>
      </c>
      <c r="G20" s="267">
        <f t="shared" si="3"/>
        <v>1.6557030243888032E-2</v>
      </c>
      <c r="H20" s="267">
        <v>0.47395503389221949</v>
      </c>
      <c r="I20" s="267">
        <f t="shared" si="4"/>
        <v>0.47395503389221949</v>
      </c>
      <c r="J20" s="273">
        <f>分析係数表!G23</f>
        <v>0.24379890925547271</v>
      </c>
      <c r="K20" s="275">
        <f t="shared" si="5"/>
        <v>0.11554972029906371</v>
      </c>
      <c r="L20" s="49"/>
      <c r="M20" s="50"/>
      <c r="N20" s="277">
        <f>分析係数表!H23</f>
        <v>7.2227388731505603E-6</v>
      </c>
      <c r="O20" s="279">
        <f t="shared" si="0"/>
        <v>1.8359482937730764E-3</v>
      </c>
      <c r="P20" s="273">
        <f>分析係数表!C23</f>
        <v>0.31843177703160996</v>
      </c>
      <c r="Q20" s="279">
        <f t="shared" si="1"/>
        <v>5.8462427772431301E-4</v>
      </c>
      <c r="R20" s="279">
        <v>5.6012426577825049E-2</v>
      </c>
      <c r="S20" s="280">
        <f t="shared" si="9"/>
        <v>0.5299674604700445</v>
      </c>
      <c r="T20" s="273">
        <f>分析係数表!F23</f>
        <v>0.43764444987651224</v>
      </c>
      <c r="U20" s="284">
        <f t="shared" si="6"/>
        <v>0.23193731768986486</v>
      </c>
      <c r="V20" s="282">
        <f>分析係数表!D23</f>
        <v>3.7770855561684982E-2</v>
      </c>
      <c r="W20" s="257">
        <f t="shared" si="7"/>
        <v>0</v>
      </c>
      <c r="X20" s="273">
        <f>分析係数表!E23</f>
        <v>3.6503495425501575E-2</v>
      </c>
      <c r="Y20" s="258">
        <f t="shared" si="8"/>
        <v>0</v>
      </c>
    </row>
    <row r="21" spans="1:25">
      <c r="A21" s="249">
        <v>17</v>
      </c>
      <c r="B21" s="239" t="s">
        <v>72</v>
      </c>
      <c r="C21" s="270"/>
      <c r="D21" s="446">
        <f>投入係数表!Y21</f>
        <v>2.0661383190664887E-4</v>
      </c>
      <c r="E21" s="267">
        <f t="shared" si="2"/>
        <v>0.20661383190664886</v>
      </c>
      <c r="F21" s="273">
        <f>分析係数表!C24</f>
        <v>6.5709335168878003E-2</v>
      </c>
      <c r="G21" s="267">
        <f t="shared" si="3"/>
        <v>1.3576457531280211E-2</v>
      </c>
      <c r="H21" s="267">
        <v>4.3933151466813425E-2</v>
      </c>
      <c r="I21" s="267">
        <f t="shared" si="4"/>
        <v>4.3933151466813425E-2</v>
      </c>
      <c r="J21" s="273">
        <f>分析係数表!G24</f>
        <v>0.24633125110096343</v>
      </c>
      <c r="K21" s="275">
        <f t="shared" si="5"/>
        <v>1.0822108165628277E-2</v>
      </c>
      <c r="L21" s="49"/>
      <c r="M21" s="50"/>
      <c r="N21" s="277">
        <f>分析係数表!H24</f>
        <v>2.8080599423907303E-4</v>
      </c>
      <c r="O21" s="279">
        <f t="shared" si="0"/>
        <v>7.1378087323763023E-2</v>
      </c>
      <c r="P21" s="273">
        <f>分析係数表!C24</f>
        <v>6.5709335168878003E-2</v>
      </c>
      <c r="Q21" s="279">
        <f t="shared" si="1"/>
        <v>4.690206663670587E-3</v>
      </c>
      <c r="R21" s="279">
        <v>2.1476569048657537E-2</v>
      </c>
      <c r="S21" s="280">
        <f t="shared" si="9"/>
        <v>6.5409720515470962E-2</v>
      </c>
      <c r="T21" s="273">
        <f>分析係数表!F24</f>
        <v>0.36721364788140759</v>
      </c>
      <c r="U21" s="284">
        <f t="shared" si="6"/>
        <v>2.4019342077389438E-2</v>
      </c>
      <c r="V21" s="282">
        <f>分析係数表!D24</f>
        <v>3.9309475738153632E-2</v>
      </c>
      <c r="W21" s="257">
        <f t="shared" si="7"/>
        <v>0</v>
      </c>
      <c r="X21" s="273">
        <f>分析係数表!E24</f>
        <v>3.8550657867992791E-2</v>
      </c>
      <c r="Y21" s="258">
        <f t="shared" si="8"/>
        <v>0</v>
      </c>
    </row>
    <row r="22" spans="1:25">
      <c r="A22" s="249">
        <v>18</v>
      </c>
      <c r="B22" s="239" t="s">
        <v>87</v>
      </c>
      <c r="C22" s="270"/>
      <c r="D22" s="446">
        <f>投入係数表!Y22</f>
        <v>3.8951040275558087E-4</v>
      </c>
      <c r="E22" s="267">
        <f t="shared" si="2"/>
        <v>0.38951040275558085</v>
      </c>
      <c r="F22" s="273">
        <f>分析係数表!C25</f>
        <v>0.13092441386923714</v>
      </c>
      <c r="G22" s="267">
        <f t="shared" si="3"/>
        <v>5.0996421176744917E-2</v>
      </c>
      <c r="H22" s="267">
        <v>0.30898468826352815</v>
      </c>
      <c r="I22" s="267">
        <f t="shared" si="4"/>
        <v>0.30898468826352815</v>
      </c>
      <c r="J22" s="273">
        <f>分析係数表!G25</f>
        <v>0.2605848403511512</v>
      </c>
      <c r="K22" s="275">
        <f t="shared" si="5"/>
        <v>8.0516725662101704E-2</v>
      </c>
      <c r="L22" s="49"/>
      <c r="M22" s="50"/>
      <c r="N22" s="277">
        <f>分析係数表!H25</f>
        <v>9.8123550057191766E-5</v>
      </c>
      <c r="O22" s="279">
        <f t="shared" si="0"/>
        <v>2.4942029259307406E-2</v>
      </c>
      <c r="P22" s="273">
        <f>分析係数表!C25</f>
        <v>0.13092441386923714</v>
      </c>
      <c r="Q22" s="279">
        <f t="shared" si="1"/>
        <v>3.2655205614841852E-3</v>
      </c>
      <c r="R22" s="279">
        <v>8.3682960266267412E-2</v>
      </c>
      <c r="S22" s="280">
        <f t="shared" si="9"/>
        <v>0.39266764852979558</v>
      </c>
      <c r="T22" s="273">
        <f>分析係数表!F25</f>
        <v>0.33318683873123567</v>
      </c>
      <c r="U22" s="284">
        <f t="shared" si="6"/>
        <v>0.13083169248567053</v>
      </c>
      <c r="V22" s="282">
        <f>分析係数表!D25</f>
        <v>4.284059086963312E-2</v>
      </c>
      <c r="W22" s="257">
        <f t="shared" si="7"/>
        <v>0</v>
      </c>
      <c r="X22" s="273">
        <f>分析係数表!E25</f>
        <v>4.249917369780222E-2</v>
      </c>
      <c r="Y22" s="258">
        <f t="shared" si="8"/>
        <v>0</v>
      </c>
    </row>
    <row r="23" spans="1:25">
      <c r="A23" s="249">
        <v>19</v>
      </c>
      <c r="B23" s="239" t="s">
        <v>88</v>
      </c>
      <c r="C23" s="270"/>
      <c r="D23" s="446">
        <f>投入係数表!Y23</f>
        <v>8.2691142880078235E-3</v>
      </c>
      <c r="E23" s="267">
        <f t="shared" si="2"/>
        <v>8.2691142880078239</v>
      </c>
      <c r="F23" s="273">
        <f>分析係数表!C26</f>
        <v>0.15308736674872969</v>
      </c>
      <c r="G23" s="267">
        <f t="shared" si="3"/>
        <v>1.2658969316954145</v>
      </c>
      <c r="H23" s="267">
        <v>1.4185221456731913</v>
      </c>
      <c r="I23" s="267">
        <f t="shared" si="4"/>
        <v>1.4185221456731913</v>
      </c>
      <c r="J23" s="273">
        <f>分析係数表!G26</f>
        <v>0.20415569699579933</v>
      </c>
      <c r="K23" s="275">
        <f t="shared" si="5"/>
        <v>0.28959937735388719</v>
      </c>
      <c r="L23" s="49"/>
      <c r="M23" s="50"/>
      <c r="N23" s="277">
        <f>分析係数表!H26</f>
        <v>8.8175548492147558E-3</v>
      </c>
      <c r="O23" s="279">
        <f t="shared" si="0"/>
        <v>2.2413346328835071</v>
      </c>
      <c r="P23" s="273">
        <f>分析係数表!C26</f>
        <v>0.15308736674872969</v>
      </c>
      <c r="Q23" s="279">
        <f t="shared" si="1"/>
        <v>0.34312001695086686</v>
      </c>
      <c r="R23" s="279">
        <v>0.37676652711435754</v>
      </c>
      <c r="S23" s="280">
        <f t="shared" si="9"/>
        <v>1.795288672787549</v>
      </c>
      <c r="T23" s="273">
        <f>分析係数表!F26</f>
        <v>0.33811565690794865</v>
      </c>
      <c r="U23" s="284">
        <f t="shared" si="6"/>
        <v>0.60701520893896144</v>
      </c>
      <c r="V23" s="282">
        <f>分析係数表!D26</f>
        <v>3.3929737559631502E-2</v>
      </c>
      <c r="W23" s="257">
        <f t="shared" si="7"/>
        <v>0</v>
      </c>
      <c r="X23" s="273">
        <f>分析係数表!E26</f>
        <v>3.3531988342571602E-2</v>
      </c>
      <c r="Y23" s="258">
        <f t="shared" si="8"/>
        <v>0</v>
      </c>
    </row>
    <row r="24" spans="1:25">
      <c r="A24" s="249">
        <v>20</v>
      </c>
      <c r="B24" s="239" t="s">
        <v>89</v>
      </c>
      <c r="C24" s="270"/>
      <c r="D24" s="446">
        <f>投入係数表!Y24</f>
        <v>1.8002313345155477E-3</v>
      </c>
      <c r="E24" s="267">
        <f t="shared" si="2"/>
        <v>1.8002313345155476</v>
      </c>
      <c r="F24" s="273">
        <f>分析係数表!C27</f>
        <v>0.18884998044104273</v>
      </c>
      <c r="G24" s="267">
        <f t="shared" si="3"/>
        <v>0.33997365231261339</v>
      </c>
      <c r="H24" s="267">
        <v>0.36881266574583693</v>
      </c>
      <c r="I24" s="267">
        <f t="shared" si="4"/>
        <v>0.36881266574583693</v>
      </c>
      <c r="J24" s="273">
        <f>分析係数表!G27</f>
        <v>0.16481626532719168</v>
      </c>
      <c r="K24" s="275">
        <f t="shared" si="5"/>
        <v>6.0786326173594717E-2</v>
      </c>
      <c r="L24" s="49"/>
      <c r="M24" s="50"/>
      <c r="N24" s="277">
        <f>分析係数表!H27</f>
        <v>2.2388024205688101E-2</v>
      </c>
      <c r="O24" s="279">
        <f t="shared" si="0"/>
        <v>5.6908128015230535</v>
      </c>
      <c r="P24" s="273">
        <f>分析係数表!C27</f>
        <v>0.18884998044104273</v>
      </c>
      <c r="Q24" s="279">
        <f t="shared" si="1"/>
        <v>1.0747098862612643</v>
      </c>
      <c r="R24" s="279">
        <v>1.0841024170454843</v>
      </c>
      <c r="S24" s="280">
        <f t="shared" si="9"/>
        <v>1.4529150827913213</v>
      </c>
      <c r="T24" s="273">
        <f>分析係数表!F27</f>
        <v>0.29536956526946395</v>
      </c>
      <c r="U24" s="284">
        <f t="shared" si="6"/>
        <v>0.42914689637751979</v>
      </c>
      <c r="V24" s="282">
        <f>分析係数表!D27</f>
        <v>2.042747265118797E-2</v>
      </c>
      <c r="W24" s="257">
        <f t="shared" si="7"/>
        <v>0</v>
      </c>
      <c r="X24" s="273">
        <f>分析係数表!E27</f>
        <v>2.035082172191522E-2</v>
      </c>
      <c r="Y24" s="258">
        <f t="shared" si="8"/>
        <v>0</v>
      </c>
    </row>
    <row r="25" spans="1:25">
      <c r="A25" s="249">
        <v>21</v>
      </c>
      <c r="B25" s="239" t="s">
        <v>90</v>
      </c>
      <c r="C25" s="270"/>
      <c r="D25" s="446">
        <f>投入係数表!Y25</f>
        <v>2.2805058709343141E-6</v>
      </c>
      <c r="E25" s="267">
        <f t="shared" si="2"/>
        <v>2.2805058709343142E-3</v>
      </c>
      <c r="F25" s="273">
        <f>分析係数表!C28</f>
        <v>0.2115566871254172</v>
      </c>
      <c r="G25" s="267">
        <f t="shared" si="3"/>
        <v>4.8245626702492775E-4</v>
      </c>
      <c r="H25" s="267">
        <v>0.49535964787676984</v>
      </c>
      <c r="I25" s="267">
        <f t="shared" si="4"/>
        <v>0.49535964787676984</v>
      </c>
      <c r="J25" s="273">
        <f>分析係数表!G28</f>
        <v>0.18177207604774032</v>
      </c>
      <c r="K25" s="275">
        <f t="shared" si="5"/>
        <v>9.0042551584838065E-2</v>
      </c>
      <c r="L25" s="49"/>
      <c r="M25" s="50"/>
      <c r="N25" s="277">
        <f>分析係数表!H28</f>
        <v>7.2231792840574596E-3</v>
      </c>
      <c r="O25" s="279">
        <f t="shared" si="0"/>
        <v>1.8360602418397698</v>
      </c>
      <c r="P25" s="273">
        <f>分析係数表!C28</f>
        <v>0.2115566871254172</v>
      </c>
      <c r="Q25" s="279">
        <f t="shared" si="1"/>
        <v>0.38843082212631402</v>
      </c>
      <c r="R25" s="279">
        <v>0.50707552787075005</v>
      </c>
      <c r="S25" s="280">
        <f t="shared" si="9"/>
        <v>1.0024351757475198</v>
      </c>
      <c r="T25" s="273">
        <f>分析係数表!F28</f>
        <v>0.29628808224417325</v>
      </c>
      <c r="U25" s="284">
        <f t="shared" si="6"/>
        <v>0.2970095957963334</v>
      </c>
      <c r="V25" s="282">
        <f>分析係数表!D28</f>
        <v>3.0551159487848582E-2</v>
      </c>
      <c r="W25" s="257">
        <f t="shared" si="7"/>
        <v>0</v>
      </c>
      <c r="X25" s="273">
        <f>分析係数表!E28</f>
        <v>3.018459578819983E-2</v>
      </c>
      <c r="Y25" s="258">
        <f t="shared" si="8"/>
        <v>0</v>
      </c>
    </row>
    <row r="26" spans="1:25">
      <c r="A26" s="249">
        <v>22</v>
      </c>
      <c r="B26" s="239" t="s">
        <v>64</v>
      </c>
      <c r="C26" s="270"/>
      <c r="D26" s="446">
        <f>投入係数表!Y26</f>
        <v>2.8898570396479629E-3</v>
      </c>
      <c r="E26" s="267">
        <f t="shared" si="2"/>
        <v>2.8898570396479628</v>
      </c>
      <c r="F26" s="273">
        <f>分析係数表!C29</f>
        <v>0.4024048564090591</v>
      </c>
      <c r="G26" s="267">
        <f t="shared" si="3"/>
        <v>1.1628925070822471</v>
      </c>
      <c r="H26" s="267">
        <v>2.0812037649778223</v>
      </c>
      <c r="I26" s="267">
        <f t="shared" si="4"/>
        <v>2.0812037649778223</v>
      </c>
      <c r="J26" s="273">
        <f>分析係数表!G29</f>
        <v>0.28848634430593861</v>
      </c>
      <c r="K26" s="275">
        <f t="shared" si="5"/>
        <v>0.60039886591420777</v>
      </c>
      <c r="L26" s="49"/>
      <c r="M26" s="50"/>
      <c r="N26" s="277">
        <f>分析係数表!H29</f>
        <v>7.7130042947109994E-3</v>
      </c>
      <c r="O26" s="279">
        <f t="shared" si="0"/>
        <v>1.9605688816162585</v>
      </c>
      <c r="P26" s="273">
        <f>分析係数表!C29</f>
        <v>0.4024048564090591</v>
      </c>
      <c r="Q26" s="279">
        <f t="shared" si="1"/>
        <v>0.78894243928686014</v>
      </c>
      <c r="R26" s="279">
        <v>1.2816154809341682</v>
      </c>
      <c r="S26" s="280">
        <f t="shared" si="9"/>
        <v>3.3628192459119903</v>
      </c>
      <c r="T26" s="273">
        <f>分析係数表!F29</f>
        <v>0.40202182464221792</v>
      </c>
      <c r="U26" s="284">
        <f t="shared" si="6"/>
        <v>1.3519267291835058</v>
      </c>
      <c r="V26" s="282">
        <f>分析係数表!D29</f>
        <v>7.9194780809421356E-2</v>
      </c>
      <c r="W26" s="257">
        <f t="shared" si="7"/>
        <v>0</v>
      </c>
      <c r="X26" s="273">
        <f>分析係数表!E29</f>
        <v>6.5944675090492746E-2</v>
      </c>
      <c r="Y26" s="258">
        <f t="shared" si="8"/>
        <v>0</v>
      </c>
    </row>
    <row r="27" spans="1:25">
      <c r="A27" s="249">
        <v>23</v>
      </c>
      <c r="B27" s="239" t="s">
        <v>91</v>
      </c>
      <c r="C27" s="270">
        <f>最終需要額・需要増加額!C28</f>
        <v>1000</v>
      </c>
      <c r="D27" s="446">
        <f>投入係数表!Y27</f>
        <v>1.176741029402106E-3</v>
      </c>
      <c r="E27" s="267">
        <f t="shared" si="2"/>
        <v>1.1767410294021059</v>
      </c>
      <c r="F27" s="273">
        <f>分析係数表!C30</f>
        <v>1</v>
      </c>
      <c r="G27" s="267">
        <f t="shared" si="3"/>
        <v>1.1767410294021059</v>
      </c>
      <c r="H27" s="267">
        <v>2.8804419076929442</v>
      </c>
      <c r="I27" s="267">
        <f t="shared" si="4"/>
        <v>1002.8804419076929</v>
      </c>
      <c r="J27" s="273">
        <f>分析係数表!G30</f>
        <v>0.33838967095036887</v>
      </c>
      <c r="K27" s="275">
        <f t="shared" si="5"/>
        <v>339.36438273970469</v>
      </c>
      <c r="L27" s="49"/>
      <c r="M27" s="50"/>
      <c r="N27" s="277">
        <f>分析係数表!H30</f>
        <v>0</v>
      </c>
      <c r="O27" s="279">
        <f t="shared" si="0"/>
        <v>0</v>
      </c>
      <c r="P27" s="273">
        <f>分析係数表!C30</f>
        <v>1</v>
      </c>
      <c r="Q27" s="279">
        <f t="shared" si="1"/>
        <v>0</v>
      </c>
      <c r="R27" s="279">
        <v>1.77069251282222</v>
      </c>
      <c r="S27" s="280">
        <f t="shared" si="9"/>
        <v>1004.6511344205151</v>
      </c>
      <c r="T27" s="273">
        <f>分析係数表!F30</f>
        <v>0.46362091424568164</v>
      </c>
      <c r="U27" s="284">
        <f t="shared" si="6"/>
        <v>465.7772774380004</v>
      </c>
      <c r="V27" s="282">
        <f>分析係数表!D30</f>
        <v>7.3824536053885614E-2</v>
      </c>
      <c r="W27" s="257">
        <f t="shared" si="7"/>
        <v>74</v>
      </c>
      <c r="X27" s="273">
        <f>分析係数表!E30</f>
        <v>5.6949248710145881E-2</v>
      </c>
      <c r="Y27" s="258">
        <f t="shared" si="8"/>
        <v>57</v>
      </c>
    </row>
    <row r="28" spans="1:25">
      <c r="A28" s="249">
        <v>24</v>
      </c>
      <c r="B28" s="239" t="s">
        <v>92</v>
      </c>
      <c r="C28" s="270"/>
      <c r="D28" s="446">
        <f>投入係数表!Y28</f>
        <v>2.9039961760477556E-3</v>
      </c>
      <c r="E28" s="267">
        <f t="shared" si="2"/>
        <v>2.9039961760477557</v>
      </c>
      <c r="F28" s="273">
        <f>分析係数表!C31</f>
        <v>0.99932498158227889</v>
      </c>
      <c r="G28" s="267">
        <f t="shared" si="3"/>
        <v>2.9020359251439318</v>
      </c>
      <c r="H28" s="267">
        <v>9.4408895895664919</v>
      </c>
      <c r="I28" s="267">
        <f t="shared" si="4"/>
        <v>9.4408895895664919</v>
      </c>
      <c r="J28" s="273">
        <f>分析係数表!G31</f>
        <v>7.0262508387801376E-2</v>
      </c>
      <c r="K28" s="275">
        <f t="shared" si="5"/>
        <v>0.66334058397522233</v>
      </c>
      <c r="L28" s="49"/>
      <c r="M28" s="50"/>
      <c r="N28" s="277">
        <f>分析係数表!H31</f>
        <v>3.314462019579964E-2</v>
      </c>
      <c r="O28" s="279">
        <f t="shared" si="0"/>
        <v>8.4250323824446145</v>
      </c>
      <c r="P28" s="273">
        <f>分析係数表!C31</f>
        <v>0.99932498158227889</v>
      </c>
      <c r="Q28" s="279">
        <f t="shared" si="1"/>
        <v>8.4193453304165669</v>
      </c>
      <c r="R28" s="279">
        <v>11.656084636192052</v>
      </c>
      <c r="S28" s="280">
        <f t="shared" si="9"/>
        <v>21.096974225758544</v>
      </c>
      <c r="T28" s="273">
        <f>分析係数表!F31</f>
        <v>0.39948542779773355</v>
      </c>
      <c r="U28" s="284">
        <f t="shared" si="6"/>
        <v>8.4279337738149103</v>
      </c>
      <c r="V28" s="282">
        <f>分析係数表!D31</f>
        <v>2.9145126840892164E-3</v>
      </c>
      <c r="W28" s="257">
        <f t="shared" si="7"/>
        <v>0</v>
      </c>
      <c r="X28" s="273">
        <f>分析係数表!E31</f>
        <v>2.9145126840892164E-3</v>
      </c>
      <c r="Y28" s="258">
        <f t="shared" si="8"/>
        <v>0</v>
      </c>
    </row>
    <row r="29" spans="1:25">
      <c r="A29" s="249">
        <v>25</v>
      </c>
      <c r="B29" s="239" t="s">
        <v>1</v>
      </c>
      <c r="C29" s="270"/>
      <c r="D29" s="446">
        <f>投入係数表!Y29</f>
        <v>1.0380862724492998E-3</v>
      </c>
      <c r="E29" s="267">
        <f t="shared" si="2"/>
        <v>1.0380862724492999</v>
      </c>
      <c r="F29" s="273">
        <f>分析係数表!C32</f>
        <v>0.9998360837770528</v>
      </c>
      <c r="G29" s="267">
        <f t="shared" si="3"/>
        <v>1.0379161132684267</v>
      </c>
      <c r="H29" s="267">
        <v>1.5966049660979391</v>
      </c>
      <c r="I29" s="267">
        <f t="shared" si="4"/>
        <v>1.5966049660979391</v>
      </c>
      <c r="J29" s="273">
        <f>分析係数表!G32</f>
        <v>0.11380414292785156</v>
      </c>
      <c r="K29" s="275">
        <f t="shared" si="5"/>
        <v>0.18170025976112744</v>
      </c>
      <c r="L29" s="49"/>
      <c r="M29" s="50"/>
      <c r="N29" s="277">
        <f>分析係数表!H32</f>
        <v>7.2296973654795713E-3</v>
      </c>
      <c r="O29" s="279">
        <f t="shared" si="0"/>
        <v>1.8377170732268333</v>
      </c>
      <c r="P29" s="273">
        <f>分析係数表!C32</f>
        <v>0.9998360837770528</v>
      </c>
      <c r="Q29" s="279">
        <f t="shared" si="1"/>
        <v>1.8374158415853443</v>
      </c>
      <c r="R29" s="279">
        <v>2.4813037604358539</v>
      </c>
      <c r="S29" s="280">
        <f t="shared" si="9"/>
        <v>4.077908726533793</v>
      </c>
      <c r="T29" s="273">
        <f>分析係数表!F32</f>
        <v>0.44272670787830282</v>
      </c>
      <c r="U29" s="284">
        <f t="shared" si="6"/>
        <v>1.8053991055265084</v>
      </c>
      <c r="V29" s="282">
        <f>分析係数表!D32</f>
        <v>2.1120085933633119E-2</v>
      </c>
      <c r="W29" s="257">
        <f t="shared" si="7"/>
        <v>0</v>
      </c>
      <c r="X29" s="273">
        <f>分析係数表!E32</f>
        <v>2.1120085933633119E-2</v>
      </c>
      <c r="Y29" s="258">
        <f t="shared" si="8"/>
        <v>0</v>
      </c>
    </row>
    <row r="30" spans="1:25">
      <c r="A30" s="249">
        <v>26</v>
      </c>
      <c r="B30" s="239" t="s">
        <v>2</v>
      </c>
      <c r="C30" s="270"/>
      <c r="D30" s="446">
        <f>投入係数表!Y30</f>
        <v>2.2184761112449009E-3</v>
      </c>
      <c r="E30" s="267">
        <f t="shared" si="2"/>
        <v>2.2184761112449007</v>
      </c>
      <c r="F30" s="273">
        <f>分析係数表!C33</f>
        <v>0.99108509199615646</v>
      </c>
      <c r="G30" s="267">
        <f t="shared" si="3"/>
        <v>2.1986986008044278</v>
      </c>
      <c r="H30" s="267">
        <v>3.1430982265366287</v>
      </c>
      <c r="I30" s="267">
        <f t="shared" si="4"/>
        <v>3.1430982265366287</v>
      </c>
      <c r="J30" s="273">
        <f>分析係数表!G33</f>
        <v>0.4529749017181946</v>
      </c>
      <c r="K30" s="275">
        <f t="shared" si="5"/>
        <v>1.4237446102560611</v>
      </c>
      <c r="L30" s="49"/>
      <c r="M30" s="50"/>
      <c r="N30" s="277">
        <f>分析係数表!H33</f>
        <v>7.7168799106917146E-4</v>
      </c>
      <c r="O30" s="279">
        <f t="shared" si="0"/>
        <v>0.19615540246031613</v>
      </c>
      <c r="P30" s="273">
        <f>分析係数表!C33</f>
        <v>0.99108509199615646</v>
      </c>
      <c r="Q30" s="279">
        <f t="shared" si="1"/>
        <v>0.19440669509292549</v>
      </c>
      <c r="R30" s="279">
        <v>1.1828671977784364</v>
      </c>
      <c r="S30" s="280">
        <f t="shared" si="9"/>
        <v>4.3259654243150649</v>
      </c>
      <c r="T30" s="273">
        <f>分析係数表!F33</f>
        <v>0.63278689994307047</v>
      </c>
      <c r="U30" s="284">
        <f t="shared" si="6"/>
        <v>2.7374142501132392</v>
      </c>
      <c r="V30" s="282">
        <f>分析係数表!D33</f>
        <v>8.7702783269007503E-2</v>
      </c>
      <c r="W30" s="257">
        <f t="shared" si="7"/>
        <v>0</v>
      </c>
      <c r="X30" s="273">
        <f>分析係数表!E33</f>
        <v>8.4336323251883824E-2</v>
      </c>
      <c r="Y30" s="258">
        <f t="shared" si="8"/>
        <v>0</v>
      </c>
    </row>
    <row r="31" spans="1:25">
      <c r="A31" s="249">
        <v>27</v>
      </c>
      <c r="B31" s="239" t="s">
        <v>65</v>
      </c>
      <c r="C31" s="270"/>
      <c r="D31" s="446">
        <f>投入係数表!Y31</f>
        <v>5.0974779429472164E-2</v>
      </c>
      <c r="E31" s="267">
        <f t="shared" si="2"/>
        <v>50.974779429472164</v>
      </c>
      <c r="F31" s="273">
        <f>分析係数表!C34</f>
        <v>0.24606089914510665</v>
      </c>
      <c r="G31" s="267">
        <f t="shared" si="3"/>
        <v>12.542900060139408</v>
      </c>
      <c r="H31" s="267">
        <v>14.334399443466072</v>
      </c>
      <c r="I31" s="267">
        <f t="shared" si="4"/>
        <v>14.334399443466072</v>
      </c>
      <c r="J31" s="273">
        <f>分析係数表!G34</f>
        <v>0.43749758717185111</v>
      </c>
      <c r="K31" s="275">
        <f t="shared" si="5"/>
        <v>6.2712651700739324</v>
      </c>
      <c r="L31" s="49"/>
      <c r="M31" s="50"/>
      <c r="N31" s="277">
        <f>分析係数表!H34</f>
        <v>0.137069350800852</v>
      </c>
      <c r="O31" s="279">
        <f t="shared" si="0"/>
        <v>34.841663965851879</v>
      </c>
      <c r="P31" s="273">
        <f>分析係数表!C34</f>
        <v>0.24606089914510665</v>
      </c>
      <c r="Q31" s="279">
        <f t="shared" si="1"/>
        <v>8.5731711631491763</v>
      </c>
      <c r="R31" s="279">
        <v>9.5370187872854295</v>
      </c>
      <c r="S31" s="280">
        <f t="shared" si="9"/>
        <v>23.871418230751502</v>
      </c>
      <c r="T31" s="273">
        <f>分析係数表!F34</f>
        <v>0.68044247766447119</v>
      </c>
      <c r="U31" s="284">
        <f t="shared" si="6"/>
        <v>16.243126966297378</v>
      </c>
      <c r="V31" s="282">
        <f>分析係数表!D34</f>
        <v>0.15389009392691583</v>
      </c>
      <c r="W31" s="257">
        <f t="shared" si="7"/>
        <v>4</v>
      </c>
      <c r="X31" s="273">
        <f>分析係数表!E34</f>
        <v>0.1433320704064108</v>
      </c>
      <c r="Y31" s="258">
        <f t="shared" si="8"/>
        <v>3</v>
      </c>
    </row>
    <row r="32" spans="1:25">
      <c r="A32" s="249">
        <v>28</v>
      </c>
      <c r="B32" s="239" t="s">
        <v>66</v>
      </c>
      <c r="C32" s="270"/>
      <c r="D32" s="446">
        <f>投入係数表!Y32</f>
        <v>1.1571742890294896E-2</v>
      </c>
      <c r="E32" s="267">
        <f t="shared" si="2"/>
        <v>11.571742890294896</v>
      </c>
      <c r="F32" s="273">
        <f>分析係数表!C35</f>
        <v>0.75377646979277246</v>
      </c>
      <c r="G32" s="267">
        <f t="shared" si="3"/>
        <v>8.7225075051961003</v>
      </c>
      <c r="H32" s="267">
        <v>12.947419130022018</v>
      </c>
      <c r="I32" s="267">
        <f t="shared" si="4"/>
        <v>12.947419130022018</v>
      </c>
      <c r="J32" s="273">
        <f>分析係数表!G35</f>
        <v>0.30282397072447498</v>
      </c>
      <c r="K32" s="275">
        <f t="shared" si="5"/>
        <v>3.9207888715872947</v>
      </c>
      <c r="L32" s="49"/>
      <c r="M32" s="50"/>
      <c r="N32" s="277">
        <f>分析係数表!H35</f>
        <v>5.7629969222324183E-2</v>
      </c>
      <c r="O32" s="279">
        <f t="shared" si="0"/>
        <v>14.64896426717536</v>
      </c>
      <c r="P32" s="273">
        <f>分析係数表!C35</f>
        <v>0.75377646979277246</v>
      </c>
      <c r="Q32" s="279">
        <f t="shared" si="1"/>
        <v>11.04204457143191</v>
      </c>
      <c r="R32" s="279">
        <v>17.126201302856472</v>
      </c>
      <c r="S32" s="280">
        <f t="shared" si="9"/>
        <v>30.073620432878492</v>
      </c>
      <c r="T32" s="273">
        <f>分析係数表!F35</f>
        <v>0.60548890850388704</v>
      </c>
      <c r="U32" s="284">
        <f t="shared" si="6"/>
        <v>18.209243610663794</v>
      </c>
      <c r="V32" s="282">
        <f>分析係数表!D35</f>
        <v>4.0363234612300396E-2</v>
      </c>
      <c r="W32" s="257">
        <f t="shared" si="7"/>
        <v>1</v>
      </c>
      <c r="X32" s="273">
        <f>分析係数表!E35</f>
        <v>3.9154079363329694E-2</v>
      </c>
      <c r="Y32" s="258">
        <f t="shared" si="8"/>
        <v>1</v>
      </c>
    </row>
    <row r="33" spans="1:25">
      <c r="A33" s="249">
        <v>29</v>
      </c>
      <c r="B33" s="239" t="s">
        <v>93</v>
      </c>
      <c r="C33" s="270"/>
      <c r="D33" s="446">
        <f>投入係数表!Y33</f>
        <v>6.0396917485824372E-3</v>
      </c>
      <c r="E33" s="267">
        <f t="shared" si="2"/>
        <v>6.0396917485824373</v>
      </c>
      <c r="F33" s="273">
        <f>分析係数表!C36</f>
        <v>0.99118010215945485</v>
      </c>
      <c r="G33" s="267">
        <f t="shared" si="3"/>
        <v>5.9864222843715567</v>
      </c>
      <c r="H33" s="267">
        <v>9.8397607256116988</v>
      </c>
      <c r="I33" s="267">
        <f t="shared" si="4"/>
        <v>9.8397607256116988</v>
      </c>
      <c r="J33" s="273">
        <f>分析係数表!G36</f>
        <v>5.8650173764370726E-2</v>
      </c>
      <c r="K33" s="275">
        <f t="shared" si="5"/>
        <v>0.5771036763569567</v>
      </c>
      <c r="L33" s="49"/>
      <c r="M33" s="50"/>
      <c r="N33" s="277">
        <f>分析係数表!H36</f>
        <v>0.2375179181177472</v>
      </c>
      <c r="O33" s="279">
        <f t="shared" si="0"/>
        <v>60.374689458847506</v>
      </c>
      <c r="P33" s="273">
        <f>分析係数表!C36</f>
        <v>0.99118010215945485</v>
      </c>
      <c r="Q33" s="279">
        <f t="shared" si="1"/>
        <v>59.842190865665835</v>
      </c>
      <c r="R33" s="279">
        <v>65.426962437918675</v>
      </c>
      <c r="S33" s="280">
        <f t="shared" si="9"/>
        <v>75.266723163530372</v>
      </c>
      <c r="T33" s="273">
        <f>分析係数表!F36</f>
        <v>0.81306518983088305</v>
      </c>
      <c r="U33" s="284">
        <f t="shared" si="6"/>
        <v>61.196752556904343</v>
      </c>
      <c r="V33" s="282">
        <f>分析係数表!D36</f>
        <v>1.5774342104513773E-2</v>
      </c>
      <c r="W33" s="257">
        <f t="shared" si="7"/>
        <v>1</v>
      </c>
      <c r="X33" s="273">
        <f>分析係数表!E36</f>
        <v>1.3229670821596217E-2</v>
      </c>
      <c r="Y33" s="258">
        <f t="shared" si="8"/>
        <v>1</v>
      </c>
    </row>
    <row r="34" spans="1:25">
      <c r="A34" s="249">
        <v>30</v>
      </c>
      <c r="B34" s="239" t="s">
        <v>94</v>
      </c>
      <c r="C34" s="270"/>
      <c r="D34" s="446">
        <f>投入係数表!Y34</f>
        <v>2.8465730382176296E-2</v>
      </c>
      <c r="E34" s="267">
        <f t="shared" si="2"/>
        <v>28.465730382176297</v>
      </c>
      <c r="F34" s="273">
        <f>分析係数表!C37</f>
        <v>0.58105140483022077</v>
      </c>
      <c r="G34" s="267">
        <f t="shared" si="3"/>
        <v>16.540052628081835</v>
      </c>
      <c r="H34" s="267">
        <v>21.407425908614115</v>
      </c>
      <c r="I34" s="267">
        <f t="shared" si="4"/>
        <v>21.407425908614115</v>
      </c>
      <c r="J34" s="273">
        <f>分析係数表!G37</f>
        <v>0.40235165952905672</v>
      </c>
      <c r="K34" s="275">
        <f t="shared" si="5"/>
        <v>8.6133133405762141</v>
      </c>
      <c r="L34" s="49"/>
      <c r="M34" s="50"/>
      <c r="N34" s="277">
        <f>分析係数表!H37</f>
        <v>4.2719417558337268E-2</v>
      </c>
      <c r="O34" s="279">
        <f t="shared" si="0"/>
        <v>10.858850521200893</v>
      </c>
      <c r="P34" s="273">
        <f>分析係数表!C37</f>
        <v>0.58105140483022077</v>
      </c>
      <c r="Q34" s="279">
        <f t="shared" si="1"/>
        <v>6.3095503501851535</v>
      </c>
      <c r="R34" s="279">
        <v>8.5201540451441247</v>
      </c>
      <c r="S34" s="280">
        <f t="shared" si="9"/>
        <v>29.92757995375824</v>
      </c>
      <c r="T34" s="273">
        <f>分析係数表!F37</f>
        <v>0.63403708963374472</v>
      </c>
      <c r="U34" s="284">
        <f t="shared" si="6"/>
        <v>18.975195693662076</v>
      </c>
      <c r="V34" s="282">
        <f>分析係数表!D37</f>
        <v>7.9200513574427991E-2</v>
      </c>
      <c r="W34" s="257">
        <f t="shared" si="7"/>
        <v>2</v>
      </c>
      <c r="X34" s="273">
        <f>分析係数表!E37</f>
        <v>7.3600662533244779E-2</v>
      </c>
      <c r="Y34" s="258">
        <f t="shared" si="8"/>
        <v>2</v>
      </c>
    </row>
    <row r="35" spans="1:25">
      <c r="A35" s="249">
        <v>31</v>
      </c>
      <c r="B35" s="239" t="s">
        <v>95</v>
      </c>
      <c r="C35" s="270"/>
      <c r="D35" s="446">
        <f>投入係数表!Y35</f>
        <v>8.4666060964307347E-3</v>
      </c>
      <c r="E35" s="267">
        <f t="shared" si="2"/>
        <v>8.4666060964307341</v>
      </c>
      <c r="F35" s="273">
        <f>分析係数表!C38</f>
        <v>0.47456671407271833</v>
      </c>
      <c r="G35" s="267">
        <f t="shared" si="3"/>
        <v>4.0179694345311781</v>
      </c>
      <c r="H35" s="267">
        <v>7.8401788361434956</v>
      </c>
      <c r="I35" s="267">
        <f t="shared" si="4"/>
        <v>7.8401788361434956</v>
      </c>
      <c r="J35" s="273">
        <f>分析係数表!G38</f>
        <v>0.18003386475673192</v>
      </c>
      <c r="K35" s="275">
        <f t="shared" si="5"/>
        <v>1.41149769625485</v>
      </c>
      <c r="L35" s="49"/>
      <c r="M35" s="50"/>
      <c r="N35" s="277">
        <f>分析係数表!H38</f>
        <v>5.150358926080905E-2</v>
      </c>
      <c r="O35" s="279">
        <f t="shared" si="0"/>
        <v>13.091699490629034</v>
      </c>
      <c r="P35" s="273">
        <f>分析係数表!C38</f>
        <v>0.47456671407271833</v>
      </c>
      <c r="Q35" s="279">
        <f t="shared" si="1"/>
        <v>6.2128848088953008</v>
      </c>
      <c r="R35" s="279">
        <v>8.6808578057761423</v>
      </c>
      <c r="S35" s="280">
        <f t="shared" si="9"/>
        <v>16.521036641919636</v>
      </c>
      <c r="T35" s="273">
        <f>分析係数表!F38</f>
        <v>0.4997199825516766</v>
      </c>
      <c r="U35" s="284">
        <f t="shared" si="6"/>
        <v>8.255892142435691</v>
      </c>
      <c r="V35" s="282">
        <f>分析係数表!D38</f>
        <v>3.5590827435143364E-2</v>
      </c>
      <c r="W35" s="257">
        <f t="shared" si="7"/>
        <v>1</v>
      </c>
      <c r="X35" s="273">
        <f>分析係数表!E38</f>
        <v>3.1059891839156476E-2</v>
      </c>
      <c r="Y35" s="258">
        <f t="shared" si="8"/>
        <v>1</v>
      </c>
    </row>
    <row r="36" spans="1:25">
      <c r="A36" s="249">
        <v>32</v>
      </c>
      <c r="B36" s="239" t="s">
        <v>67</v>
      </c>
      <c r="C36" s="270"/>
      <c r="D36" s="446">
        <f>投入係数表!Y36</f>
        <v>0</v>
      </c>
      <c r="E36" s="267">
        <f t="shared" si="2"/>
        <v>0</v>
      </c>
      <c r="F36" s="273">
        <f>分析係数表!C39</f>
        <v>1</v>
      </c>
      <c r="G36" s="267">
        <f t="shared" si="3"/>
        <v>0</v>
      </c>
      <c r="H36" s="267">
        <v>1.0572023897887497</v>
      </c>
      <c r="I36" s="267">
        <f t="shared" si="4"/>
        <v>1.0572023897887497</v>
      </c>
      <c r="J36" s="273">
        <f>分析係数表!G39</f>
        <v>0.33345520667958617</v>
      </c>
      <c r="K36" s="275">
        <f t="shared" si="5"/>
        <v>0.35252964138915993</v>
      </c>
      <c r="L36" s="49"/>
      <c r="M36" s="50"/>
      <c r="N36" s="277">
        <f>分析係数表!H39</f>
        <v>5.0851604954235139E-3</v>
      </c>
      <c r="O36" s="279">
        <f t="shared" si="0"/>
        <v>1.2925971572696004</v>
      </c>
      <c r="P36" s="273">
        <f>分析係数表!C39</f>
        <v>1</v>
      </c>
      <c r="Q36" s="279">
        <f t="shared" si="1"/>
        <v>1.2925971572696004</v>
      </c>
      <c r="R36" s="279">
        <v>1.3511317464354236</v>
      </c>
      <c r="S36" s="280">
        <f t="shared" si="9"/>
        <v>2.4083341362241732</v>
      </c>
      <c r="T36" s="273">
        <f>分析係数表!F39</f>
        <v>0.70859596344355691</v>
      </c>
      <c r="U36" s="284">
        <f t="shared" si="6"/>
        <v>1.7065358475517745</v>
      </c>
      <c r="V36" s="282">
        <f>分析係数表!D39</f>
        <v>4.8027598057070089E-2</v>
      </c>
      <c r="W36" s="257">
        <f t="shared" si="7"/>
        <v>0</v>
      </c>
      <c r="X36" s="273">
        <f>分析係数表!E39</f>
        <v>4.8027598057070089E-2</v>
      </c>
      <c r="Y36" s="258">
        <f t="shared" si="8"/>
        <v>0</v>
      </c>
    </row>
    <row r="37" spans="1:25">
      <c r="A37" s="249">
        <v>33</v>
      </c>
      <c r="B37" s="239" t="s">
        <v>96</v>
      </c>
      <c r="C37" s="270"/>
      <c r="D37" s="446">
        <f>投入係数表!Y37</f>
        <v>3.5256620764644497E-4</v>
      </c>
      <c r="E37" s="267">
        <f t="shared" si="2"/>
        <v>0.35256620764644497</v>
      </c>
      <c r="F37" s="273">
        <f>分析係数表!C40</f>
        <v>0.78927678494152065</v>
      </c>
      <c r="G37" s="267">
        <f t="shared" si="3"/>
        <v>0.27827232285021064</v>
      </c>
      <c r="H37" s="267">
        <v>0.55771755149184254</v>
      </c>
      <c r="I37" s="267">
        <f t="shared" si="4"/>
        <v>0.55771755149184254</v>
      </c>
      <c r="J37" s="273">
        <f>分析係数表!G40</f>
        <v>0.52314226927728547</v>
      </c>
      <c r="K37" s="275">
        <f t="shared" si="5"/>
        <v>0.29176562550321383</v>
      </c>
      <c r="L37" s="49"/>
      <c r="M37" s="50"/>
      <c r="N37" s="277">
        <f>分析係数表!H40</f>
        <v>3.428475595158087E-2</v>
      </c>
      <c r="O37" s="279">
        <f t="shared" si="0"/>
        <v>8.7148435375006965</v>
      </c>
      <c r="P37" s="273">
        <f>分析係数表!C40</f>
        <v>0.78927678494152065</v>
      </c>
      <c r="Q37" s="279">
        <f t="shared" si="1"/>
        <v>6.8784236885469383</v>
      </c>
      <c r="R37" s="279">
        <v>7.0208836999660971</v>
      </c>
      <c r="S37" s="280">
        <f t="shared" si="9"/>
        <v>7.5786012514579397</v>
      </c>
      <c r="T37" s="273">
        <f>分析係数表!F40</f>
        <v>0.70623799726049996</v>
      </c>
      <c r="U37" s="284">
        <f t="shared" si="6"/>
        <v>5.352296169865574</v>
      </c>
      <c r="V37" s="282">
        <f>分析係数表!D40</f>
        <v>9.0697433955161888E-2</v>
      </c>
      <c r="W37" s="257">
        <f t="shared" si="7"/>
        <v>1</v>
      </c>
      <c r="X37" s="273">
        <f>分析係数表!E40</f>
        <v>9.0562666353757981E-2</v>
      </c>
      <c r="Y37" s="258">
        <f t="shared" si="8"/>
        <v>1</v>
      </c>
    </row>
    <row r="38" spans="1:25">
      <c r="A38" s="249">
        <v>34</v>
      </c>
      <c r="B38" s="239" t="s">
        <v>97</v>
      </c>
      <c r="C38" s="270"/>
      <c r="D38" s="446">
        <f>投入係数表!Y38</f>
        <v>4.5610117418686281E-7</v>
      </c>
      <c r="E38" s="267">
        <f t="shared" si="2"/>
        <v>4.5610117418686279E-4</v>
      </c>
      <c r="F38" s="273">
        <f>分析係数表!C41</f>
        <v>0.99594790611943085</v>
      </c>
      <c r="G38" s="267">
        <f t="shared" si="3"/>
        <v>4.542530094100198E-4</v>
      </c>
      <c r="H38" s="267">
        <v>3.6875516014316698E-2</v>
      </c>
      <c r="I38" s="267">
        <f t="shared" si="4"/>
        <v>3.6875516014316698E-2</v>
      </c>
      <c r="J38" s="273">
        <f>分析係数表!G41</f>
        <v>0.50896339569449323</v>
      </c>
      <c r="K38" s="275">
        <f t="shared" si="5"/>
        <v>1.876828784863329E-2</v>
      </c>
      <c r="L38" s="49"/>
      <c r="M38" s="50"/>
      <c r="N38" s="277">
        <f>分析係数表!H41</f>
        <v>5.504775199299148E-2</v>
      </c>
      <c r="O38" s="279">
        <f t="shared" si="0"/>
        <v>13.992590362538147</v>
      </c>
      <c r="P38" s="273">
        <f>分析係数表!C41</f>
        <v>0.99594790611943085</v>
      </c>
      <c r="Q38" s="279">
        <f t="shared" si="1"/>
        <v>13.935891072756796</v>
      </c>
      <c r="R38" s="279">
        <v>14.164025917382878</v>
      </c>
      <c r="S38" s="280">
        <f t="shared" si="9"/>
        <v>14.200901433397194</v>
      </c>
      <c r="T38" s="273">
        <f>分析係数表!F41</f>
        <v>0.58132099287543681</v>
      </c>
      <c r="U38" s="284">
        <f t="shared" si="6"/>
        <v>8.2552821209886709</v>
      </c>
      <c r="V38" s="282">
        <f>分析係数表!D41</f>
        <v>0.12149342216939719</v>
      </c>
      <c r="W38" s="257">
        <f t="shared" si="7"/>
        <v>2</v>
      </c>
      <c r="X38" s="273">
        <f>分析係数表!E41</f>
        <v>0.11755967401821014</v>
      </c>
      <c r="Y38" s="258">
        <f t="shared" si="8"/>
        <v>2</v>
      </c>
    </row>
    <row r="39" spans="1:25">
      <c r="A39" s="249">
        <v>35</v>
      </c>
      <c r="B39" s="239" t="s">
        <v>3</v>
      </c>
      <c r="C39" s="270"/>
      <c r="D39" s="446">
        <f>投入係数表!Y39</f>
        <v>8.907655931869431E-4</v>
      </c>
      <c r="E39" s="267">
        <f t="shared" si="2"/>
        <v>0.89076559318694315</v>
      </c>
      <c r="F39" s="273">
        <f>分析係数表!C42</f>
        <v>0.9655414908579466</v>
      </c>
      <c r="G39" s="267">
        <f>E39*F39</f>
        <v>0.8600711388506842</v>
      </c>
      <c r="H39" s="267">
        <v>1.2285534338097857</v>
      </c>
      <c r="I39" s="267">
        <f>C39+H39</f>
        <v>1.2285534338097857</v>
      </c>
      <c r="J39" s="273">
        <f>分析係数表!G42</f>
        <v>0.53299358903562055</v>
      </c>
      <c r="K39" s="275">
        <f>I39*J39</f>
        <v>0.65481110400831333</v>
      </c>
      <c r="L39" s="49"/>
      <c r="M39" s="50"/>
      <c r="N39" s="277">
        <f>分析係数表!H42</f>
        <v>1.3420289237220641E-2</v>
      </c>
      <c r="O39" s="279">
        <f t="shared" si="0"/>
        <v>3.4113038778970695</v>
      </c>
      <c r="P39" s="273">
        <f>分析係数表!C42</f>
        <v>0.9655414908579466</v>
      </c>
      <c r="Q39" s="279">
        <f>O39*P39</f>
        <v>3.293755432034231</v>
      </c>
      <c r="R39" s="279">
        <v>3.5396448997040548</v>
      </c>
      <c r="S39" s="280">
        <f>I39+R39</f>
        <v>4.7681983335138405</v>
      </c>
      <c r="T39" s="273">
        <f>分析係数表!F42</f>
        <v>0.58706867988829459</v>
      </c>
      <c r="U39" s="284">
        <f t="shared" si="6"/>
        <v>2.7992599011015367</v>
      </c>
      <c r="V39" s="282">
        <f>分析係数表!D42</f>
        <v>0.12536880137580664</v>
      </c>
      <c r="W39" s="257">
        <f t="shared" si="7"/>
        <v>1</v>
      </c>
      <c r="X39" s="273">
        <f>分析係数表!E42</f>
        <v>0.11770088827882173</v>
      </c>
      <c r="Y39" s="258">
        <f t="shared" si="8"/>
        <v>1</v>
      </c>
    </row>
    <row r="40" spans="1:25">
      <c r="A40" s="249">
        <v>36</v>
      </c>
      <c r="B40" s="239" t="s">
        <v>98</v>
      </c>
      <c r="C40" s="270"/>
      <c r="D40" s="446">
        <f>投入係数表!Y40</f>
        <v>0.11026154665732571</v>
      </c>
      <c r="E40" s="267">
        <f t="shared" si="2"/>
        <v>110.26154665732571</v>
      </c>
      <c r="F40" s="273">
        <f>分析係数表!C43</f>
        <v>0.68354347123018677</v>
      </c>
      <c r="G40" s="267">
        <f>E40*F40</f>
        <v>75.368560345357608</v>
      </c>
      <c r="H40" s="267">
        <v>94.379874626564401</v>
      </c>
      <c r="I40" s="267">
        <f>C40+H40</f>
        <v>94.379874626564401</v>
      </c>
      <c r="J40" s="273">
        <f>分析係数表!G43</f>
        <v>0.37257380440005849</v>
      </c>
      <c r="K40" s="275">
        <f>I40*J40</f>
        <v>35.163468948419649</v>
      </c>
      <c r="L40" s="49"/>
      <c r="M40" s="50"/>
      <c r="N40" s="277">
        <f>分析係数表!H43</f>
        <v>1.4147055315786071E-2</v>
      </c>
      <c r="O40" s="279">
        <f t="shared" si="0"/>
        <v>3.5960405775546507</v>
      </c>
      <c r="P40" s="273">
        <f>分析係数表!C43</f>
        <v>0.68354347123018677</v>
      </c>
      <c r="Q40" s="279">
        <f>O40*P40</f>
        <v>2.4580500590663115</v>
      </c>
      <c r="R40" s="279">
        <v>11.625197531657212</v>
      </c>
      <c r="S40" s="280">
        <f>I40+R40</f>
        <v>106.00507215822161</v>
      </c>
      <c r="T40" s="273">
        <f>分析係数表!F43</f>
        <v>0.62240825035949521</v>
      </c>
      <c r="U40" s="284">
        <f t="shared" si="6"/>
        <v>65.978431491230751</v>
      </c>
      <c r="V40" s="282">
        <f>分析係数表!D43</f>
        <v>0.13048156468325811</v>
      </c>
      <c r="W40" s="257">
        <f t="shared" si="7"/>
        <v>14</v>
      </c>
      <c r="X40" s="273">
        <f>分析係数表!E43</f>
        <v>0.11291103502841897</v>
      </c>
      <c r="Y40" s="258">
        <f t="shared" si="8"/>
        <v>12</v>
      </c>
    </row>
    <row r="41" spans="1:25">
      <c r="A41" s="249">
        <v>37</v>
      </c>
      <c r="B41" s="239" t="s">
        <v>99</v>
      </c>
      <c r="C41" s="270"/>
      <c r="D41" s="446">
        <f>投入係数表!Y41</f>
        <v>3.1744641723405653E-4</v>
      </c>
      <c r="E41" s="267">
        <f t="shared" si="2"/>
        <v>0.31744641723405653</v>
      </c>
      <c r="F41" s="273">
        <f>分析係数表!C44</f>
        <v>0.55987382763194615</v>
      </c>
      <c r="G41" s="267">
        <f>E41*F41</f>
        <v>0.17772994068487902</v>
      </c>
      <c r="H41" s="267">
        <v>0.34827723048283354</v>
      </c>
      <c r="I41" s="267">
        <f>C41+H41</f>
        <v>0.34827723048283354</v>
      </c>
      <c r="J41" s="273">
        <f>分析係数表!G44</f>
        <v>0.32381925449611038</v>
      </c>
      <c r="K41" s="275">
        <f>I41*J41</f>
        <v>0.11277887313292116</v>
      </c>
      <c r="L41" s="49"/>
      <c r="M41" s="50"/>
      <c r="N41" s="277">
        <f>分析係数表!H44</f>
        <v>0.11509284654657072</v>
      </c>
      <c r="O41" s="279">
        <f t="shared" si="0"/>
        <v>29.255455437847214</v>
      </c>
      <c r="P41" s="273">
        <f>分析係数表!C44</f>
        <v>0.55987382763194615</v>
      </c>
      <c r="Q41" s="279">
        <f>O41*P41</f>
        <v>16.379363815103353</v>
      </c>
      <c r="R41" s="279">
        <v>16.819817415708556</v>
      </c>
      <c r="S41" s="280">
        <f>I41+R41</f>
        <v>17.168094646191388</v>
      </c>
      <c r="T41" s="273">
        <f>分析係数表!F44</f>
        <v>0.5344179716450459</v>
      </c>
      <c r="U41" s="284">
        <f t="shared" si="6"/>
        <v>9.1749383178277739</v>
      </c>
      <c r="V41" s="282">
        <f>分析係数表!D44</f>
        <v>0.19836337849438287</v>
      </c>
      <c r="W41" s="257">
        <f t="shared" si="7"/>
        <v>3</v>
      </c>
      <c r="X41" s="273">
        <f>分析係数表!E44</f>
        <v>0.16230318686650563</v>
      </c>
      <c r="Y41" s="258">
        <f t="shared" si="8"/>
        <v>3</v>
      </c>
    </row>
    <row r="42" spans="1:25">
      <c r="A42" s="249">
        <v>38</v>
      </c>
      <c r="B42" s="239" t="s">
        <v>4</v>
      </c>
      <c r="C42" s="270"/>
      <c r="D42" s="446">
        <f>投入係数表!Y42</f>
        <v>7.3842780100853093E-4</v>
      </c>
      <c r="E42" s="267">
        <f t="shared" si="2"/>
        <v>0.73842780100853089</v>
      </c>
      <c r="F42" s="273">
        <f>分析係数表!C45</f>
        <v>1</v>
      </c>
      <c r="G42" s="267">
        <f>E42*F42</f>
        <v>0.73842780100853089</v>
      </c>
      <c r="H42" s="267">
        <v>1.122679801150257</v>
      </c>
      <c r="I42" s="267">
        <f>C42+H42</f>
        <v>1.122679801150257</v>
      </c>
      <c r="J42" s="273">
        <f>分析係数表!G45</f>
        <v>0</v>
      </c>
      <c r="K42" s="275">
        <f>I42*J42</f>
        <v>0</v>
      </c>
      <c r="L42" s="49"/>
      <c r="M42" s="50"/>
      <c r="N42" s="277">
        <f>分析係数表!H45</f>
        <v>0</v>
      </c>
      <c r="O42" s="279">
        <f t="shared" si="0"/>
        <v>0</v>
      </c>
      <c r="P42" s="273">
        <f>分析係数表!C45</f>
        <v>1</v>
      </c>
      <c r="Q42" s="279">
        <f>O42*P42</f>
        <v>0</v>
      </c>
      <c r="R42" s="279">
        <v>0.28715434407603951</v>
      </c>
      <c r="S42" s="280">
        <f>I42+R42</f>
        <v>1.4098341452262966</v>
      </c>
      <c r="T42" s="273">
        <f>分析係数表!F45</f>
        <v>0</v>
      </c>
      <c r="U42" s="284">
        <f t="shared" si="6"/>
        <v>0</v>
      </c>
      <c r="V42" s="282">
        <f>分析係数表!D45</f>
        <v>0</v>
      </c>
      <c r="W42" s="257">
        <f t="shared" si="7"/>
        <v>0</v>
      </c>
      <c r="X42" s="273">
        <f>分析係数表!E45</f>
        <v>0</v>
      </c>
      <c r="Y42" s="258">
        <f t="shared" si="8"/>
        <v>0</v>
      </c>
    </row>
    <row r="43" spans="1:25">
      <c r="A43" s="249">
        <v>39</v>
      </c>
      <c r="B43" s="239" t="s">
        <v>5</v>
      </c>
      <c r="C43" s="270"/>
      <c r="D43" s="446">
        <f>投入係数表!Y43</f>
        <v>1.4838339499821208E-2</v>
      </c>
      <c r="E43" s="267">
        <f t="shared" si="2"/>
        <v>14.838339499821208</v>
      </c>
      <c r="F43" s="273">
        <f>分析係数表!C46</f>
        <v>0.63561708735819755</v>
      </c>
      <c r="G43" s="267">
        <f>E43*F43</f>
        <v>9.4315021341084506</v>
      </c>
      <c r="H43" s="267">
        <v>10.416167326386804</v>
      </c>
      <c r="I43" s="267">
        <f>C43+H43</f>
        <v>10.416167326386804</v>
      </c>
      <c r="J43" s="273">
        <f>分析係数表!G46</f>
        <v>7.4261727822867345E-3</v>
      </c>
      <c r="K43" s="275">
        <f>I43*J43</f>
        <v>7.7352258294958065E-2</v>
      </c>
      <c r="L43" s="49"/>
      <c r="M43" s="50"/>
      <c r="N43" s="277">
        <f>分析係数表!H46</f>
        <v>7.1346566917706757E-6</v>
      </c>
      <c r="O43" s="279">
        <f t="shared" si="0"/>
        <v>1.8135586804343803E-3</v>
      </c>
      <c r="P43" s="273">
        <f>分析係数表!C46</f>
        <v>0.63561708735819755</v>
      </c>
      <c r="Q43" s="279">
        <f>O43*P43</f>
        <v>1.152728886210877E-3</v>
      </c>
      <c r="R43" s="279">
        <v>0.57671651239300825</v>
      </c>
      <c r="S43" s="280">
        <f>I43+R43</f>
        <v>10.992883838779811</v>
      </c>
      <c r="T43" s="273">
        <f>分析係数表!F46</f>
        <v>0.64740426293918441</v>
      </c>
      <c r="U43" s="284">
        <f t="shared" si="6"/>
        <v>7.1168398592213151</v>
      </c>
      <c r="V43" s="282">
        <f>分析係数表!D46</f>
        <v>3.6867524451068895E-3</v>
      </c>
      <c r="W43" s="257">
        <f t="shared" si="7"/>
        <v>0</v>
      </c>
      <c r="X43" s="273">
        <f>分析係数表!E46</f>
        <v>3.6024838177901608E-3</v>
      </c>
      <c r="Y43" s="258">
        <f t="shared" si="8"/>
        <v>0</v>
      </c>
    </row>
    <row r="44" spans="1:25">
      <c r="A44" s="250">
        <v>40</v>
      </c>
      <c r="B44" s="247" t="s">
        <v>270</v>
      </c>
      <c r="C44" s="271">
        <f>SUM(C5:C43)</f>
        <v>1000</v>
      </c>
      <c r="D44" s="447">
        <f>投入係数表!Y44</f>
        <v>0.52416241580372325</v>
      </c>
      <c r="E44" s="268">
        <f>SUM(E5:E43)</f>
        <v>524.16241580372309</v>
      </c>
      <c r="F44" s="274">
        <f>分析係数表!C47</f>
        <v>0.59941121331825653</v>
      </c>
      <c r="G44" s="268">
        <f>SUM(G5:G43)</f>
        <v>231.9839815688087</v>
      </c>
      <c r="H44" s="268">
        <f>SUM(H5:H43)</f>
        <v>308.056778166328</v>
      </c>
      <c r="I44" s="268">
        <f>SUM(I5:I43)</f>
        <v>1308.0567781663283</v>
      </c>
      <c r="J44" s="274">
        <f>分析係数表!G47</f>
        <v>0.26745444124294698</v>
      </c>
      <c r="K44" s="276">
        <f>SUM(K5:K43)</f>
        <v>420.14882889433028</v>
      </c>
      <c r="L44" s="445">
        <f>データ入力!$W$32</f>
        <v>0.60499999999999998</v>
      </c>
      <c r="M44" s="268">
        <f>K44*L44</f>
        <v>254.19004148106981</v>
      </c>
      <c r="N44" s="278">
        <f>分析係数表!H47</f>
        <v>1</v>
      </c>
      <c r="O44" s="268">
        <f>SUM(O5:O43)</f>
        <v>254.19004148106978</v>
      </c>
      <c r="P44" s="274">
        <f>分析係数表!C47</f>
        <v>0.59941121331825653</v>
      </c>
      <c r="Q44" s="268">
        <f>SUM(Q5:Q43)</f>
        <v>158.120236100944</v>
      </c>
      <c r="R44" s="268">
        <f>SUM(R5:R43)</f>
        <v>197.56555632739472</v>
      </c>
      <c r="S44" s="281">
        <f>SUM(S5:S43)</f>
        <v>1505.6223344937218</v>
      </c>
      <c r="T44" s="274">
        <f>分析係数表!F47</f>
        <v>0.52032812004185636</v>
      </c>
      <c r="U44" s="285">
        <f>SUM(U5:U43)</f>
        <v>750.7213043343902</v>
      </c>
      <c r="V44" s="283">
        <f>分析係数表!D47</f>
        <v>6.7043132898265148E-2</v>
      </c>
      <c r="W44" s="259">
        <f>SUM(W5:W43)</f>
        <v>108</v>
      </c>
      <c r="X44" s="274">
        <f>分析係数表!E47</f>
        <v>6.0489972943054145E-2</v>
      </c>
      <c r="Y44" s="260">
        <f>SUM(Y5:Y43)</f>
        <v>88</v>
      </c>
    </row>
    <row r="45" spans="1:25">
      <c r="B45" s="261" t="s">
        <v>271</v>
      </c>
      <c r="C45" s="98" t="s">
        <v>272</v>
      </c>
      <c r="D45" s="98" t="s">
        <v>273</v>
      </c>
      <c r="E45" s="98"/>
      <c r="F45" s="98" t="s">
        <v>109</v>
      </c>
      <c r="G45" s="98"/>
      <c r="H45" s="98" t="s">
        <v>274</v>
      </c>
      <c r="I45" s="98"/>
      <c r="J45" s="98" t="s">
        <v>109</v>
      </c>
      <c r="K45" s="98"/>
      <c r="L45" s="98" t="s">
        <v>272</v>
      </c>
      <c r="M45" s="98"/>
      <c r="N45" s="98" t="s">
        <v>109</v>
      </c>
      <c r="O45" s="98"/>
      <c r="P45" s="98" t="s">
        <v>109</v>
      </c>
      <c r="Q45" s="98"/>
      <c r="R45" s="98"/>
      <c r="S45" s="98" t="s">
        <v>274</v>
      </c>
      <c r="T45" s="98" t="s">
        <v>109</v>
      </c>
      <c r="U45" s="98"/>
      <c r="V45" s="98" t="s">
        <v>109</v>
      </c>
      <c r="W45" s="98"/>
      <c r="X45" s="98" t="s">
        <v>109</v>
      </c>
      <c r="Y45" s="262"/>
    </row>
    <row r="46" spans="1:25">
      <c r="B46" s="80" t="s">
        <v>275</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1FE3D-4ABC-43DC-995F-A2D792B1990F}">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0" customWidth="1"/>
    <col min="2" max="2" width="17.5" style="80" customWidth="1"/>
    <col min="3" max="3" width="8.58203125" style="80" customWidth="1"/>
    <col min="4" max="4" width="8.1640625" style="80" customWidth="1"/>
    <col min="5" max="5" width="8.25" style="80" bestFit="1" customWidth="1"/>
    <col min="6" max="16384" width="8.1640625" style="80"/>
  </cols>
  <sheetData>
    <row r="1" spans="1:25" ht="13">
      <c r="B1" s="254" t="s">
        <v>231</v>
      </c>
      <c r="F1" s="255"/>
      <c r="G1" s="80" t="s">
        <v>276</v>
      </c>
    </row>
    <row r="2" spans="1:25">
      <c r="B2" s="306" t="s">
        <v>450</v>
      </c>
      <c r="S2" s="80" t="s">
        <v>232</v>
      </c>
      <c r="U2" s="256" t="s">
        <v>220</v>
      </c>
      <c r="W2" s="80" t="s">
        <v>210</v>
      </c>
      <c r="Y2" s="80" t="s">
        <v>233</v>
      </c>
    </row>
    <row r="3" spans="1:25" ht="44">
      <c r="B3" s="39"/>
      <c r="C3" s="40" t="s">
        <v>234</v>
      </c>
      <c r="D3" s="40" t="s">
        <v>318</v>
      </c>
      <c r="E3" s="40" t="s">
        <v>448</v>
      </c>
      <c r="F3" s="40" t="s">
        <v>236</v>
      </c>
      <c r="G3" s="40" t="s">
        <v>237</v>
      </c>
      <c r="H3" s="40" t="s">
        <v>238</v>
      </c>
      <c r="I3" s="40" t="s">
        <v>239</v>
      </c>
      <c r="J3" s="40" t="s">
        <v>240</v>
      </c>
      <c r="K3" s="41" t="s">
        <v>241</v>
      </c>
      <c r="L3" s="40" t="s">
        <v>304</v>
      </c>
      <c r="M3" s="40" t="s">
        <v>242</v>
      </c>
      <c r="N3" s="40" t="s">
        <v>164</v>
      </c>
      <c r="O3" s="40" t="s">
        <v>242</v>
      </c>
      <c r="P3" s="40" t="s">
        <v>236</v>
      </c>
      <c r="Q3" s="40" t="s">
        <v>243</v>
      </c>
      <c r="R3" s="40" t="s">
        <v>244</v>
      </c>
      <c r="S3" s="42" t="s">
        <v>245</v>
      </c>
      <c r="T3" s="40" t="s">
        <v>305</v>
      </c>
      <c r="U3" s="43" t="s">
        <v>220</v>
      </c>
      <c r="V3" s="44" t="s">
        <v>246</v>
      </c>
      <c r="W3" s="42" t="s">
        <v>247</v>
      </c>
      <c r="X3" s="40" t="s">
        <v>248</v>
      </c>
      <c r="Y3" s="43" t="s">
        <v>249</v>
      </c>
    </row>
    <row r="4" spans="1:25" ht="19">
      <c r="B4" s="45"/>
      <c r="C4" s="46" t="s">
        <v>175</v>
      </c>
      <c r="D4" s="46" t="s">
        <v>176</v>
      </c>
      <c r="E4" s="46" t="s">
        <v>250</v>
      </c>
      <c r="F4" s="46" t="s">
        <v>178</v>
      </c>
      <c r="G4" s="46" t="s">
        <v>251</v>
      </c>
      <c r="H4" s="46" t="s">
        <v>252</v>
      </c>
      <c r="I4" s="46" t="s">
        <v>253</v>
      </c>
      <c r="J4" s="46" t="s">
        <v>254</v>
      </c>
      <c r="K4" s="47" t="s">
        <v>255</v>
      </c>
      <c r="L4" s="46" t="s">
        <v>256</v>
      </c>
      <c r="M4" s="46" t="s">
        <v>257</v>
      </c>
      <c r="N4" s="46" t="s">
        <v>258</v>
      </c>
      <c r="O4" s="46" t="s">
        <v>259</v>
      </c>
      <c r="P4" s="46" t="s">
        <v>260</v>
      </c>
      <c r="Q4" s="46" t="s">
        <v>261</v>
      </c>
      <c r="R4" s="46" t="s">
        <v>262</v>
      </c>
      <c r="S4" s="46" t="s">
        <v>263</v>
      </c>
      <c r="T4" s="48" t="s">
        <v>264</v>
      </c>
      <c r="U4" s="47" t="s">
        <v>265</v>
      </c>
      <c r="V4" s="46" t="s">
        <v>266</v>
      </c>
      <c r="W4" s="46" t="s">
        <v>267</v>
      </c>
      <c r="X4" s="46" t="s">
        <v>268</v>
      </c>
      <c r="Y4" s="47" t="s">
        <v>269</v>
      </c>
    </row>
    <row r="5" spans="1:25">
      <c r="A5" s="248">
        <v>1</v>
      </c>
      <c r="B5" s="239" t="s">
        <v>73</v>
      </c>
      <c r="C5" s="269"/>
      <c r="D5" s="263"/>
      <c r="E5" s="471">
        <f>最終需要額・需要増加額!M6</f>
        <v>0</v>
      </c>
      <c r="F5" s="273">
        <f>分析係数表!C8</f>
        <v>0.17333290637377241</v>
      </c>
      <c r="G5" s="267">
        <f>E5*F5</f>
        <v>0</v>
      </c>
      <c r="H5" s="267">
        <f t="array" ref="H5:H43">MMULT(逆行列係数表!C5:AO43,G5:G43)</f>
        <v>0.10835049745269959</v>
      </c>
      <c r="I5" s="267">
        <f>C5+H5</f>
        <v>0.10835049745269959</v>
      </c>
      <c r="J5" s="273">
        <f>分析係数表!G8</f>
        <v>0.15155149614048036</v>
      </c>
      <c r="K5" s="275">
        <f>I5*J5</f>
        <v>1.6420679996521928E-2</v>
      </c>
      <c r="L5" s="49" t="s">
        <v>110</v>
      </c>
      <c r="M5" s="50" t="s">
        <v>110</v>
      </c>
      <c r="N5" s="277">
        <f>分析係数表!H8</f>
        <v>1.1299182227411633E-2</v>
      </c>
      <c r="O5" s="279">
        <f t="shared" ref="O5:O43" si="0">$M$44*N5</f>
        <v>2.0234761796770231</v>
      </c>
      <c r="P5" s="273">
        <f>分析係数表!C8</f>
        <v>0.17333290637377241</v>
      </c>
      <c r="Q5" s="279">
        <f t="shared" ref="Q5:Q38" si="1">O5*P5</f>
        <v>0.35073500720151612</v>
      </c>
      <c r="R5" s="279">
        <f t="array" ref="R5:R43">MMULT(逆行列係数表!C5:AO43,Q5:Q43)</f>
        <v>0.53053149387192799</v>
      </c>
      <c r="S5" s="280">
        <f>I5+R5</f>
        <v>0.63888199132462753</v>
      </c>
      <c r="T5" s="273">
        <f>分析係数表!F8</f>
        <v>0.42721038226158625</v>
      </c>
      <c r="U5" s="284">
        <f>S5*T5</f>
        <v>0.27293701973383755</v>
      </c>
      <c r="V5" s="282">
        <f>分析係数表!D8</f>
        <v>0.32298797552049696</v>
      </c>
      <c r="W5" s="257">
        <f>ROUND(S5*V5,0)</f>
        <v>0</v>
      </c>
      <c r="X5" s="273">
        <f>分析係数表!E8</f>
        <v>0.12265584155979949</v>
      </c>
      <c r="Y5" s="258">
        <f>ROUND(S5*X5,0)</f>
        <v>0</v>
      </c>
    </row>
    <row r="6" spans="1:25">
      <c r="A6" s="249">
        <v>2</v>
      </c>
      <c r="B6" s="239" t="s">
        <v>74</v>
      </c>
      <c r="C6" s="270"/>
      <c r="D6" s="263"/>
      <c r="E6" s="471">
        <f>最終需要額・需要増加額!M7</f>
        <v>0</v>
      </c>
      <c r="F6" s="273">
        <f>分析係数表!C9</f>
        <v>0.39351462480142041</v>
      </c>
      <c r="G6" s="267">
        <f t="shared" ref="G6:G38" si="2">E6*F6</f>
        <v>0</v>
      </c>
      <c r="H6" s="267">
        <v>8.366965309385738E-3</v>
      </c>
      <c r="I6" s="267">
        <f t="shared" ref="I6:I38" si="3">C6+H6</f>
        <v>8.366965309385738E-3</v>
      </c>
      <c r="J6" s="273">
        <f>分析係数表!G9</f>
        <v>0.22817522849038765</v>
      </c>
      <c r="K6" s="275">
        <f t="shared" ref="K6:K38" si="4">I6*J6</f>
        <v>1.9091342212402378E-3</v>
      </c>
      <c r="L6" s="49"/>
      <c r="M6" s="50"/>
      <c r="N6" s="277">
        <f>分析係数表!H9</f>
        <v>5.0911500837573466E-4</v>
      </c>
      <c r="O6" s="279">
        <f t="shared" si="0"/>
        <v>9.1173154962061062E-2</v>
      </c>
      <c r="P6" s="273">
        <f>分析係数表!C9</f>
        <v>0.39351462480142041</v>
      </c>
      <c r="Q6" s="279">
        <f t="shared" si="1"/>
        <v>3.5877969866857221E-2</v>
      </c>
      <c r="R6" s="279">
        <v>4.9397479480805494E-2</v>
      </c>
      <c r="S6" s="280">
        <f>I6+R6</f>
        <v>5.776444479019123E-2</v>
      </c>
      <c r="T6" s="273">
        <f>分析係数表!F9</f>
        <v>0.63987813845992225</v>
      </c>
      <c r="U6" s="284">
        <f t="shared" ref="U6:U43" si="5">S6*T6</f>
        <v>3.6962205401518518E-2</v>
      </c>
      <c r="V6" s="282">
        <f>分析係数表!D9</f>
        <v>0.29572434079210003</v>
      </c>
      <c r="W6" s="257">
        <f t="shared" ref="W6:W43" si="6">ROUND(S6*V6,0)</f>
        <v>0</v>
      </c>
      <c r="X6" s="273">
        <f>分析係数表!E9</f>
        <v>0.26862065342998215</v>
      </c>
      <c r="Y6" s="258">
        <f t="shared" ref="Y6:Y43" si="7">ROUND(S6*X6,0)</f>
        <v>0</v>
      </c>
    </row>
    <row r="7" spans="1:25">
      <c r="A7" s="249">
        <v>3</v>
      </c>
      <c r="B7" s="239" t="s">
        <v>75</v>
      </c>
      <c r="C7" s="270"/>
      <c r="D7" s="263"/>
      <c r="E7" s="471">
        <f>最終需要額・需要増加額!M8</f>
        <v>0</v>
      </c>
      <c r="F7" s="273">
        <f>分析係数表!C10</f>
        <v>0.12671464860287895</v>
      </c>
      <c r="G7" s="267">
        <f t="shared" si="2"/>
        <v>0</v>
      </c>
      <c r="H7" s="267">
        <v>9.1482762112180486E-3</v>
      </c>
      <c r="I7" s="267">
        <f t="shared" si="3"/>
        <v>9.1482762112180486E-3</v>
      </c>
      <c r="J7" s="273">
        <f>分析係数表!G10</f>
        <v>0.17153349174243465</v>
      </c>
      <c r="K7" s="275">
        <f t="shared" si="4"/>
        <v>1.5692357619344825E-3</v>
      </c>
      <c r="L7" s="49"/>
      <c r="M7" s="50"/>
      <c r="N7" s="277">
        <f>分析係数表!H10</f>
        <v>1.1608350684055029E-3</v>
      </c>
      <c r="O7" s="279">
        <f t="shared" si="0"/>
        <v>0.20788425765484478</v>
      </c>
      <c r="P7" s="273">
        <f>分析係数表!C10</f>
        <v>0.12671464860287895</v>
      </c>
      <c r="Q7" s="279">
        <f t="shared" si="1"/>
        <v>2.6341980658804005E-2</v>
      </c>
      <c r="R7" s="279">
        <v>4.0245982083709851E-2</v>
      </c>
      <c r="S7" s="280">
        <f>I7+R7</f>
        <v>4.9394258294927898E-2</v>
      </c>
      <c r="T7" s="273">
        <f>分析係数表!F10</f>
        <v>0.47381340455197063</v>
      </c>
      <c r="U7" s="284">
        <f t="shared" si="5"/>
        <v>2.3403661688039205E-2</v>
      </c>
      <c r="V7" s="282">
        <f>分析係数表!D10</f>
        <v>9.5045460793747427E-2</v>
      </c>
      <c r="W7" s="257">
        <f t="shared" si="6"/>
        <v>0</v>
      </c>
      <c r="X7" s="273">
        <f>分析係数表!E10</f>
        <v>4.2279520059697977E-2</v>
      </c>
      <c r="Y7" s="258">
        <f t="shared" si="7"/>
        <v>0</v>
      </c>
    </row>
    <row r="8" spans="1:25">
      <c r="A8" s="249">
        <v>4</v>
      </c>
      <c r="B8" s="239" t="s">
        <v>76</v>
      </c>
      <c r="C8" s="270"/>
      <c r="D8" s="263"/>
      <c r="E8" s="471">
        <f>最終需要額・需要増加額!M9</f>
        <v>0</v>
      </c>
      <c r="F8" s="273">
        <f>分析係数表!C11</f>
        <v>9.348517078458185E-3</v>
      </c>
      <c r="G8" s="267">
        <f t="shared" si="2"/>
        <v>0</v>
      </c>
      <c r="H8" s="267">
        <v>3.3649560622373079E-2</v>
      </c>
      <c r="I8" s="267">
        <f t="shared" si="3"/>
        <v>3.3649560622373079E-2</v>
      </c>
      <c r="J8" s="273">
        <f>分析係数表!G11</f>
        <v>0.2579516055394917</v>
      </c>
      <c r="K8" s="275">
        <f t="shared" si="4"/>
        <v>8.6799581882395938E-3</v>
      </c>
      <c r="L8" s="49"/>
      <c r="M8" s="50"/>
      <c r="N8" s="277">
        <f>分析係数表!H11</f>
        <v>-1.9466162084954558E-5</v>
      </c>
      <c r="O8" s="279">
        <f t="shared" si="0"/>
        <v>-3.4860323956082168E-3</v>
      </c>
      <c r="P8" s="273">
        <f>分析係数表!C11</f>
        <v>9.348517078458185E-3</v>
      </c>
      <c r="Q8" s="279">
        <f t="shared" si="1"/>
        <v>-3.2589233386401916E-5</v>
      </c>
      <c r="R8" s="279">
        <v>2.1789357502834353E-2</v>
      </c>
      <c r="S8" s="280">
        <f>I8+R8</f>
        <v>5.5438918125207431E-2</v>
      </c>
      <c r="T8" s="273">
        <f>分析係数表!F11</f>
        <v>0.54360066960888753</v>
      </c>
      <c r="U8" s="284">
        <f t="shared" si="5"/>
        <v>3.013663301525505E-2</v>
      </c>
      <c r="V8" s="282">
        <f>分析係数表!D11</f>
        <v>4.0785268604474206E-2</v>
      </c>
      <c r="W8" s="257">
        <f t="shared" si="6"/>
        <v>0</v>
      </c>
      <c r="X8" s="273">
        <f>分析係数表!E11</f>
        <v>3.926343022371024E-2</v>
      </c>
      <c r="Y8" s="258">
        <f t="shared" si="7"/>
        <v>0</v>
      </c>
    </row>
    <row r="9" spans="1:25">
      <c r="A9" s="249">
        <v>5</v>
      </c>
      <c r="B9" s="239" t="s">
        <v>77</v>
      </c>
      <c r="C9" s="270"/>
      <c r="D9" s="263"/>
      <c r="E9" s="471">
        <f>最終需要額・需要増加額!M10</f>
        <v>12.275000458741523</v>
      </c>
      <c r="F9" s="273">
        <f>分析係数表!C12</f>
        <v>0.26169189557273109</v>
      </c>
      <c r="G9" s="267">
        <f t="shared" si="2"/>
        <v>3.2122681382042129</v>
      </c>
      <c r="H9" s="267">
        <v>3.5759227340069466</v>
      </c>
      <c r="I9" s="267">
        <f t="shared" si="3"/>
        <v>3.5759227340069466</v>
      </c>
      <c r="J9" s="273">
        <f>分析係数表!G12</f>
        <v>0.13770114594385849</v>
      </c>
      <c r="K9" s="275">
        <f t="shared" si="4"/>
        <v>0.49240865827945202</v>
      </c>
      <c r="L9" s="49"/>
      <c r="M9" s="50"/>
      <c r="N9" s="277">
        <f>分析係数表!H12</f>
        <v>0.10146071966313146</v>
      </c>
      <c r="O9" s="279">
        <f t="shared" si="0"/>
        <v>18.169752932488517</v>
      </c>
      <c r="P9" s="273">
        <f>分析係数表!C12</f>
        <v>0.26169189557273109</v>
      </c>
      <c r="Q9" s="279">
        <f t="shared" si="1"/>
        <v>4.7548770869911099</v>
      </c>
      <c r="R9" s="279">
        <v>5.4615422691104216</v>
      </c>
      <c r="S9" s="280">
        <f t="shared" ref="S9:S38" si="8">I9+R9</f>
        <v>9.0374650031173687</v>
      </c>
      <c r="T9" s="273">
        <f>分析係数表!F12</f>
        <v>0.33651535386825859</v>
      </c>
      <c r="U9" s="284">
        <f t="shared" si="5"/>
        <v>3.0412457335960439</v>
      </c>
      <c r="V9" s="282">
        <f>分析係数表!D12</f>
        <v>3.4578030097235327E-2</v>
      </c>
      <c r="W9" s="257">
        <f t="shared" si="6"/>
        <v>0</v>
      </c>
      <c r="X9" s="273">
        <f>分析係数表!E12</f>
        <v>3.3355134693599395E-2</v>
      </c>
      <c r="Y9" s="258">
        <f t="shared" si="7"/>
        <v>0</v>
      </c>
    </row>
    <row r="10" spans="1:25">
      <c r="A10" s="249">
        <v>6</v>
      </c>
      <c r="B10" s="239" t="s">
        <v>78</v>
      </c>
      <c r="C10" s="270"/>
      <c r="D10" s="263"/>
      <c r="E10" s="471">
        <f>最終需要額・需要増加額!M11</f>
        <v>1.070566683991484</v>
      </c>
      <c r="F10" s="273">
        <f>分析係数表!C13</f>
        <v>8.2810371123538395E-2</v>
      </c>
      <c r="G10" s="267">
        <f t="shared" si="2"/>
        <v>8.8654024413830648E-2</v>
      </c>
      <c r="H10" s="267">
        <v>0.11999167087847237</v>
      </c>
      <c r="I10" s="267">
        <f t="shared" si="3"/>
        <v>0.11999167087847237</v>
      </c>
      <c r="J10" s="273">
        <f>分析係数表!G13</f>
        <v>0.2721720626600464</v>
      </c>
      <c r="K10" s="275">
        <f t="shared" si="4"/>
        <v>3.2658380565019247E-2</v>
      </c>
      <c r="L10" s="49"/>
      <c r="M10" s="50"/>
      <c r="N10" s="277">
        <f>分析係数表!H13</f>
        <v>1.212874021164739E-2</v>
      </c>
      <c r="O10" s="279">
        <f t="shared" si="0"/>
        <v>2.1720347909975581</v>
      </c>
      <c r="P10" s="273">
        <f>分析係数表!C13</f>
        <v>8.2810371123538395E-2</v>
      </c>
      <c r="Q10" s="279">
        <f t="shared" si="1"/>
        <v>0.17986700713574494</v>
      </c>
      <c r="R10" s="279">
        <v>0.20484995691835545</v>
      </c>
      <c r="S10" s="280">
        <f t="shared" si="8"/>
        <v>0.32484162779682779</v>
      </c>
      <c r="T10" s="273">
        <f>分析係数表!F13</f>
        <v>0.39077170920544851</v>
      </c>
      <c r="U10" s="284">
        <f t="shared" si="5"/>
        <v>0.12693891811524652</v>
      </c>
      <c r="V10" s="282">
        <f>分析係数表!D13</f>
        <v>0.12720758845381647</v>
      </c>
      <c r="W10" s="257">
        <f t="shared" si="6"/>
        <v>0</v>
      </c>
      <c r="X10" s="273">
        <f>分析係数表!E13</f>
        <v>9.5492852763317662E-2</v>
      </c>
      <c r="Y10" s="258">
        <f t="shared" si="7"/>
        <v>0</v>
      </c>
    </row>
    <row r="11" spans="1:25">
      <c r="A11" s="249">
        <v>7</v>
      </c>
      <c r="B11" s="239" t="s">
        <v>79</v>
      </c>
      <c r="C11" s="270"/>
      <c r="D11" s="263"/>
      <c r="E11" s="471">
        <f>最終需要額・需要増加額!M12</f>
        <v>0</v>
      </c>
      <c r="F11" s="273">
        <f>分析係数表!C14</f>
        <v>0.29759344347769412</v>
      </c>
      <c r="G11" s="267">
        <f t="shared" si="2"/>
        <v>0</v>
      </c>
      <c r="H11" s="267">
        <v>0.45648553291218102</v>
      </c>
      <c r="I11" s="267">
        <f t="shared" si="3"/>
        <v>0.45648553291218102</v>
      </c>
      <c r="J11" s="273">
        <f>分析係数表!G14</f>
        <v>0.17335642824825784</v>
      </c>
      <c r="K11" s="275">
        <f t="shared" si="4"/>
        <v>7.9134701532658253E-2</v>
      </c>
      <c r="L11" s="49"/>
      <c r="M11" s="50"/>
      <c r="N11" s="277">
        <f>分析係数表!H14</f>
        <v>1.9165801846449152E-3</v>
      </c>
      <c r="O11" s="279">
        <f t="shared" si="0"/>
        <v>0.34322433889610499</v>
      </c>
      <c r="P11" s="273">
        <f>分析係数表!C14</f>
        <v>0.29759344347769412</v>
      </c>
      <c r="Q11" s="279">
        <f t="shared" si="1"/>
        <v>0.10214131289744695</v>
      </c>
      <c r="R11" s="279">
        <v>0.38395376903471889</v>
      </c>
      <c r="S11" s="280">
        <f t="shared" si="8"/>
        <v>0.84043930194689986</v>
      </c>
      <c r="T11" s="273">
        <f>分析係数表!F14</f>
        <v>0.35598651785260127</v>
      </c>
      <c r="U11" s="284">
        <f t="shared" si="5"/>
        <v>0.29918506056654781</v>
      </c>
      <c r="V11" s="282">
        <f>分析係数表!D14</f>
        <v>4.3833041969742803E-2</v>
      </c>
      <c r="W11" s="257">
        <f t="shared" si="6"/>
        <v>0</v>
      </c>
      <c r="X11" s="273">
        <f>分析係数表!E14</f>
        <v>3.8757158040430381E-2</v>
      </c>
      <c r="Y11" s="258">
        <f t="shared" si="7"/>
        <v>0</v>
      </c>
    </row>
    <row r="12" spans="1:25">
      <c r="A12" s="249">
        <v>8</v>
      </c>
      <c r="B12" s="239" t="s">
        <v>80</v>
      </c>
      <c r="C12" s="270"/>
      <c r="D12" s="263"/>
      <c r="E12" s="471">
        <f>最終需要額・需要増加額!M13</f>
        <v>15.222454348675679</v>
      </c>
      <c r="F12" s="273">
        <f>分析係数表!C15</f>
        <v>0.21593049601829584</v>
      </c>
      <c r="G12" s="267">
        <f t="shared" si="2"/>
        <v>3.2869921181254038</v>
      </c>
      <c r="H12" s="267">
        <v>3.7200118890511127</v>
      </c>
      <c r="I12" s="267">
        <f t="shared" si="3"/>
        <v>3.7200118890511127</v>
      </c>
      <c r="J12" s="273">
        <f>分析係数表!G15</f>
        <v>0.1171240792325445</v>
      </c>
      <c r="K12" s="275">
        <f t="shared" si="4"/>
        <v>0.43570296723923008</v>
      </c>
      <c r="L12" s="49"/>
      <c r="M12" s="50"/>
      <c r="N12" s="277">
        <f>分析係数表!H15</f>
        <v>7.9892300155183192E-3</v>
      </c>
      <c r="O12" s="279">
        <f t="shared" si="0"/>
        <v>1.4307244812056856</v>
      </c>
      <c r="P12" s="273">
        <f>分析係数表!C15</f>
        <v>0.21593049601829584</v>
      </c>
      <c r="Q12" s="279">
        <f t="shared" si="1"/>
        <v>0.3089370468922627</v>
      </c>
      <c r="R12" s="279">
        <v>0.81166177860172739</v>
      </c>
      <c r="S12" s="280">
        <f t="shared" si="8"/>
        <v>4.5316736676528402</v>
      </c>
      <c r="T12" s="273">
        <f>分析係数表!F15</f>
        <v>0.35842164855867914</v>
      </c>
      <c r="U12" s="284">
        <f t="shared" si="5"/>
        <v>1.6242499466900868</v>
      </c>
      <c r="V12" s="282">
        <f>分析係数表!D15</f>
        <v>1.5678367482667734E-2</v>
      </c>
      <c r="W12" s="257">
        <f t="shared" si="6"/>
        <v>0</v>
      </c>
      <c r="X12" s="273">
        <f>分析係数表!E15</f>
        <v>1.5634458686506418E-2</v>
      </c>
      <c r="Y12" s="258">
        <f t="shared" si="7"/>
        <v>0</v>
      </c>
    </row>
    <row r="13" spans="1:25">
      <c r="A13" s="249">
        <v>9</v>
      </c>
      <c r="B13" s="239" t="s">
        <v>81</v>
      </c>
      <c r="C13" s="270"/>
      <c r="D13" s="263"/>
      <c r="E13" s="471">
        <f>最終需要額・需要増加額!M14</f>
        <v>3.9712505238300615</v>
      </c>
      <c r="F13" s="273">
        <f>分析係数表!C16</f>
        <v>0.18770505348742417</v>
      </c>
      <c r="G13" s="267">
        <f t="shared" si="2"/>
        <v>0.74542379198748299</v>
      </c>
      <c r="H13" s="267">
        <v>1.2251084160851242</v>
      </c>
      <c r="I13" s="267">
        <f t="shared" si="3"/>
        <v>1.2251084160851242</v>
      </c>
      <c r="J13" s="273">
        <f>分析係数表!G16</f>
        <v>1.5279579137581789E-2</v>
      </c>
      <c r="K13" s="275">
        <f t="shared" si="4"/>
        <v>1.8719140995690133E-2</v>
      </c>
      <c r="L13" s="49"/>
      <c r="M13" s="50"/>
      <c r="N13" s="277">
        <f>分析係数表!H16</f>
        <v>6.0242927132958465E-3</v>
      </c>
      <c r="O13" s="279">
        <f t="shared" si="0"/>
        <v>1.078840269978409</v>
      </c>
      <c r="P13" s="273">
        <f>分析係数表!C16</f>
        <v>0.18770505348742417</v>
      </c>
      <c r="Q13" s="279">
        <f t="shared" si="1"/>
        <v>0.20250377058068439</v>
      </c>
      <c r="R13" s="279">
        <v>0.3962324039189361</v>
      </c>
      <c r="S13" s="280">
        <f t="shared" si="8"/>
        <v>1.6213408200040602</v>
      </c>
      <c r="T13" s="273">
        <f>分析係数表!F16</f>
        <v>0.2627694146106877</v>
      </c>
      <c r="U13" s="284">
        <f t="shared" si="5"/>
        <v>0.42603877815687929</v>
      </c>
      <c r="V13" s="282">
        <f>分析係数表!D16</f>
        <v>1.0339400475073228E-2</v>
      </c>
      <c r="W13" s="257">
        <f t="shared" si="6"/>
        <v>0</v>
      </c>
      <c r="X13" s="273">
        <f>分析係数表!E16</f>
        <v>1.0339400475073228E-2</v>
      </c>
      <c r="Y13" s="258">
        <f t="shared" si="7"/>
        <v>0</v>
      </c>
    </row>
    <row r="14" spans="1:25">
      <c r="A14" s="249">
        <v>10</v>
      </c>
      <c r="B14" s="239" t="s">
        <v>82</v>
      </c>
      <c r="C14" s="270"/>
      <c r="D14" s="263"/>
      <c r="E14" s="471">
        <f>最終需要額・需要増加額!M15</f>
        <v>0</v>
      </c>
      <c r="F14" s="273">
        <f>分析係数表!C17</f>
        <v>0.24245613901755958</v>
      </c>
      <c r="G14" s="267">
        <f t="shared" si="2"/>
        <v>0</v>
      </c>
      <c r="H14" s="267">
        <v>0.39543363948359311</v>
      </c>
      <c r="I14" s="267">
        <f t="shared" si="3"/>
        <v>0.39543363948359311</v>
      </c>
      <c r="J14" s="273">
        <f>分析係数表!G17</f>
        <v>0.24054742090319753</v>
      </c>
      <c r="K14" s="275">
        <f t="shared" si="4"/>
        <v>9.5120542116143139E-2</v>
      </c>
      <c r="L14" s="49"/>
      <c r="M14" s="50"/>
      <c r="N14" s="277">
        <f>分析係数表!H17</f>
        <v>2.8816966460243139E-3</v>
      </c>
      <c r="O14" s="279">
        <f t="shared" si="0"/>
        <v>0.51605898576795672</v>
      </c>
      <c r="P14" s="273">
        <f>分析係数表!C17</f>
        <v>0.24245613901755958</v>
      </c>
      <c r="Q14" s="279">
        <f t="shared" si="1"/>
        <v>0.12512166919461651</v>
      </c>
      <c r="R14" s="279">
        <v>0.30720382716271311</v>
      </c>
      <c r="S14" s="280">
        <f t="shared" si="8"/>
        <v>0.70263746664630622</v>
      </c>
      <c r="T14" s="273">
        <f>分析係数表!F17</f>
        <v>0.42825667105631338</v>
      </c>
      <c r="U14" s="284">
        <f t="shared" si="5"/>
        <v>0.3009091824253885</v>
      </c>
      <c r="V14" s="282">
        <f>分析係数表!D17</f>
        <v>5.1560411778863557E-2</v>
      </c>
      <c r="W14" s="257">
        <f t="shared" si="6"/>
        <v>0</v>
      </c>
      <c r="X14" s="273">
        <f>分析係数表!E17</f>
        <v>4.9008807340167618E-2</v>
      </c>
      <c r="Y14" s="258">
        <f t="shared" si="7"/>
        <v>0</v>
      </c>
    </row>
    <row r="15" spans="1:25">
      <c r="A15" s="249">
        <v>11</v>
      </c>
      <c r="B15" s="239" t="s">
        <v>83</v>
      </c>
      <c r="C15" s="270"/>
      <c r="D15" s="263"/>
      <c r="E15" s="471">
        <f>最終需要額・需要増加額!M16</f>
        <v>0</v>
      </c>
      <c r="F15" s="273">
        <f>分析係数表!C18</f>
        <v>0.40831687749419565</v>
      </c>
      <c r="G15" s="267">
        <f t="shared" si="2"/>
        <v>0</v>
      </c>
      <c r="H15" s="267">
        <v>0.13032408931699463</v>
      </c>
      <c r="I15" s="267">
        <f t="shared" si="3"/>
        <v>0.13032408931699463</v>
      </c>
      <c r="J15" s="273">
        <f>分析係数表!G18</f>
        <v>0.21766947174074985</v>
      </c>
      <c r="K15" s="275">
        <f t="shared" si="4"/>
        <v>2.8367575676724523E-2</v>
      </c>
      <c r="L15" s="49"/>
      <c r="M15" s="50"/>
      <c r="N15" s="277">
        <f>分析係数表!H18</f>
        <v>4.4543159123807785E-4</v>
      </c>
      <c r="O15" s="279">
        <f t="shared" si="0"/>
        <v>7.9768623640682143E-2</v>
      </c>
      <c r="P15" s="273">
        <f>分析係数表!C18</f>
        <v>0.40831687749419565</v>
      </c>
      <c r="Q15" s="279">
        <f t="shared" si="1"/>
        <v>3.257087532697301E-2</v>
      </c>
      <c r="R15" s="279">
        <v>0.10457284548622772</v>
      </c>
      <c r="S15" s="280">
        <f t="shared" si="8"/>
        <v>0.23489693480322235</v>
      </c>
      <c r="T15" s="273">
        <f>分析係数表!F18</f>
        <v>0.48997194925916815</v>
      </c>
      <c r="U15" s="284">
        <f t="shared" si="5"/>
        <v>0.11509290902053859</v>
      </c>
      <c r="V15" s="282">
        <f>分析係数表!D18</f>
        <v>3.8565313316438733E-2</v>
      </c>
      <c r="W15" s="257">
        <f t="shared" si="6"/>
        <v>0</v>
      </c>
      <c r="X15" s="273">
        <f>分析係数表!E18</f>
        <v>3.6576455199010559E-2</v>
      </c>
      <c r="Y15" s="258">
        <f t="shared" si="7"/>
        <v>0</v>
      </c>
    </row>
    <row r="16" spans="1:25">
      <c r="A16" s="249">
        <v>12</v>
      </c>
      <c r="B16" s="239" t="s">
        <v>84</v>
      </c>
      <c r="C16" s="270"/>
      <c r="D16" s="263"/>
      <c r="E16" s="471">
        <f>最終需要額・需要増加額!M17</f>
        <v>0</v>
      </c>
      <c r="F16" s="273">
        <f>分析係数表!C19</f>
        <v>0.72110086081153413</v>
      </c>
      <c r="G16" s="267">
        <f t="shared" si="2"/>
        <v>0</v>
      </c>
      <c r="H16" s="267">
        <v>0.2069839052026694</v>
      </c>
      <c r="I16" s="267">
        <f t="shared" si="3"/>
        <v>0.2069839052026694</v>
      </c>
      <c r="J16" s="273">
        <f>分析係数表!G19</f>
        <v>6.2445810408374151E-2</v>
      </c>
      <c r="K16" s="275">
        <f t="shared" si="4"/>
        <v>1.2925277701870783E-2</v>
      </c>
      <c r="L16" s="49"/>
      <c r="M16" s="50"/>
      <c r="N16" s="277">
        <f>分析係数表!H19</f>
        <v>-1.2604560155461526E-4</v>
      </c>
      <c r="O16" s="279">
        <f t="shared" si="0"/>
        <v>-2.2572454109119268E-2</v>
      </c>
      <c r="P16" s="273">
        <f>分析係数表!C19</f>
        <v>0.72110086081153413</v>
      </c>
      <c r="Q16" s="279">
        <f t="shared" si="1"/>
        <v>-1.6277016088714756E-2</v>
      </c>
      <c r="R16" s="279">
        <v>0.12874042038479247</v>
      </c>
      <c r="S16" s="280">
        <f t="shared" si="8"/>
        <v>0.3357243255874619</v>
      </c>
      <c r="T16" s="273">
        <f>分析係数表!F19</f>
        <v>0.21331101927013058</v>
      </c>
      <c r="U16" s="284">
        <f t="shared" si="5"/>
        <v>7.1613698084838681E-2</v>
      </c>
      <c r="V16" s="282">
        <f>分析係数表!D19</f>
        <v>1.2736199640345095E-2</v>
      </c>
      <c r="W16" s="257">
        <f t="shared" si="6"/>
        <v>0</v>
      </c>
      <c r="X16" s="273">
        <f>分析係数表!E19</f>
        <v>1.2523714081279422E-2</v>
      </c>
      <c r="Y16" s="258">
        <f t="shared" si="7"/>
        <v>0</v>
      </c>
    </row>
    <row r="17" spans="1:25">
      <c r="A17" s="249">
        <v>13</v>
      </c>
      <c r="B17" s="239" t="s">
        <v>85</v>
      </c>
      <c r="C17" s="270"/>
      <c r="D17" s="263"/>
      <c r="E17" s="471">
        <f>最終需要額・需要増加額!M18</f>
        <v>0</v>
      </c>
      <c r="F17" s="273">
        <f>分析係数表!C20</f>
        <v>4.9598906854145253E-2</v>
      </c>
      <c r="G17" s="267">
        <f t="shared" si="2"/>
        <v>0</v>
      </c>
      <c r="H17" s="267">
        <v>1.1928354646796967E-2</v>
      </c>
      <c r="I17" s="267">
        <f t="shared" si="3"/>
        <v>1.1928354646796967E-2</v>
      </c>
      <c r="J17" s="273">
        <f>分析係数表!G20</f>
        <v>0.11671945764775135</v>
      </c>
      <c r="K17" s="275">
        <f t="shared" si="4"/>
        <v>1.3922710850041767E-3</v>
      </c>
      <c r="L17" s="49"/>
      <c r="M17" s="50"/>
      <c r="N17" s="277">
        <f>分析係数表!H20</f>
        <v>7.0439320449493942E-4</v>
      </c>
      <c r="O17" s="279">
        <f t="shared" si="0"/>
        <v>0.12614389623384123</v>
      </c>
      <c r="P17" s="273">
        <f>分析係数表!C20</f>
        <v>4.9598906854145253E-2</v>
      </c>
      <c r="Q17" s="279">
        <f t="shared" si="1"/>
        <v>6.2565993595212555E-3</v>
      </c>
      <c r="R17" s="279">
        <v>1.432902270808315E-2</v>
      </c>
      <c r="S17" s="280">
        <f t="shared" si="8"/>
        <v>2.6257377354880117E-2</v>
      </c>
      <c r="T17" s="273">
        <f>分析係数表!F20</f>
        <v>0.2109583665362576</v>
      </c>
      <c r="U17" s="284">
        <f t="shared" si="5"/>
        <v>5.5392134363116295E-3</v>
      </c>
      <c r="V17" s="282">
        <f>分析係数表!D20</f>
        <v>3.0797631013066269E-2</v>
      </c>
      <c r="W17" s="257">
        <f t="shared" si="6"/>
        <v>0</v>
      </c>
      <c r="X17" s="273">
        <f>分析係数表!E20</f>
        <v>2.9972730221401771E-2</v>
      </c>
      <c r="Y17" s="258">
        <f t="shared" si="7"/>
        <v>0</v>
      </c>
    </row>
    <row r="18" spans="1:25">
      <c r="A18" s="249">
        <v>14</v>
      </c>
      <c r="B18" s="239" t="s">
        <v>86</v>
      </c>
      <c r="C18" s="270"/>
      <c r="D18" s="263"/>
      <c r="E18" s="471">
        <f>最終需要額・需要増加額!M19</f>
        <v>0</v>
      </c>
      <c r="F18" s="273">
        <f>分析係数表!C21</f>
        <v>0.28411166756853934</v>
      </c>
      <c r="G18" s="267">
        <f t="shared" si="2"/>
        <v>0</v>
      </c>
      <c r="H18" s="267">
        <v>0.17552605736903726</v>
      </c>
      <c r="I18" s="267">
        <f t="shared" si="3"/>
        <v>0.17552605736903726</v>
      </c>
      <c r="J18" s="273">
        <f>分析係数表!G21</f>
        <v>0.29005387701730417</v>
      </c>
      <c r="K18" s="275">
        <f t="shared" si="4"/>
        <v>5.0912013457451007E-2</v>
      </c>
      <c r="L18" s="49"/>
      <c r="M18" s="50"/>
      <c r="N18" s="277">
        <f>分析係数表!H21</f>
        <v>2.3737267060065176E-3</v>
      </c>
      <c r="O18" s="279">
        <f t="shared" si="0"/>
        <v>0.42509089153504903</v>
      </c>
      <c r="P18" s="273">
        <f>分析係数表!C21</f>
        <v>0.28411166756853934</v>
      </c>
      <c r="Q18" s="279">
        <f t="shared" si="1"/>
        <v>0.12077328206221986</v>
      </c>
      <c r="R18" s="279">
        <v>0.23259594608290488</v>
      </c>
      <c r="S18" s="280">
        <f t="shared" si="8"/>
        <v>0.40812200345194216</v>
      </c>
      <c r="T18" s="273">
        <f>分析係数表!F21</f>
        <v>0.45791147145628314</v>
      </c>
      <c r="U18" s="284">
        <f t="shared" si="5"/>
        <v>0.18688374713436509</v>
      </c>
      <c r="V18" s="282">
        <f>分析係数表!D21</f>
        <v>5.9847590028896828E-2</v>
      </c>
      <c r="W18" s="257">
        <f t="shared" si="6"/>
        <v>0</v>
      </c>
      <c r="X18" s="273">
        <f>分析係数表!E21</f>
        <v>5.4782163530779596E-2</v>
      </c>
      <c r="Y18" s="258">
        <f t="shared" si="7"/>
        <v>0</v>
      </c>
    </row>
    <row r="19" spans="1:25">
      <c r="A19" s="249">
        <v>15</v>
      </c>
      <c r="B19" s="239" t="s">
        <v>70</v>
      </c>
      <c r="C19" s="270"/>
      <c r="D19" s="263"/>
      <c r="E19" s="471">
        <f>最終需要額・需要増加額!M20</f>
        <v>0</v>
      </c>
      <c r="F19" s="273">
        <f>分析係数表!C22</f>
        <v>0.28280144764930404</v>
      </c>
      <c r="G19" s="267">
        <f t="shared" si="2"/>
        <v>0</v>
      </c>
      <c r="H19" s="267">
        <v>0.10773724211665593</v>
      </c>
      <c r="I19" s="267">
        <f t="shared" si="3"/>
        <v>0.10773724211665593</v>
      </c>
      <c r="J19" s="273">
        <f>分析係数表!G22</f>
        <v>0.21325815420745545</v>
      </c>
      <c r="K19" s="275">
        <f t="shared" si="4"/>
        <v>2.2975845393199773E-2</v>
      </c>
      <c r="L19" s="49"/>
      <c r="M19" s="50"/>
      <c r="N19" s="277">
        <f>分析係数表!H22</f>
        <v>5.2408897921031505E-5</v>
      </c>
      <c r="O19" s="279">
        <f t="shared" si="0"/>
        <v>9.3854718343298147E-3</v>
      </c>
      <c r="P19" s="273">
        <f>分析係数表!C22</f>
        <v>0.28280144764930404</v>
      </c>
      <c r="Q19" s="279">
        <f t="shared" si="1"/>
        <v>2.6542250216202408E-3</v>
      </c>
      <c r="R19" s="279">
        <v>4.0009036195958275E-2</v>
      </c>
      <c r="S19" s="280">
        <f t="shared" si="8"/>
        <v>0.14774627831261422</v>
      </c>
      <c r="T19" s="273">
        <f>分析係数表!F22</f>
        <v>0.43073258580094059</v>
      </c>
      <c r="U19" s="284">
        <f t="shared" si="5"/>
        <v>6.3639136500057758E-2</v>
      </c>
      <c r="V19" s="282">
        <f>分析係数表!D22</f>
        <v>2.2938556731137788E-2</v>
      </c>
      <c r="W19" s="257">
        <f t="shared" si="6"/>
        <v>0</v>
      </c>
      <c r="X19" s="273">
        <f>分析係数表!E22</f>
        <v>2.2183368519679003E-2</v>
      </c>
      <c r="Y19" s="258">
        <f t="shared" si="7"/>
        <v>0</v>
      </c>
    </row>
    <row r="20" spans="1:25">
      <c r="A20" s="249">
        <v>16</v>
      </c>
      <c r="B20" s="239" t="s">
        <v>71</v>
      </c>
      <c r="C20" s="270"/>
      <c r="D20" s="263"/>
      <c r="E20" s="471">
        <f>最終需要額・需要増加額!M21</f>
        <v>0</v>
      </c>
      <c r="F20" s="273">
        <f>分析係数表!C23</f>
        <v>0.31843177703160996</v>
      </c>
      <c r="G20" s="267">
        <f t="shared" si="2"/>
        <v>0</v>
      </c>
      <c r="H20" s="267">
        <v>9.6898337037903029E-2</v>
      </c>
      <c r="I20" s="267">
        <f t="shared" si="3"/>
        <v>9.6898337037903029E-2</v>
      </c>
      <c r="J20" s="273">
        <f>分析係数表!G23</f>
        <v>0.24379890925547271</v>
      </c>
      <c r="K20" s="275">
        <f t="shared" si="4"/>
        <v>2.3623708878509932E-2</v>
      </c>
      <c r="L20" s="49"/>
      <c r="M20" s="50"/>
      <c r="N20" s="277">
        <f>分析係数表!H23</f>
        <v>7.2227388731505603E-6</v>
      </c>
      <c r="O20" s="279">
        <f t="shared" si="0"/>
        <v>1.2934599838908317E-3</v>
      </c>
      <c r="P20" s="273">
        <f>分析係数表!C23</f>
        <v>0.31843177703160996</v>
      </c>
      <c r="Q20" s="279">
        <f t="shared" si="1"/>
        <v>4.1187876118963516E-4</v>
      </c>
      <c r="R20" s="279">
        <v>3.9461804357326193E-2</v>
      </c>
      <c r="S20" s="280">
        <f t="shared" si="8"/>
        <v>0.13636014139522923</v>
      </c>
      <c r="T20" s="273">
        <f>分析係数表!F23</f>
        <v>0.43764444987651224</v>
      </c>
      <c r="U20" s="284">
        <f t="shared" si="5"/>
        <v>5.9677259065998522E-2</v>
      </c>
      <c r="V20" s="282">
        <f>分析係数表!D23</f>
        <v>3.7770855561684982E-2</v>
      </c>
      <c r="W20" s="257">
        <f t="shared" si="6"/>
        <v>0</v>
      </c>
      <c r="X20" s="273">
        <f>分析係数表!E23</f>
        <v>3.6503495425501575E-2</v>
      </c>
      <c r="Y20" s="258">
        <f t="shared" si="7"/>
        <v>0</v>
      </c>
    </row>
    <row r="21" spans="1:25">
      <c r="A21" s="249">
        <v>17</v>
      </c>
      <c r="B21" s="239" t="s">
        <v>72</v>
      </c>
      <c r="C21" s="270"/>
      <c r="D21" s="263"/>
      <c r="E21" s="471">
        <f>最終需要額・需要増加額!M22</f>
        <v>0</v>
      </c>
      <c r="F21" s="273">
        <f>分析係数表!C24</f>
        <v>6.5709335168878003E-2</v>
      </c>
      <c r="G21" s="267">
        <f t="shared" si="2"/>
        <v>0</v>
      </c>
      <c r="H21" s="267">
        <v>7.2180460563683792E-3</v>
      </c>
      <c r="I21" s="267">
        <f t="shared" si="3"/>
        <v>7.2180460563683792E-3</v>
      </c>
      <c r="J21" s="273">
        <f>分析係数表!G24</f>
        <v>0.24633125110096343</v>
      </c>
      <c r="K21" s="275">
        <f t="shared" si="4"/>
        <v>1.7780303155695981E-3</v>
      </c>
      <c r="L21" s="49"/>
      <c r="M21" s="50"/>
      <c r="N21" s="277">
        <f>分析係数表!H24</f>
        <v>2.8080599423907303E-4</v>
      </c>
      <c r="O21" s="279">
        <f t="shared" si="0"/>
        <v>5.0287200349316732E-2</v>
      </c>
      <c r="P21" s="273">
        <f>分析係数表!C24</f>
        <v>6.5709335168878003E-2</v>
      </c>
      <c r="Q21" s="279">
        <f t="shared" si="1"/>
        <v>3.304338502457772E-3</v>
      </c>
      <c r="R21" s="279">
        <v>1.5130645427174766E-2</v>
      </c>
      <c r="S21" s="280">
        <f t="shared" si="8"/>
        <v>2.2348691483543147E-2</v>
      </c>
      <c r="T21" s="273">
        <f>分析係数表!F24</f>
        <v>0.36721364788140759</v>
      </c>
      <c r="U21" s="284">
        <f t="shared" si="5"/>
        <v>8.2067445250480261E-3</v>
      </c>
      <c r="V21" s="282">
        <f>分析係数表!D24</f>
        <v>3.9309475738153632E-2</v>
      </c>
      <c r="W21" s="257">
        <f t="shared" si="6"/>
        <v>0</v>
      </c>
      <c r="X21" s="273">
        <f>分析係数表!E24</f>
        <v>3.8550657867992791E-2</v>
      </c>
      <c r="Y21" s="258">
        <f t="shared" si="7"/>
        <v>0</v>
      </c>
    </row>
    <row r="22" spans="1:25">
      <c r="A22" s="249">
        <v>18</v>
      </c>
      <c r="B22" s="239" t="s">
        <v>87</v>
      </c>
      <c r="C22" s="270"/>
      <c r="D22" s="263"/>
      <c r="E22" s="471">
        <f>最終需要額・需要増加額!M23</f>
        <v>0</v>
      </c>
      <c r="F22" s="273">
        <f>分析係数表!C25</f>
        <v>0.13092441386923714</v>
      </c>
      <c r="G22" s="267">
        <f t="shared" si="2"/>
        <v>0</v>
      </c>
      <c r="H22" s="267">
        <v>4.3356592461804136E-2</v>
      </c>
      <c r="I22" s="267">
        <f t="shared" si="3"/>
        <v>4.3356592461804136E-2</v>
      </c>
      <c r="J22" s="273">
        <f>分析係数表!G25</f>
        <v>0.2605848403511512</v>
      </c>
      <c r="K22" s="275">
        <f t="shared" si="4"/>
        <v>1.1298070724829157E-2</v>
      </c>
      <c r="L22" s="49"/>
      <c r="M22" s="50"/>
      <c r="N22" s="277">
        <f>分析係数表!H25</f>
        <v>9.8123550057191766E-5</v>
      </c>
      <c r="O22" s="279">
        <f t="shared" si="0"/>
        <v>1.7572127098224227E-2</v>
      </c>
      <c r="P22" s="273">
        <f>分析係数表!C25</f>
        <v>0.13092441386923714</v>
      </c>
      <c r="Q22" s="279">
        <f t="shared" si="1"/>
        <v>2.300620440770746E-3</v>
      </c>
      <c r="R22" s="279">
        <v>5.8956213965861239E-2</v>
      </c>
      <c r="S22" s="280">
        <f t="shared" si="8"/>
        <v>0.10231280642766538</v>
      </c>
      <c r="T22" s="273">
        <f>分析係数表!F25</f>
        <v>0.33318683873123567</v>
      </c>
      <c r="U22" s="284">
        <f t="shared" si="5"/>
        <v>3.4089280535354677E-2</v>
      </c>
      <c r="V22" s="282">
        <f>分析係数表!D25</f>
        <v>4.284059086963312E-2</v>
      </c>
      <c r="W22" s="257">
        <f t="shared" si="6"/>
        <v>0</v>
      </c>
      <c r="X22" s="273">
        <f>分析係数表!E25</f>
        <v>4.249917369780222E-2</v>
      </c>
      <c r="Y22" s="258">
        <f t="shared" si="7"/>
        <v>0</v>
      </c>
    </row>
    <row r="23" spans="1:25">
      <c r="A23" s="249">
        <v>19</v>
      </c>
      <c r="B23" s="239" t="s">
        <v>88</v>
      </c>
      <c r="C23" s="270"/>
      <c r="D23" s="263"/>
      <c r="E23" s="471">
        <f>最終需要額・需要増加額!M24</f>
        <v>0</v>
      </c>
      <c r="F23" s="273">
        <f>分析係数表!C26</f>
        <v>0.15308736674872969</v>
      </c>
      <c r="G23" s="267">
        <f t="shared" si="2"/>
        <v>0</v>
      </c>
      <c r="H23" s="267">
        <v>2.8049931821889681E-2</v>
      </c>
      <c r="I23" s="267">
        <f t="shared" si="3"/>
        <v>2.8049931821889681E-2</v>
      </c>
      <c r="J23" s="273">
        <f>分析係数表!G26</f>
        <v>0.20415569699579933</v>
      </c>
      <c r="K23" s="275">
        <f t="shared" si="4"/>
        <v>5.7265533817825393E-3</v>
      </c>
      <c r="L23" s="49"/>
      <c r="M23" s="50"/>
      <c r="N23" s="277">
        <f>分析係数表!H26</f>
        <v>8.8175548492147558E-3</v>
      </c>
      <c r="O23" s="279">
        <f t="shared" si="0"/>
        <v>1.5790622578948244</v>
      </c>
      <c r="P23" s="273">
        <f>分析係数表!C26</f>
        <v>0.15308736674872969</v>
      </c>
      <c r="Q23" s="279">
        <f t="shared" si="1"/>
        <v>0.24173448299342215</v>
      </c>
      <c r="R23" s="279">
        <v>0.26543908003553818</v>
      </c>
      <c r="S23" s="280">
        <f t="shared" si="8"/>
        <v>0.29348901185742787</v>
      </c>
      <c r="T23" s="273">
        <f>分析係数表!F26</f>
        <v>0.33811565690794865</v>
      </c>
      <c r="U23" s="284">
        <f t="shared" si="5"/>
        <v>9.9233230039438958E-2</v>
      </c>
      <c r="V23" s="282">
        <f>分析係数表!D26</f>
        <v>3.3929737559631502E-2</v>
      </c>
      <c r="W23" s="257">
        <f t="shared" si="6"/>
        <v>0</v>
      </c>
      <c r="X23" s="273">
        <f>分析係数表!E26</f>
        <v>3.3531988342571602E-2</v>
      </c>
      <c r="Y23" s="258">
        <f t="shared" si="7"/>
        <v>0</v>
      </c>
    </row>
    <row r="24" spans="1:25">
      <c r="A24" s="249">
        <v>20</v>
      </c>
      <c r="B24" s="239" t="s">
        <v>89</v>
      </c>
      <c r="C24" s="270"/>
      <c r="D24" s="263"/>
      <c r="E24" s="471">
        <f>最終需要額・需要増加額!M25</f>
        <v>0</v>
      </c>
      <c r="F24" s="273">
        <f>分析係数表!C27</f>
        <v>0.18884998044104273</v>
      </c>
      <c r="G24" s="267">
        <f t="shared" si="2"/>
        <v>0</v>
      </c>
      <c r="H24" s="267">
        <v>7.976411796306886E-3</v>
      </c>
      <c r="I24" s="267">
        <f t="shared" si="3"/>
        <v>7.976411796306886E-3</v>
      </c>
      <c r="J24" s="273">
        <f>分析係数表!G27</f>
        <v>0.16481626532719168</v>
      </c>
      <c r="K24" s="275">
        <f t="shared" si="4"/>
        <v>1.3146424029790572E-3</v>
      </c>
      <c r="L24" s="49"/>
      <c r="M24" s="50"/>
      <c r="N24" s="277">
        <f>分析係数表!H27</f>
        <v>2.2388024205688101E-2</v>
      </c>
      <c r="O24" s="279">
        <f t="shared" si="0"/>
        <v>4.0092842807987861</v>
      </c>
      <c r="P24" s="273">
        <f>分析係数表!C27</f>
        <v>0.18884998044104273</v>
      </c>
      <c r="Q24" s="279">
        <f t="shared" si="1"/>
        <v>0.75715325801143085</v>
      </c>
      <c r="R24" s="279">
        <v>0.76377047199183346</v>
      </c>
      <c r="S24" s="280">
        <f t="shared" si="8"/>
        <v>0.77174688378814038</v>
      </c>
      <c r="T24" s="273">
        <f>分析係数表!F27</f>
        <v>0.29536956526946395</v>
      </c>
      <c r="U24" s="284">
        <f t="shared" si="5"/>
        <v>0.22795054156256653</v>
      </c>
      <c r="V24" s="282">
        <f>分析係数表!D27</f>
        <v>2.042747265118797E-2</v>
      </c>
      <c r="W24" s="257">
        <f t="shared" si="6"/>
        <v>0</v>
      </c>
      <c r="X24" s="273">
        <f>分析係数表!E27</f>
        <v>2.035082172191522E-2</v>
      </c>
      <c r="Y24" s="258">
        <f t="shared" si="7"/>
        <v>0</v>
      </c>
    </row>
    <row r="25" spans="1:25">
      <c r="A25" s="249">
        <v>21</v>
      </c>
      <c r="B25" s="239" t="s">
        <v>90</v>
      </c>
      <c r="C25" s="270"/>
      <c r="D25" s="263"/>
      <c r="E25" s="471">
        <f>最終需要額・需要増加額!M26</f>
        <v>0</v>
      </c>
      <c r="F25" s="273">
        <f>分析係数表!C28</f>
        <v>0.2115566871254172</v>
      </c>
      <c r="G25" s="267">
        <f t="shared" si="2"/>
        <v>0</v>
      </c>
      <c r="H25" s="267">
        <v>0.27451658824537911</v>
      </c>
      <c r="I25" s="267">
        <f t="shared" si="3"/>
        <v>0.27451658824537911</v>
      </c>
      <c r="J25" s="273">
        <f>分析係数表!G28</f>
        <v>0.18177207604774032</v>
      </c>
      <c r="K25" s="275">
        <f t="shared" si="4"/>
        <v>4.9899450154905267E-2</v>
      </c>
      <c r="L25" s="49"/>
      <c r="M25" s="50"/>
      <c r="N25" s="277">
        <f>分析係数表!H28</f>
        <v>7.2231792840574596E-3</v>
      </c>
      <c r="O25" s="279">
        <f t="shared" si="0"/>
        <v>1.2935388534020444</v>
      </c>
      <c r="P25" s="273">
        <f>分析係数表!C28</f>
        <v>0.2115566871254172</v>
      </c>
      <c r="Q25" s="279">
        <f t="shared" si="1"/>
        <v>0.27365679449374725</v>
      </c>
      <c r="R25" s="279">
        <v>0.35724421343219065</v>
      </c>
      <c r="S25" s="280">
        <f t="shared" si="8"/>
        <v>0.63176080167756976</v>
      </c>
      <c r="T25" s="273">
        <f>分析係数表!F28</f>
        <v>0.29628808224417325</v>
      </c>
      <c r="U25" s="284">
        <f t="shared" si="5"/>
        <v>0.1871831963660886</v>
      </c>
      <c r="V25" s="282">
        <f>分析係数表!D28</f>
        <v>3.0551159487848582E-2</v>
      </c>
      <c r="W25" s="257">
        <f t="shared" si="6"/>
        <v>0</v>
      </c>
      <c r="X25" s="273">
        <f>分析係数表!E28</f>
        <v>3.018459578819983E-2</v>
      </c>
      <c r="Y25" s="258">
        <f t="shared" si="7"/>
        <v>0</v>
      </c>
    </row>
    <row r="26" spans="1:25">
      <c r="A26" s="249">
        <v>22</v>
      </c>
      <c r="B26" s="239" t="s">
        <v>64</v>
      </c>
      <c r="C26" s="270"/>
      <c r="D26" s="263"/>
      <c r="E26" s="471">
        <f>最終需要額・需要増加額!M27</f>
        <v>17.950918641577417</v>
      </c>
      <c r="F26" s="273">
        <f>分析係数表!C29</f>
        <v>0.4024048564090591</v>
      </c>
      <c r="G26" s="267">
        <f t="shared" si="2"/>
        <v>7.2235368383746623</v>
      </c>
      <c r="H26" s="267">
        <v>7.6352146391739755</v>
      </c>
      <c r="I26" s="267">
        <f t="shared" si="3"/>
        <v>7.6352146391739755</v>
      </c>
      <c r="J26" s="273">
        <f>分析係数表!G29</f>
        <v>0.28848634430593861</v>
      </c>
      <c r="K26" s="275">
        <f t="shared" si="4"/>
        <v>2.2026551592464862</v>
      </c>
      <c r="L26" s="49"/>
      <c r="M26" s="50"/>
      <c r="N26" s="277">
        <f>分析係数表!H29</f>
        <v>7.7130042947109994E-3</v>
      </c>
      <c r="O26" s="279">
        <f t="shared" si="0"/>
        <v>1.3812575237729825</v>
      </c>
      <c r="P26" s="273">
        <f>分析係数表!C29</f>
        <v>0.4024048564090591</v>
      </c>
      <c r="Q26" s="279">
        <f t="shared" si="1"/>
        <v>0.55582473551779954</v>
      </c>
      <c r="R26" s="279">
        <v>0.90292212746174627</v>
      </c>
      <c r="S26" s="280">
        <f t="shared" si="8"/>
        <v>8.5381367666357217</v>
      </c>
      <c r="T26" s="273">
        <f>分析係数表!F29</f>
        <v>0.40202182464221792</v>
      </c>
      <c r="U26" s="284">
        <f t="shared" si="5"/>
        <v>3.4325173219676994</v>
      </c>
      <c r="V26" s="282">
        <f>分析係数表!D29</f>
        <v>7.9194780809421356E-2</v>
      </c>
      <c r="W26" s="257">
        <f t="shared" si="6"/>
        <v>1</v>
      </c>
      <c r="X26" s="273">
        <f>分析係数表!E29</f>
        <v>6.5944675090492746E-2</v>
      </c>
      <c r="Y26" s="258">
        <f t="shared" si="7"/>
        <v>1</v>
      </c>
    </row>
    <row r="27" spans="1:25">
      <c r="A27" s="249">
        <v>23</v>
      </c>
      <c r="B27" s="239" t="s">
        <v>91</v>
      </c>
      <c r="C27" s="270"/>
      <c r="D27" s="263"/>
      <c r="E27" s="471">
        <f>最終需要額・需要増加額!M28</f>
        <v>0</v>
      </c>
      <c r="F27" s="273">
        <f>分析係数表!C30</f>
        <v>1</v>
      </c>
      <c r="G27" s="267">
        <f t="shared" si="2"/>
        <v>0</v>
      </c>
      <c r="H27" s="267">
        <v>1.8315616631325498</v>
      </c>
      <c r="I27" s="267">
        <f t="shared" si="3"/>
        <v>1.8315616631325498</v>
      </c>
      <c r="J27" s="273">
        <f>分析係数表!G30</f>
        <v>0.33838967095036887</v>
      </c>
      <c r="K27" s="275">
        <f t="shared" si="4"/>
        <v>0.61978154851273382</v>
      </c>
      <c r="L27" s="49"/>
      <c r="M27" s="50"/>
      <c r="N27" s="277">
        <f>分析係数表!H30</f>
        <v>0</v>
      </c>
      <c r="O27" s="279">
        <f t="shared" si="0"/>
        <v>0</v>
      </c>
      <c r="P27" s="273">
        <f>分析係数表!C30</f>
        <v>1</v>
      </c>
      <c r="Q27" s="279">
        <f t="shared" si="1"/>
        <v>0</v>
      </c>
      <c r="R27" s="279">
        <v>1.2474860631307785</v>
      </c>
      <c r="S27" s="280">
        <f t="shared" si="8"/>
        <v>3.0790477262633282</v>
      </c>
      <c r="T27" s="273">
        <f>分析係数表!F30</f>
        <v>0.46362091424568164</v>
      </c>
      <c r="U27" s="284">
        <f t="shared" si="5"/>
        <v>1.4275109218562916</v>
      </c>
      <c r="V27" s="282">
        <f>分析係数表!D30</f>
        <v>7.3824536053885614E-2</v>
      </c>
      <c r="W27" s="257">
        <f t="shared" si="6"/>
        <v>0</v>
      </c>
      <c r="X27" s="273">
        <f>分析係数表!E30</f>
        <v>5.6949248710145881E-2</v>
      </c>
      <c r="Y27" s="258">
        <f t="shared" si="7"/>
        <v>0</v>
      </c>
    </row>
    <row r="28" spans="1:25">
      <c r="A28" s="249">
        <v>24</v>
      </c>
      <c r="B28" s="239" t="s">
        <v>92</v>
      </c>
      <c r="C28" s="270"/>
      <c r="D28" s="263"/>
      <c r="E28" s="471">
        <f>最終需要額・需要増加額!M29</f>
        <v>8</v>
      </c>
      <c r="F28" s="273">
        <f>分析係数表!C31</f>
        <v>0.99932498158227889</v>
      </c>
      <c r="G28" s="267">
        <f t="shared" si="2"/>
        <v>7.9945998526582311</v>
      </c>
      <c r="H28" s="267">
        <v>11.361892929038182</v>
      </c>
      <c r="I28" s="267">
        <f t="shared" si="3"/>
        <v>11.361892929038182</v>
      </c>
      <c r="J28" s="273">
        <f>分析係数表!G31</f>
        <v>7.0262508387801376E-2</v>
      </c>
      <c r="K28" s="275">
        <f t="shared" si="4"/>
        <v>0.79831509722784644</v>
      </c>
      <c r="L28" s="49"/>
      <c r="M28" s="50"/>
      <c r="N28" s="277">
        <f>分析係数表!H31</f>
        <v>3.314462019579964E-2</v>
      </c>
      <c r="O28" s="279">
        <f t="shared" si="0"/>
        <v>5.9355932226615709</v>
      </c>
      <c r="P28" s="273">
        <f>分析係数表!C31</f>
        <v>0.99932498158227889</v>
      </c>
      <c r="Q28" s="279">
        <f t="shared" si="1"/>
        <v>5.9315865879161738</v>
      </c>
      <c r="R28" s="279">
        <v>8.2119300945970028</v>
      </c>
      <c r="S28" s="280">
        <f t="shared" si="8"/>
        <v>19.573823023635185</v>
      </c>
      <c r="T28" s="273">
        <f>分析係数表!F31</f>
        <v>0.39948542779773355</v>
      </c>
      <c r="U28" s="284">
        <f t="shared" si="5"/>
        <v>7.8194570642340286</v>
      </c>
      <c r="V28" s="282">
        <f>分析係数表!D31</f>
        <v>2.9145126840892164E-3</v>
      </c>
      <c r="W28" s="257">
        <f t="shared" si="6"/>
        <v>0</v>
      </c>
      <c r="X28" s="273">
        <f>分析係数表!E31</f>
        <v>2.9145126840892164E-3</v>
      </c>
      <c r="Y28" s="258">
        <f t="shared" si="7"/>
        <v>0</v>
      </c>
    </row>
    <row r="29" spans="1:25">
      <c r="A29" s="249">
        <v>25</v>
      </c>
      <c r="B29" s="239" t="s">
        <v>1</v>
      </c>
      <c r="C29" s="270"/>
      <c r="D29" s="263"/>
      <c r="E29" s="471">
        <f>最終需要額・需要増加額!M30</f>
        <v>10</v>
      </c>
      <c r="F29" s="273">
        <f>分析係数表!C32</f>
        <v>0.9998360837770528</v>
      </c>
      <c r="G29" s="267">
        <f t="shared" si="2"/>
        <v>9.9983608377705284</v>
      </c>
      <c r="H29" s="267">
        <v>11.102995083801373</v>
      </c>
      <c r="I29" s="267">
        <f t="shared" si="3"/>
        <v>11.102995083801373</v>
      </c>
      <c r="J29" s="273">
        <f>分析係数表!G32</f>
        <v>0.11380414292785156</v>
      </c>
      <c r="K29" s="275">
        <f t="shared" si="4"/>
        <v>1.2635668394441646</v>
      </c>
      <c r="L29" s="49"/>
      <c r="M29" s="50"/>
      <c r="N29" s="277">
        <f>分析係数表!H32</f>
        <v>7.2296973654795713E-3</v>
      </c>
      <c r="O29" s="279">
        <f t="shared" si="0"/>
        <v>1.2947061221679947</v>
      </c>
      <c r="P29" s="273">
        <f>分析係数表!C32</f>
        <v>0.9998360837770528</v>
      </c>
      <c r="Q29" s="279">
        <f t="shared" si="1"/>
        <v>1.2944938988306223</v>
      </c>
      <c r="R29" s="279">
        <v>1.748125005963981</v>
      </c>
      <c r="S29" s="280">
        <f t="shared" si="8"/>
        <v>12.851120089765354</v>
      </c>
      <c r="T29" s="273">
        <f>分析係数表!F32</f>
        <v>0.44272670787830282</v>
      </c>
      <c r="U29" s="284">
        <f t="shared" si="5"/>
        <v>5.6895340898905342</v>
      </c>
      <c r="V29" s="282">
        <f>分析係数表!D32</f>
        <v>2.1120085933633119E-2</v>
      </c>
      <c r="W29" s="257">
        <f t="shared" si="6"/>
        <v>0</v>
      </c>
      <c r="X29" s="273">
        <f>分析係数表!E32</f>
        <v>2.1120085933633119E-2</v>
      </c>
      <c r="Y29" s="258">
        <f t="shared" si="7"/>
        <v>0</v>
      </c>
    </row>
    <row r="30" spans="1:25">
      <c r="A30" s="249">
        <v>26</v>
      </c>
      <c r="B30" s="239" t="s">
        <v>2</v>
      </c>
      <c r="C30" s="270"/>
      <c r="D30" s="263"/>
      <c r="E30" s="471">
        <f>最終需要額・需要増加額!M31</f>
        <v>0</v>
      </c>
      <c r="F30" s="273">
        <f>分析係数表!C33</f>
        <v>0.99108509199615646</v>
      </c>
      <c r="G30" s="267">
        <f t="shared" si="2"/>
        <v>0</v>
      </c>
      <c r="H30" s="267">
        <v>0.90771621815808046</v>
      </c>
      <c r="I30" s="267">
        <f t="shared" si="3"/>
        <v>0.90771621815808046</v>
      </c>
      <c r="J30" s="273">
        <f>分析係数表!G33</f>
        <v>0.4529749017181946</v>
      </c>
      <c r="K30" s="275">
        <f t="shared" si="4"/>
        <v>0.41117266470816777</v>
      </c>
      <c r="L30" s="49"/>
      <c r="M30" s="50"/>
      <c r="N30" s="277">
        <f>分析係数表!H33</f>
        <v>7.7168799106917146E-4</v>
      </c>
      <c r="O30" s="279">
        <f t="shared" si="0"/>
        <v>0.13819515754716558</v>
      </c>
      <c r="P30" s="273">
        <f>分析係数表!C33</f>
        <v>0.99108509199615646</v>
      </c>
      <c r="Q30" s="279">
        <f t="shared" si="1"/>
        <v>0.13696316043105594</v>
      </c>
      <c r="R30" s="279">
        <v>0.83335211115297181</v>
      </c>
      <c r="S30" s="280">
        <f t="shared" si="8"/>
        <v>1.7410683293110523</v>
      </c>
      <c r="T30" s="273">
        <f>分析係数表!F33</f>
        <v>0.63278689994307047</v>
      </c>
      <c r="U30" s="284">
        <f t="shared" si="5"/>
        <v>1.1017252306938017</v>
      </c>
      <c r="V30" s="282">
        <f>分析係数表!D33</f>
        <v>8.7702783269007503E-2</v>
      </c>
      <c r="W30" s="257">
        <f t="shared" si="6"/>
        <v>0</v>
      </c>
      <c r="X30" s="273">
        <f>分析係数表!E33</f>
        <v>8.4336323251883824E-2</v>
      </c>
      <c r="Y30" s="258">
        <f t="shared" si="7"/>
        <v>0</v>
      </c>
    </row>
    <row r="31" spans="1:25">
      <c r="A31" s="249">
        <v>27</v>
      </c>
      <c r="B31" s="239" t="s">
        <v>65</v>
      </c>
      <c r="C31" s="270"/>
      <c r="D31" s="263"/>
      <c r="E31" s="471">
        <f>最終需要額・需要増加額!M32</f>
        <v>20.882977326299741</v>
      </c>
      <c r="F31" s="273">
        <f>分析係数表!C34</f>
        <v>0.24606089914510665</v>
      </c>
      <c r="G31" s="267">
        <f t="shared" si="2"/>
        <v>5.1384841777361894</v>
      </c>
      <c r="H31" s="267">
        <v>5.8470140868576959</v>
      </c>
      <c r="I31" s="267">
        <f t="shared" si="3"/>
        <v>5.8470140868576959</v>
      </c>
      <c r="J31" s="273">
        <f>分析係数表!G34</f>
        <v>0.43749758717185111</v>
      </c>
      <c r="K31" s="275">
        <f t="shared" si="4"/>
        <v>2.5580545551600662</v>
      </c>
      <c r="L31" s="49"/>
      <c r="M31" s="50"/>
      <c r="N31" s="277">
        <f>分析係数表!H34</f>
        <v>0.137069350800852</v>
      </c>
      <c r="O31" s="279">
        <f t="shared" si="0"/>
        <v>24.546605296483772</v>
      </c>
      <c r="P31" s="273">
        <f>分析係数表!C34</f>
        <v>0.24606089914510665</v>
      </c>
      <c r="Q31" s="279">
        <f t="shared" si="1"/>
        <v>6.0399597702128345</v>
      </c>
      <c r="R31" s="279">
        <v>6.719008486680984</v>
      </c>
      <c r="S31" s="280">
        <f t="shared" si="8"/>
        <v>12.56602257353868</v>
      </c>
      <c r="T31" s="273">
        <f>分析係数表!F34</f>
        <v>0.68044247766447119</v>
      </c>
      <c r="U31" s="284">
        <f t="shared" si="5"/>
        <v>8.5504555343263338</v>
      </c>
      <c r="V31" s="282">
        <f>分析係数表!D34</f>
        <v>0.15389009392691583</v>
      </c>
      <c r="W31" s="257">
        <f t="shared" si="6"/>
        <v>2</v>
      </c>
      <c r="X31" s="273">
        <f>分析係数表!E34</f>
        <v>0.1433320704064108</v>
      </c>
      <c r="Y31" s="258">
        <f t="shared" si="7"/>
        <v>2</v>
      </c>
    </row>
    <row r="32" spans="1:25">
      <c r="A32" s="249">
        <v>28</v>
      </c>
      <c r="B32" s="239" t="s">
        <v>66</v>
      </c>
      <c r="C32" s="270"/>
      <c r="D32" s="263"/>
      <c r="E32" s="471">
        <f>最終需要額・需要増加額!M33</f>
        <v>2</v>
      </c>
      <c r="F32" s="273">
        <f>分析係数表!C35</f>
        <v>0.75377646979277246</v>
      </c>
      <c r="G32" s="267">
        <f t="shared" si="2"/>
        <v>1.5075529395855449</v>
      </c>
      <c r="H32" s="267">
        <v>5.5449403915711235</v>
      </c>
      <c r="I32" s="267">
        <f t="shared" si="3"/>
        <v>5.5449403915711235</v>
      </c>
      <c r="J32" s="273">
        <f>分析係数表!G35</f>
        <v>0.30282397072447498</v>
      </c>
      <c r="K32" s="275">
        <f t="shared" si="4"/>
        <v>1.6791408668060928</v>
      </c>
      <c r="L32" s="49"/>
      <c r="M32" s="50"/>
      <c r="N32" s="277">
        <f>分析係数表!H35</f>
        <v>5.7629969222324183E-2</v>
      </c>
      <c r="O32" s="279">
        <f t="shared" si="0"/>
        <v>10.320469889758218</v>
      </c>
      <c r="P32" s="273">
        <f>分析係数表!C35</f>
        <v>0.75377646979277246</v>
      </c>
      <c r="Q32" s="279">
        <f t="shared" si="1"/>
        <v>7.7793273601045536</v>
      </c>
      <c r="R32" s="279">
        <v>12.065729811910415</v>
      </c>
      <c r="S32" s="280">
        <f t="shared" si="8"/>
        <v>17.61067020348154</v>
      </c>
      <c r="T32" s="273">
        <f>分析係数表!F35</f>
        <v>0.60548890850388704</v>
      </c>
      <c r="U32" s="284">
        <f t="shared" si="5"/>
        <v>10.663065479527964</v>
      </c>
      <c r="V32" s="282">
        <f>分析係数表!D35</f>
        <v>4.0363234612300396E-2</v>
      </c>
      <c r="W32" s="257">
        <f t="shared" si="6"/>
        <v>1</v>
      </c>
      <c r="X32" s="273">
        <f>分析係数表!E35</f>
        <v>3.9154079363329694E-2</v>
      </c>
      <c r="Y32" s="258">
        <f t="shared" si="7"/>
        <v>1</v>
      </c>
    </row>
    <row r="33" spans="1:25">
      <c r="A33" s="249">
        <v>29</v>
      </c>
      <c r="B33" s="239" t="s">
        <v>93</v>
      </c>
      <c r="C33" s="270"/>
      <c r="D33" s="263"/>
      <c r="E33" s="471">
        <f>最終需要額・需要増加額!M34</f>
        <v>30</v>
      </c>
      <c r="F33" s="273">
        <f>分析係数表!C36</f>
        <v>0.99118010215945485</v>
      </c>
      <c r="G33" s="267">
        <f t="shared" si="2"/>
        <v>29.735403064783647</v>
      </c>
      <c r="H33" s="267">
        <v>33.907167839510976</v>
      </c>
      <c r="I33" s="267">
        <f t="shared" si="3"/>
        <v>33.907167839510976</v>
      </c>
      <c r="J33" s="273">
        <f>分析係数表!G36</f>
        <v>5.8650173764370726E-2</v>
      </c>
      <c r="K33" s="275">
        <f t="shared" si="4"/>
        <v>1.9886612856450014</v>
      </c>
      <c r="L33" s="49"/>
      <c r="M33" s="50"/>
      <c r="N33" s="277">
        <f>分析係数表!H36</f>
        <v>0.2375179181177472</v>
      </c>
      <c r="O33" s="279">
        <f t="shared" si="0"/>
        <v>42.535100318302902</v>
      </c>
      <c r="P33" s="273">
        <f>分析係数表!C36</f>
        <v>0.99118010215945485</v>
      </c>
      <c r="Q33" s="279">
        <f t="shared" si="1"/>
        <v>42.159945078858129</v>
      </c>
      <c r="R33" s="279">
        <v>46.094521326119789</v>
      </c>
      <c r="S33" s="280">
        <f t="shared" si="8"/>
        <v>80.001689165630765</v>
      </c>
      <c r="T33" s="273">
        <f>分析係数表!F36</f>
        <v>0.81306518983088305</v>
      </c>
      <c r="U33" s="284">
        <f t="shared" si="5"/>
        <v>65.046588588244873</v>
      </c>
      <c r="V33" s="282">
        <f>分析係数表!D36</f>
        <v>1.5774342104513773E-2</v>
      </c>
      <c r="W33" s="257">
        <f t="shared" si="6"/>
        <v>1</v>
      </c>
      <c r="X33" s="273">
        <f>分析係数表!E36</f>
        <v>1.3229670821596217E-2</v>
      </c>
      <c r="Y33" s="258">
        <f t="shared" si="7"/>
        <v>1</v>
      </c>
    </row>
    <row r="34" spans="1:25">
      <c r="A34" s="249">
        <v>30</v>
      </c>
      <c r="B34" s="239" t="s">
        <v>94</v>
      </c>
      <c r="C34" s="270"/>
      <c r="D34" s="263"/>
      <c r="E34" s="471">
        <f>最終需要額・需要増加額!M35</f>
        <v>72.825482898616855</v>
      </c>
      <c r="F34" s="273">
        <f>分析係数表!C37</f>
        <v>0.58105140483022077</v>
      </c>
      <c r="G34" s="267">
        <f t="shared" si="2"/>
        <v>42.315349145680543</v>
      </c>
      <c r="H34" s="267">
        <v>46.065163759190611</v>
      </c>
      <c r="I34" s="267">
        <f t="shared" si="3"/>
        <v>46.065163759190611</v>
      </c>
      <c r="J34" s="273">
        <f>分析係数表!G37</f>
        <v>0.40235165952905672</v>
      </c>
      <c r="K34" s="275">
        <f t="shared" si="4"/>
        <v>18.534395084988102</v>
      </c>
      <c r="L34" s="49"/>
      <c r="M34" s="50"/>
      <c r="N34" s="277">
        <f>分析係数表!H37</f>
        <v>4.2719417558337268E-2</v>
      </c>
      <c r="O34" s="279">
        <f t="shared" si="0"/>
        <v>7.6502637181357791</v>
      </c>
      <c r="P34" s="273">
        <f>分析係数表!C37</f>
        <v>0.58105140483022077</v>
      </c>
      <c r="Q34" s="279">
        <f t="shared" si="1"/>
        <v>4.4451964807444622</v>
      </c>
      <c r="R34" s="279">
        <v>6.0026082168856858</v>
      </c>
      <c r="S34" s="280">
        <f t="shared" si="8"/>
        <v>52.067771976076294</v>
      </c>
      <c r="T34" s="273">
        <f>分析係数表!F37</f>
        <v>0.63403708963374472</v>
      </c>
      <c r="U34" s="284">
        <f t="shared" si="5"/>
        <v>33.012898607424866</v>
      </c>
      <c r="V34" s="282">
        <f>分析係数表!D37</f>
        <v>7.9200513574427991E-2</v>
      </c>
      <c r="W34" s="257">
        <f t="shared" si="6"/>
        <v>4</v>
      </c>
      <c r="X34" s="273">
        <f>分析係数表!E37</f>
        <v>7.3600662533244779E-2</v>
      </c>
      <c r="Y34" s="258">
        <f t="shared" si="7"/>
        <v>4</v>
      </c>
    </row>
    <row r="35" spans="1:25">
      <c r="A35" s="249">
        <v>31</v>
      </c>
      <c r="B35" s="239" t="s">
        <v>95</v>
      </c>
      <c r="C35" s="270"/>
      <c r="D35" s="263"/>
      <c r="E35" s="471">
        <f>最終需要額・需要増加額!M36</f>
        <v>4.8016210133157458</v>
      </c>
      <c r="F35" s="273">
        <f>分析係数表!C38</f>
        <v>0.47456671407271833</v>
      </c>
      <c r="G35" s="267">
        <f t="shared" si="2"/>
        <v>2.2786895065117694</v>
      </c>
      <c r="H35" s="267">
        <v>4.0002841756728937</v>
      </c>
      <c r="I35" s="267">
        <f t="shared" si="3"/>
        <v>4.0002841756728937</v>
      </c>
      <c r="J35" s="273">
        <f>分析係数表!G38</f>
        <v>0.18003386475673192</v>
      </c>
      <c r="K35" s="275">
        <f t="shared" si="4"/>
        <v>0.72018662027158853</v>
      </c>
      <c r="L35" s="49"/>
      <c r="M35" s="50"/>
      <c r="N35" s="277">
        <f>分析係数表!H38</f>
        <v>5.150358926080905E-2</v>
      </c>
      <c r="O35" s="279">
        <f t="shared" si="0"/>
        <v>9.2233476670806702</v>
      </c>
      <c r="P35" s="273">
        <f>分析係数表!C38</f>
        <v>0.47456671407271833</v>
      </c>
      <c r="Q35" s="279">
        <f t="shared" si="1"/>
        <v>4.3770937951167461</v>
      </c>
      <c r="R35" s="279">
        <v>6.1158270282995444</v>
      </c>
      <c r="S35" s="280">
        <f t="shared" si="8"/>
        <v>10.116111203972437</v>
      </c>
      <c r="T35" s="273">
        <f>分析係数表!F38</f>
        <v>0.4997199825516766</v>
      </c>
      <c r="U35" s="284">
        <f t="shared" si="5"/>
        <v>5.0552229143399261</v>
      </c>
      <c r="V35" s="282">
        <f>分析係数表!D38</f>
        <v>3.5590827435143364E-2</v>
      </c>
      <c r="W35" s="257">
        <f t="shared" si="6"/>
        <v>0</v>
      </c>
      <c r="X35" s="273">
        <f>分析係数表!E38</f>
        <v>3.1059891839156476E-2</v>
      </c>
      <c r="Y35" s="258">
        <f t="shared" si="7"/>
        <v>0</v>
      </c>
    </row>
    <row r="36" spans="1:25">
      <c r="A36" s="249">
        <v>32</v>
      </c>
      <c r="B36" s="239" t="s">
        <v>67</v>
      </c>
      <c r="C36" s="270"/>
      <c r="D36" s="263"/>
      <c r="E36" s="471">
        <f>最終需要額・需要増加額!M37</f>
        <v>0</v>
      </c>
      <c r="F36" s="273">
        <f>分析係数表!C39</f>
        <v>1</v>
      </c>
      <c r="G36" s="267">
        <f t="shared" si="2"/>
        <v>0</v>
      </c>
      <c r="H36" s="267">
        <v>4.5868676713428889E-2</v>
      </c>
      <c r="I36" s="267">
        <f t="shared" si="3"/>
        <v>4.5868676713428889E-2</v>
      </c>
      <c r="J36" s="273">
        <f>分析係数表!G39</f>
        <v>0.33345520667958617</v>
      </c>
      <c r="K36" s="275">
        <f t="shared" si="4"/>
        <v>1.5295149073595551E-2</v>
      </c>
      <c r="L36" s="49"/>
      <c r="M36" s="50"/>
      <c r="N36" s="277">
        <f>分析係数表!H39</f>
        <v>5.0851604954235139E-3</v>
      </c>
      <c r="O36" s="279">
        <f t="shared" si="0"/>
        <v>0.91065892426811579</v>
      </c>
      <c r="P36" s="273">
        <f>分析係数表!C39</f>
        <v>1</v>
      </c>
      <c r="Q36" s="279">
        <f t="shared" si="1"/>
        <v>0.91065892426811579</v>
      </c>
      <c r="R36" s="279">
        <v>0.95189763944123496</v>
      </c>
      <c r="S36" s="280">
        <f t="shared" si="8"/>
        <v>0.99776631615466382</v>
      </c>
      <c r="T36" s="273">
        <f>分析係数表!F39</f>
        <v>0.70859596344355691</v>
      </c>
      <c r="U36" s="284">
        <f t="shared" si="5"/>
        <v>0.70701318408714264</v>
      </c>
      <c r="V36" s="282">
        <f>分析係数表!D39</f>
        <v>4.8027598057070089E-2</v>
      </c>
      <c r="W36" s="257">
        <f t="shared" si="6"/>
        <v>0</v>
      </c>
      <c r="X36" s="273">
        <f>分析係数表!E39</f>
        <v>4.8027598057070089E-2</v>
      </c>
      <c r="Y36" s="258">
        <f t="shared" si="7"/>
        <v>0</v>
      </c>
    </row>
    <row r="37" spans="1:25">
      <c r="A37" s="249">
        <v>33</v>
      </c>
      <c r="B37" s="239" t="s">
        <v>96</v>
      </c>
      <c r="C37" s="270"/>
      <c r="D37" s="263"/>
      <c r="E37" s="471">
        <f>最終需要額・需要増加額!M38</f>
        <v>0</v>
      </c>
      <c r="F37" s="273">
        <f>分析係数表!C40</f>
        <v>0.78927678494152065</v>
      </c>
      <c r="G37" s="267">
        <f t="shared" si="2"/>
        <v>0</v>
      </c>
      <c r="H37" s="267">
        <v>0.14273190709047762</v>
      </c>
      <c r="I37" s="267">
        <f t="shared" si="3"/>
        <v>0.14273190709047762</v>
      </c>
      <c r="J37" s="273">
        <f>分析係数表!G40</f>
        <v>0.52314226927728547</v>
      </c>
      <c r="K37" s="275">
        <f t="shared" si="4"/>
        <v>7.4669093773587131E-2</v>
      </c>
      <c r="L37" s="49"/>
      <c r="M37" s="50"/>
      <c r="N37" s="277">
        <f>分析係数表!H40</f>
        <v>3.428475595158087E-2</v>
      </c>
      <c r="O37" s="279">
        <f t="shared" si="0"/>
        <v>6.1397706132894116</v>
      </c>
      <c r="P37" s="273">
        <f>分析係数表!C40</f>
        <v>0.78927678494152065</v>
      </c>
      <c r="Q37" s="279">
        <f t="shared" si="1"/>
        <v>4.845978409935495</v>
      </c>
      <c r="R37" s="279">
        <v>4.9463441580887979</v>
      </c>
      <c r="S37" s="280">
        <f t="shared" si="8"/>
        <v>5.0890760651792757</v>
      </c>
      <c r="T37" s="273">
        <f>分析係数表!F40</f>
        <v>0.70623799726049996</v>
      </c>
      <c r="U37" s="284">
        <f t="shared" si="5"/>
        <v>3.5940988881785572</v>
      </c>
      <c r="V37" s="282">
        <f>分析係数表!D40</f>
        <v>9.0697433955161888E-2</v>
      </c>
      <c r="W37" s="257">
        <f t="shared" si="6"/>
        <v>0</v>
      </c>
      <c r="X37" s="273">
        <f>分析係数表!E40</f>
        <v>9.0562666353757981E-2</v>
      </c>
      <c r="Y37" s="258">
        <f t="shared" si="7"/>
        <v>0</v>
      </c>
    </row>
    <row r="38" spans="1:25">
      <c r="A38" s="249">
        <v>34</v>
      </c>
      <c r="B38" s="239" t="s">
        <v>97</v>
      </c>
      <c r="C38" s="270">
        <f>最終需要額・需要増加額!D39</f>
        <v>500</v>
      </c>
      <c r="D38" s="263"/>
      <c r="E38" s="471">
        <f>最終需要額・需要増加額!M39</f>
        <v>0</v>
      </c>
      <c r="F38" s="273">
        <f>分析係数表!C41</f>
        <v>0.99594790611943085</v>
      </c>
      <c r="G38" s="267">
        <f t="shared" si="2"/>
        <v>0</v>
      </c>
      <c r="H38" s="267">
        <v>6.5097218831994208E-2</v>
      </c>
      <c r="I38" s="267">
        <f t="shared" si="3"/>
        <v>500.06509721883202</v>
      </c>
      <c r="J38" s="273">
        <f>分析係数表!G41</f>
        <v>0.50896339569449323</v>
      </c>
      <c r="K38" s="275">
        <f t="shared" si="4"/>
        <v>254.51482994879362</v>
      </c>
      <c r="L38" s="49"/>
      <c r="M38" s="50"/>
      <c r="N38" s="277">
        <f>分析係数表!H41</f>
        <v>5.504775199299148E-2</v>
      </c>
      <c r="O38" s="279">
        <f t="shared" si="0"/>
        <v>9.8580421716150042</v>
      </c>
      <c r="P38" s="273">
        <f>分析係数表!C41</f>
        <v>0.99594790611943085</v>
      </c>
      <c r="Q38" s="279">
        <f t="shared" si="1"/>
        <v>9.8180964592570099</v>
      </c>
      <c r="R38" s="279">
        <v>9.9788217331962681</v>
      </c>
      <c r="S38" s="280">
        <f t="shared" si="8"/>
        <v>510.04391895202826</v>
      </c>
      <c r="T38" s="273">
        <f>分析係数表!F41</f>
        <v>0.58132099287543681</v>
      </c>
      <c r="U38" s="284">
        <f t="shared" si="5"/>
        <v>296.49923737527189</v>
      </c>
      <c r="V38" s="282">
        <f>分析係数表!D41</f>
        <v>0.12149342216939719</v>
      </c>
      <c r="W38" s="257">
        <f t="shared" si="6"/>
        <v>62</v>
      </c>
      <c r="X38" s="273">
        <f>分析係数表!E41</f>
        <v>0.11755967401821014</v>
      </c>
      <c r="Y38" s="258">
        <f t="shared" si="7"/>
        <v>60</v>
      </c>
    </row>
    <row r="39" spans="1:25">
      <c r="A39" s="249">
        <v>35</v>
      </c>
      <c r="B39" s="239" t="s">
        <v>3</v>
      </c>
      <c r="C39" s="270"/>
      <c r="D39" s="263"/>
      <c r="E39" s="471">
        <f>最終需要額・需要増加額!M40</f>
        <v>0</v>
      </c>
      <c r="F39" s="273">
        <f>分析係数表!C42</f>
        <v>0.9655414908579466</v>
      </c>
      <c r="G39" s="267">
        <f>E39*F39</f>
        <v>0</v>
      </c>
      <c r="H39" s="267">
        <v>0.28074594933878377</v>
      </c>
      <c r="I39" s="267">
        <f>C39+H39</f>
        <v>0.28074594933878377</v>
      </c>
      <c r="J39" s="273">
        <f>分析係数表!G42</f>
        <v>0.53299358903562055</v>
      </c>
      <c r="K39" s="275">
        <f>I39*J39</f>
        <v>0.14963579114529085</v>
      </c>
      <c r="L39" s="49"/>
      <c r="M39" s="50"/>
      <c r="N39" s="277">
        <f>分析係数表!H42</f>
        <v>1.3420289237220641E-2</v>
      </c>
      <c r="O39" s="279">
        <f t="shared" si="0"/>
        <v>2.4033275195803783</v>
      </c>
      <c r="P39" s="273">
        <f>分析係数表!C42</f>
        <v>0.9655414908579466</v>
      </c>
      <c r="Q39" s="279">
        <f>O39*P39</f>
        <v>2.3205124362755694</v>
      </c>
      <c r="R39" s="279">
        <v>2.4937461749216134</v>
      </c>
      <c r="S39" s="280">
        <f>I39+R39</f>
        <v>2.774492124260397</v>
      </c>
      <c r="T39" s="273">
        <f>分析係数表!F42</f>
        <v>0.58706867988829459</v>
      </c>
      <c r="U39" s="284">
        <f t="shared" si="5"/>
        <v>1.6288174287500214</v>
      </c>
      <c r="V39" s="282">
        <f>分析係数表!D42</f>
        <v>0.12536880137580664</v>
      </c>
      <c r="W39" s="257">
        <f t="shared" si="6"/>
        <v>0</v>
      </c>
      <c r="X39" s="273">
        <f>分析係数表!E42</f>
        <v>0.11770088827882173</v>
      </c>
      <c r="Y39" s="258">
        <f t="shared" si="7"/>
        <v>0</v>
      </c>
    </row>
    <row r="40" spans="1:25">
      <c r="A40" s="249">
        <v>36</v>
      </c>
      <c r="B40" s="239" t="s">
        <v>98</v>
      </c>
      <c r="C40" s="270"/>
      <c r="D40" s="263"/>
      <c r="E40" s="471">
        <f>最終需要額・需要増加額!M41</f>
        <v>16</v>
      </c>
      <c r="F40" s="273">
        <f>分析係数表!C43</f>
        <v>0.68354347123018677</v>
      </c>
      <c r="G40" s="267">
        <f>E40*F40</f>
        <v>10.936695539682988</v>
      </c>
      <c r="H40" s="267">
        <v>20.369852596430423</v>
      </c>
      <c r="I40" s="267">
        <f>C40+H40</f>
        <v>20.369852596430423</v>
      </c>
      <c r="J40" s="273">
        <f>分析係数表!G43</f>
        <v>0.37257380440005849</v>
      </c>
      <c r="K40" s="275">
        <f>I40*J40</f>
        <v>7.5892734769204919</v>
      </c>
      <c r="L40" s="49"/>
      <c r="M40" s="50"/>
      <c r="N40" s="277">
        <f>分析係数表!H43</f>
        <v>1.4147055315786071E-2</v>
      </c>
      <c r="O40" s="279">
        <f t="shared" si="0"/>
        <v>2.5334779869838324</v>
      </c>
      <c r="P40" s="273">
        <f>分析係数表!C43</f>
        <v>0.68354347123018677</v>
      </c>
      <c r="Q40" s="279">
        <f>O40*P40</f>
        <v>1.7317423375081948</v>
      </c>
      <c r="R40" s="279">
        <v>8.1901695505394319</v>
      </c>
      <c r="S40" s="280">
        <f>I40+R40</f>
        <v>28.560022146969857</v>
      </c>
      <c r="T40" s="273">
        <f>分析係数表!F43</f>
        <v>0.62240825035949521</v>
      </c>
      <c r="U40" s="284">
        <f t="shared" si="5"/>
        <v>17.775993414723942</v>
      </c>
      <c r="V40" s="282">
        <f>分析係数表!D43</f>
        <v>0.13048156468325811</v>
      </c>
      <c r="W40" s="257">
        <f t="shared" si="6"/>
        <v>4</v>
      </c>
      <c r="X40" s="273">
        <f>分析係数表!E43</f>
        <v>0.11291103502841897</v>
      </c>
      <c r="Y40" s="258">
        <f t="shared" si="7"/>
        <v>3</v>
      </c>
    </row>
    <row r="41" spans="1:25">
      <c r="A41" s="249">
        <v>37</v>
      </c>
      <c r="B41" s="239" t="s">
        <v>99</v>
      </c>
      <c r="C41" s="270"/>
      <c r="D41" s="263"/>
      <c r="E41" s="471">
        <f>最終需要額・需要増加額!M42</f>
        <v>7.9997281049514886</v>
      </c>
      <c r="F41" s="273">
        <f>分析係数表!C44</f>
        <v>0.55987382763194615</v>
      </c>
      <c r="G41" s="267">
        <f>E41*F41</f>
        <v>4.4788383941340451</v>
      </c>
      <c r="H41" s="267">
        <v>4.5926813713642138</v>
      </c>
      <c r="I41" s="267">
        <f>C41+H41</f>
        <v>4.5926813713642138</v>
      </c>
      <c r="J41" s="273">
        <f>分析係数表!G44</f>
        <v>0.32381925449611038</v>
      </c>
      <c r="K41" s="275">
        <f>I41*J41</f>
        <v>1.4871986578133336</v>
      </c>
      <c r="L41" s="49"/>
      <c r="M41" s="50"/>
      <c r="N41" s="277">
        <f>分析係数表!H44</f>
        <v>0.11509284654657072</v>
      </c>
      <c r="O41" s="279">
        <f t="shared" si="0"/>
        <v>20.61101668696228</v>
      </c>
      <c r="P41" s="273">
        <f>分析係数表!C44</f>
        <v>0.55987382763194615</v>
      </c>
      <c r="Q41" s="279">
        <f>O41*P41</f>
        <v>11.539568803915486</v>
      </c>
      <c r="R41" s="279">
        <v>11.849876620903434</v>
      </c>
      <c r="S41" s="280">
        <f>I41+R41</f>
        <v>16.442557992267648</v>
      </c>
      <c r="T41" s="273">
        <f>分析係数表!F44</f>
        <v>0.5344179716450459</v>
      </c>
      <c r="U41" s="284">
        <f t="shared" si="5"/>
        <v>8.7871984908837142</v>
      </c>
      <c r="V41" s="282">
        <f>分析係数表!D44</f>
        <v>0.19836337849438287</v>
      </c>
      <c r="W41" s="257">
        <f t="shared" si="6"/>
        <v>3</v>
      </c>
      <c r="X41" s="273">
        <f>分析係数表!E44</f>
        <v>0.16230318686650563</v>
      </c>
      <c r="Y41" s="258">
        <f t="shared" si="7"/>
        <v>3</v>
      </c>
    </row>
    <row r="42" spans="1:25">
      <c r="A42" s="249">
        <v>38</v>
      </c>
      <c r="B42" s="239" t="s">
        <v>4</v>
      </c>
      <c r="C42" s="270"/>
      <c r="D42" s="263"/>
      <c r="E42" s="471">
        <f>最終需要額・需要増加額!M43</f>
        <v>0</v>
      </c>
      <c r="F42" s="273">
        <f>分析係数表!C45</f>
        <v>1</v>
      </c>
      <c r="G42" s="267">
        <f>E42*F42</f>
        <v>0</v>
      </c>
      <c r="H42" s="267">
        <v>0.24248006548050782</v>
      </c>
      <c r="I42" s="267">
        <f>C42+H42</f>
        <v>0.24248006548050782</v>
      </c>
      <c r="J42" s="273">
        <f>分析係数表!G45</f>
        <v>0</v>
      </c>
      <c r="K42" s="275">
        <f>I42*J42</f>
        <v>0</v>
      </c>
      <c r="L42" s="49"/>
      <c r="M42" s="50"/>
      <c r="N42" s="277">
        <f>分析係数表!H45</f>
        <v>0</v>
      </c>
      <c r="O42" s="279">
        <f t="shared" si="0"/>
        <v>0</v>
      </c>
      <c r="P42" s="273">
        <f>分析係数表!C45</f>
        <v>1</v>
      </c>
      <c r="Q42" s="279">
        <f>O42*P42</f>
        <v>0</v>
      </c>
      <c r="R42" s="279">
        <v>0.20230561749615611</v>
      </c>
      <c r="S42" s="280">
        <f>I42+R42</f>
        <v>0.44478568297666393</v>
      </c>
      <c r="T42" s="273">
        <f>分析係数表!F45</f>
        <v>0</v>
      </c>
      <c r="U42" s="284">
        <f t="shared" si="5"/>
        <v>0</v>
      </c>
      <c r="V42" s="282">
        <f>分析係数表!D45</f>
        <v>0</v>
      </c>
      <c r="W42" s="257">
        <f t="shared" si="6"/>
        <v>0</v>
      </c>
      <c r="X42" s="273">
        <f>分析係数表!E45</f>
        <v>0</v>
      </c>
      <c r="Y42" s="258">
        <f t="shared" si="7"/>
        <v>0</v>
      </c>
    </row>
    <row r="43" spans="1:25">
      <c r="A43" s="249">
        <v>39</v>
      </c>
      <c r="B43" s="239" t="s">
        <v>5</v>
      </c>
      <c r="C43" s="270"/>
      <c r="D43" s="263"/>
      <c r="E43" s="471">
        <f>最終需要額・需要増加額!M44</f>
        <v>0</v>
      </c>
      <c r="F43" s="273">
        <f>分析係数表!C46</f>
        <v>0.63561708735819755</v>
      </c>
      <c r="G43" s="267">
        <f>E43*F43</f>
        <v>0</v>
      </c>
      <c r="H43" s="267">
        <v>0.45192464215152456</v>
      </c>
      <c r="I43" s="267">
        <f>C43+H43</f>
        <v>0.45192464215152456</v>
      </c>
      <c r="J43" s="273">
        <f>分析係数表!G46</f>
        <v>7.4261727822867345E-3</v>
      </c>
      <c r="K43" s="275">
        <f>I43*J43</f>
        <v>3.3560704771903238E-3</v>
      </c>
      <c r="L43" s="49"/>
      <c r="M43" s="50"/>
      <c r="N43" s="277">
        <f>分析係数表!H46</f>
        <v>7.1346566917706757E-6</v>
      </c>
      <c r="O43" s="279">
        <f t="shared" si="0"/>
        <v>1.2776860816482605E-3</v>
      </c>
      <c r="P43" s="273">
        <f>分析係数表!C46</f>
        <v>0.63561708735819755</v>
      </c>
      <c r="Q43" s="279">
        <f>O43*P43</f>
        <v>8.1211910577537558E-4</v>
      </c>
      <c r="R43" s="279">
        <v>0.40630759229956709</v>
      </c>
      <c r="S43" s="280">
        <f>I43+R43</f>
        <v>0.85823223445109165</v>
      </c>
      <c r="T43" s="273">
        <f>分析係数表!F46</f>
        <v>0.64740426293918441</v>
      </c>
      <c r="U43" s="284">
        <f t="shared" si="5"/>
        <v>0.55562320717545832</v>
      </c>
      <c r="V43" s="282">
        <f>分析係数表!D46</f>
        <v>3.6867524451068895E-3</v>
      </c>
      <c r="W43" s="257">
        <f t="shared" si="6"/>
        <v>0</v>
      </c>
      <c r="X43" s="273">
        <f>分析係数表!E46</f>
        <v>3.6024838177901608E-3</v>
      </c>
      <c r="Y43" s="258">
        <f t="shared" si="7"/>
        <v>0</v>
      </c>
    </row>
    <row r="44" spans="1:25">
      <c r="A44" s="250">
        <v>40</v>
      </c>
      <c r="B44" s="247" t="s">
        <v>270</v>
      </c>
      <c r="C44" s="271">
        <f>SUM(C5:C43)</f>
        <v>500</v>
      </c>
      <c r="D44" s="266"/>
      <c r="E44" s="472">
        <f>SUM(E5:E43)</f>
        <v>223</v>
      </c>
      <c r="F44" s="274">
        <f>分析係数表!C47</f>
        <v>0.59941121331825653</v>
      </c>
      <c r="G44" s="268">
        <f>SUM(G5:G43)</f>
        <v>128.94084836964907</v>
      </c>
      <c r="H44" s="268">
        <f>SUM(H5:H43)</f>
        <v>165.13831795159376</v>
      </c>
      <c r="I44" s="268">
        <f>SUM(I5:I43)</f>
        <v>665.13831795159376</v>
      </c>
      <c r="J44" s="274">
        <f>分析係数表!G47</f>
        <v>0.26745444124294698</v>
      </c>
      <c r="K44" s="276">
        <f>SUM(K5:K43)</f>
        <v>296.00272474807628</v>
      </c>
      <c r="L44" s="445">
        <f>データ入力!$W$32</f>
        <v>0.60499999999999998</v>
      </c>
      <c r="M44" s="268">
        <f>K44*L44</f>
        <v>179.08164847258615</v>
      </c>
      <c r="N44" s="278">
        <f>分析係数表!H47</f>
        <v>1</v>
      </c>
      <c r="O44" s="268">
        <f>SUM(O5:O43)</f>
        <v>179.08164847258612</v>
      </c>
      <c r="P44" s="274">
        <f>分析係数表!C47</f>
        <v>0.59941121331825653</v>
      </c>
      <c r="Q44" s="268">
        <f>SUM(Q5:Q43)</f>
        <v>111.39866995906831</v>
      </c>
      <c r="R44" s="268">
        <f>SUM(R5:R43)</f>
        <v>139.18863737684345</v>
      </c>
      <c r="S44" s="281">
        <f>SUM(S5:S43)</f>
        <v>804.32695532843718</v>
      </c>
      <c r="T44" s="274">
        <f>分析係数表!F47</f>
        <v>0.52032812004185636</v>
      </c>
      <c r="U44" s="285">
        <f>SUM(U5:U43)</f>
        <v>478.58807383723655</v>
      </c>
      <c r="V44" s="283">
        <f>分析係数表!D47</f>
        <v>6.7043132898265148E-2</v>
      </c>
      <c r="W44" s="259">
        <f>SUM(W5:W43)</f>
        <v>78</v>
      </c>
      <c r="X44" s="274">
        <f>分析係数表!E47</f>
        <v>6.0489972943054145E-2</v>
      </c>
      <c r="Y44" s="260">
        <f>SUM(Y5:Y43)</f>
        <v>75</v>
      </c>
    </row>
    <row r="45" spans="1:25">
      <c r="B45" s="261" t="s">
        <v>271</v>
      </c>
      <c r="C45" s="98" t="s">
        <v>272</v>
      </c>
      <c r="D45" s="98"/>
      <c r="E45" s="500" t="s">
        <v>459</v>
      </c>
      <c r="F45" s="98" t="s">
        <v>109</v>
      </c>
      <c r="G45" s="98"/>
      <c r="H45" s="98" t="s">
        <v>274</v>
      </c>
      <c r="I45" s="98"/>
      <c r="J45" s="98" t="s">
        <v>109</v>
      </c>
      <c r="K45" s="98"/>
      <c r="L45" s="98" t="s">
        <v>272</v>
      </c>
      <c r="M45" s="98"/>
      <c r="N45" s="98" t="s">
        <v>109</v>
      </c>
      <c r="O45" s="98"/>
      <c r="P45" s="98" t="s">
        <v>109</v>
      </c>
      <c r="Q45" s="98"/>
      <c r="R45" s="98"/>
      <c r="S45" s="98" t="s">
        <v>274</v>
      </c>
      <c r="T45" s="98" t="s">
        <v>109</v>
      </c>
      <c r="U45" s="98"/>
      <c r="V45" s="98" t="s">
        <v>109</v>
      </c>
      <c r="W45" s="98"/>
      <c r="X45" s="98" t="s">
        <v>109</v>
      </c>
      <c r="Y45" s="262"/>
    </row>
    <row r="46" spans="1:25">
      <c r="B46" s="80" t="s">
        <v>275</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3F909-1968-4CD9-8CE9-C48A367AAFDC}">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0" customWidth="1"/>
    <col min="2" max="2" width="17.5" style="80" customWidth="1"/>
    <col min="3" max="3" width="8.58203125" style="80" customWidth="1"/>
    <col min="4" max="4" width="8.1640625" style="80" customWidth="1"/>
    <col min="5" max="5" width="8.25" style="80" bestFit="1" customWidth="1"/>
    <col min="6" max="16384" width="8.1640625" style="80"/>
  </cols>
  <sheetData>
    <row r="1" spans="1:25" ht="13">
      <c r="B1" s="254" t="s">
        <v>231</v>
      </c>
      <c r="F1" s="255"/>
      <c r="G1" s="80" t="s">
        <v>276</v>
      </c>
    </row>
    <row r="2" spans="1:25">
      <c r="B2" s="306" t="s">
        <v>449</v>
      </c>
      <c r="S2" s="80" t="s">
        <v>232</v>
      </c>
      <c r="U2" s="256" t="s">
        <v>220</v>
      </c>
      <c r="W2" s="80" t="s">
        <v>210</v>
      </c>
      <c r="Y2" s="80" t="s">
        <v>233</v>
      </c>
    </row>
    <row r="3" spans="1:25" ht="44">
      <c r="B3" s="39"/>
      <c r="C3" s="40" t="s">
        <v>234</v>
      </c>
      <c r="D3" s="40" t="s">
        <v>318</v>
      </c>
      <c r="E3" s="40" t="s">
        <v>235</v>
      </c>
      <c r="F3" s="40" t="s">
        <v>236</v>
      </c>
      <c r="G3" s="40" t="s">
        <v>237</v>
      </c>
      <c r="H3" s="40" t="s">
        <v>238</v>
      </c>
      <c r="I3" s="40" t="s">
        <v>239</v>
      </c>
      <c r="J3" s="40" t="s">
        <v>240</v>
      </c>
      <c r="K3" s="41" t="s">
        <v>241</v>
      </c>
      <c r="L3" s="40" t="s">
        <v>304</v>
      </c>
      <c r="M3" s="40" t="s">
        <v>242</v>
      </c>
      <c r="N3" s="40" t="s">
        <v>164</v>
      </c>
      <c r="O3" s="40" t="s">
        <v>242</v>
      </c>
      <c r="P3" s="40" t="s">
        <v>236</v>
      </c>
      <c r="Q3" s="40" t="s">
        <v>243</v>
      </c>
      <c r="R3" s="40" t="s">
        <v>244</v>
      </c>
      <c r="S3" s="42" t="s">
        <v>245</v>
      </c>
      <c r="T3" s="40" t="s">
        <v>305</v>
      </c>
      <c r="U3" s="43" t="s">
        <v>220</v>
      </c>
      <c r="V3" s="44" t="s">
        <v>246</v>
      </c>
      <c r="W3" s="42" t="s">
        <v>247</v>
      </c>
      <c r="X3" s="40" t="s">
        <v>248</v>
      </c>
      <c r="Y3" s="43" t="s">
        <v>249</v>
      </c>
    </row>
    <row r="4" spans="1:25" ht="19">
      <c r="B4" s="45"/>
      <c r="C4" s="46" t="s">
        <v>175</v>
      </c>
      <c r="D4" s="46" t="s">
        <v>176</v>
      </c>
      <c r="E4" s="46" t="s">
        <v>250</v>
      </c>
      <c r="F4" s="46" t="s">
        <v>178</v>
      </c>
      <c r="G4" s="46" t="s">
        <v>251</v>
      </c>
      <c r="H4" s="46" t="s">
        <v>252</v>
      </c>
      <c r="I4" s="46" t="s">
        <v>253</v>
      </c>
      <c r="J4" s="46" t="s">
        <v>254</v>
      </c>
      <c r="K4" s="47" t="s">
        <v>255</v>
      </c>
      <c r="L4" s="46" t="s">
        <v>256</v>
      </c>
      <c r="M4" s="46" t="s">
        <v>257</v>
      </c>
      <c r="N4" s="46" t="s">
        <v>258</v>
      </c>
      <c r="O4" s="46" t="s">
        <v>259</v>
      </c>
      <c r="P4" s="46" t="s">
        <v>260</v>
      </c>
      <c r="Q4" s="46" t="s">
        <v>261</v>
      </c>
      <c r="R4" s="46" t="s">
        <v>262</v>
      </c>
      <c r="S4" s="46" t="s">
        <v>263</v>
      </c>
      <c r="T4" s="48" t="s">
        <v>264</v>
      </c>
      <c r="U4" s="47" t="s">
        <v>265</v>
      </c>
      <c r="V4" s="46" t="s">
        <v>266</v>
      </c>
      <c r="W4" s="46" t="s">
        <v>267</v>
      </c>
      <c r="X4" s="46" t="s">
        <v>268</v>
      </c>
      <c r="Y4" s="47" t="s">
        <v>269</v>
      </c>
    </row>
    <row r="5" spans="1:25">
      <c r="A5" s="248">
        <v>1</v>
      </c>
      <c r="B5" s="239" t="s">
        <v>73</v>
      </c>
      <c r="C5" s="269"/>
      <c r="D5" s="446">
        <f>投入係数表!AJ5</f>
        <v>1.5309810255073708E-3</v>
      </c>
      <c r="E5" s="267">
        <f>$C$38*D5</f>
        <v>0.7654905127536854</v>
      </c>
      <c r="F5" s="273">
        <f>分析係数表!C8</f>
        <v>0.17333290637377241</v>
      </c>
      <c r="G5" s="267">
        <f>E5*F5</f>
        <v>0.13268469537714558</v>
      </c>
      <c r="H5" s="267">
        <f t="array" ref="H5:H43">MMULT(逆行列係数表!C5:AO43,G5:G43)</f>
        <v>0.18869930285596359</v>
      </c>
      <c r="I5" s="267">
        <f>C5+H5</f>
        <v>0.18869930285596359</v>
      </c>
      <c r="J5" s="273">
        <f>分析係数表!G8</f>
        <v>0.15155149614048036</v>
      </c>
      <c r="K5" s="275">
        <f>I5*J5</f>
        <v>2.8597661668486901E-2</v>
      </c>
      <c r="L5" s="49" t="s">
        <v>110</v>
      </c>
      <c r="M5" s="50" t="s">
        <v>110</v>
      </c>
      <c r="N5" s="277">
        <f>分析係数表!H8</f>
        <v>1.1299182227411633E-2</v>
      </c>
      <c r="O5" s="279">
        <f t="shared" ref="O5:O43" si="0">$M$44*N5</f>
        <v>1.9409356705879339</v>
      </c>
      <c r="P5" s="273">
        <f>分析係数表!C8</f>
        <v>0.17333290637377241</v>
      </c>
      <c r="Q5" s="279">
        <f t="shared" ref="Q5:Q38" si="1">O5*P5</f>
        <v>0.33642802086753354</v>
      </c>
      <c r="R5" s="279">
        <f t="array" ref="R5:R43">MMULT(逆行列係数表!C5:AO43,Q5:Q43)</f>
        <v>0.50889034976961733</v>
      </c>
      <c r="S5" s="280">
        <f>I5+R5</f>
        <v>0.69758965262558092</v>
      </c>
      <c r="T5" s="273">
        <f>分析係数表!F8</f>
        <v>0.42721038226158625</v>
      </c>
      <c r="U5" s="284">
        <f>S5*T5</f>
        <v>0.29801754215990162</v>
      </c>
      <c r="V5" s="282">
        <f>分析係数表!D8</f>
        <v>0.32298797552049696</v>
      </c>
      <c r="W5" s="257">
        <f>ROUND(S5*V5,0)</f>
        <v>0</v>
      </c>
      <c r="X5" s="273">
        <f>分析係数表!E8</f>
        <v>0.12265584155979949</v>
      </c>
      <c r="Y5" s="258">
        <f>ROUND(S5*X5,0)</f>
        <v>0</v>
      </c>
    </row>
    <row r="6" spans="1:25">
      <c r="A6" s="249">
        <v>2</v>
      </c>
      <c r="B6" s="239" t="s">
        <v>74</v>
      </c>
      <c r="C6" s="270"/>
      <c r="D6" s="446">
        <f>投入係数表!AJ6</f>
        <v>4.3167368325732526E-5</v>
      </c>
      <c r="E6" s="267">
        <f t="shared" ref="E6:E43" si="2">$C$38*D6</f>
        <v>2.1583684162866264E-2</v>
      </c>
      <c r="F6" s="273">
        <f>分析係数表!C9</f>
        <v>0.39351462480142041</v>
      </c>
      <c r="G6" s="267">
        <f t="shared" ref="G6:G38" si="3">E6*F6</f>
        <v>8.4934953751826785E-3</v>
      </c>
      <c r="H6" s="267">
        <v>2.6876656762147188E-2</v>
      </c>
      <c r="I6" s="267">
        <f t="shared" ref="I6:I38" si="4">C6+H6</f>
        <v>2.6876656762147188E-2</v>
      </c>
      <c r="J6" s="273">
        <f>分析係数表!G9</f>
        <v>0.22817522849038765</v>
      </c>
      <c r="K6" s="275">
        <f t="shared" ref="K6:K38" si="5">I6*J6</f>
        <v>6.1325872977606574E-3</v>
      </c>
      <c r="L6" s="49"/>
      <c r="M6" s="50"/>
      <c r="N6" s="277">
        <f>分析係数表!H9</f>
        <v>5.0911500837573466E-4</v>
      </c>
      <c r="O6" s="279">
        <f t="shared" si="0"/>
        <v>8.7454070595558611E-2</v>
      </c>
      <c r="P6" s="273">
        <f>分析係数表!C9</f>
        <v>0.39351462480142041</v>
      </c>
      <c r="Q6" s="279">
        <f t="shared" si="1"/>
        <v>3.441445577776818E-2</v>
      </c>
      <c r="R6" s="279">
        <v>4.7382485113679158E-2</v>
      </c>
      <c r="S6" s="280">
        <f>I6+R6</f>
        <v>7.4259141875826343E-2</v>
      </c>
      <c r="T6" s="273">
        <f>分析係数表!F9</f>
        <v>0.63987813845992225</v>
      </c>
      <c r="U6" s="284">
        <f t="shared" ref="U6:U43" si="6">S6*T6</f>
        <v>4.7516801467135023E-2</v>
      </c>
      <c r="V6" s="282">
        <f>分析係数表!D9</f>
        <v>0.29572434079210003</v>
      </c>
      <c r="W6" s="257">
        <f t="shared" ref="W6:W43" si="7">ROUND(S6*V6,0)</f>
        <v>0</v>
      </c>
      <c r="X6" s="273">
        <f>分析係数表!E9</f>
        <v>0.26862065342998215</v>
      </c>
      <c r="Y6" s="258">
        <f t="shared" ref="Y6:Y43" si="8">ROUND(S6*X6,0)</f>
        <v>0</v>
      </c>
    </row>
    <row r="7" spans="1:25">
      <c r="A7" s="249">
        <v>3</v>
      </c>
      <c r="B7" s="239" t="s">
        <v>75</v>
      </c>
      <c r="C7" s="270"/>
      <c r="D7" s="446">
        <f>投入係数表!AJ7</f>
        <v>2.8756607771878958E-4</v>
      </c>
      <c r="E7" s="267">
        <f t="shared" si="2"/>
        <v>0.14378303885939478</v>
      </c>
      <c r="F7" s="273">
        <f>分析係数表!C10</f>
        <v>0.12671464860287895</v>
      </c>
      <c r="G7" s="267">
        <f t="shared" si="3"/>
        <v>1.82194172441223E-2</v>
      </c>
      <c r="H7" s="267">
        <v>2.3713887573521872E-2</v>
      </c>
      <c r="I7" s="267">
        <f t="shared" si="4"/>
        <v>2.3713887573521872E-2</v>
      </c>
      <c r="J7" s="273">
        <f>分析係数表!G10</f>
        <v>0.17153349174243465</v>
      </c>
      <c r="K7" s="275">
        <f t="shared" si="5"/>
        <v>4.0677259382737377E-3</v>
      </c>
      <c r="L7" s="49"/>
      <c r="M7" s="50"/>
      <c r="N7" s="277">
        <f>分析係数表!H10</f>
        <v>1.1608350684055029E-3</v>
      </c>
      <c r="O7" s="279">
        <f t="shared" si="0"/>
        <v>0.19940435923509808</v>
      </c>
      <c r="P7" s="273">
        <f>分析係数表!C10</f>
        <v>0.12671464860287895</v>
      </c>
      <c r="Q7" s="279">
        <f t="shared" si="1"/>
        <v>2.5267453310357693E-2</v>
      </c>
      <c r="R7" s="279">
        <v>3.8604290482225322E-2</v>
      </c>
      <c r="S7" s="280">
        <f>I7+R7</f>
        <v>6.2318178055747193E-2</v>
      </c>
      <c r="T7" s="273">
        <f>分析係数表!F10</f>
        <v>0.47381340455197063</v>
      </c>
      <c r="U7" s="284">
        <f t="shared" si="6"/>
        <v>2.9527188110069484E-2</v>
      </c>
      <c r="V7" s="282">
        <f>分析係数表!D10</f>
        <v>9.5045460793747427E-2</v>
      </c>
      <c r="W7" s="257">
        <f t="shared" si="7"/>
        <v>0</v>
      </c>
      <c r="X7" s="273">
        <f>分析係数表!E10</f>
        <v>4.2279520059697977E-2</v>
      </c>
      <c r="Y7" s="258">
        <f t="shared" si="8"/>
        <v>0</v>
      </c>
    </row>
    <row r="8" spans="1:25">
      <c r="A8" s="249">
        <v>4</v>
      </c>
      <c r="B8" s="239" t="s">
        <v>76</v>
      </c>
      <c r="C8" s="270"/>
      <c r="D8" s="446">
        <f>投入係数表!AJ8</f>
        <v>5.1930668662535366E-6</v>
      </c>
      <c r="E8" s="267">
        <f t="shared" si="2"/>
        <v>2.5965334331267682E-3</v>
      </c>
      <c r="F8" s="273">
        <f>分析係数表!C11</f>
        <v>9.348517078458185E-3</v>
      </c>
      <c r="G8" s="267">
        <f t="shared" si="3"/>
        <v>2.4273737144373258E-5</v>
      </c>
      <c r="H8" s="267">
        <v>2.4051573569031516E-2</v>
      </c>
      <c r="I8" s="267">
        <f t="shared" si="4"/>
        <v>2.4051573569031516E-2</v>
      </c>
      <c r="J8" s="273">
        <f>分析係数表!G11</f>
        <v>0.2579516055394917</v>
      </c>
      <c r="K8" s="275">
        <f t="shared" si="5"/>
        <v>6.204142017882882E-3</v>
      </c>
      <c r="L8" s="49"/>
      <c r="M8" s="50"/>
      <c r="N8" s="277">
        <f>分析係数表!H11</f>
        <v>-1.9466162084954558E-5</v>
      </c>
      <c r="O8" s="279">
        <f t="shared" si="0"/>
        <v>-3.3438321110066524E-3</v>
      </c>
      <c r="P8" s="273">
        <f>分析係数表!C11</f>
        <v>9.348517078458185E-3</v>
      </c>
      <c r="Q8" s="279">
        <f t="shared" si="1"/>
        <v>-3.1259871597242575E-5</v>
      </c>
      <c r="R8" s="279">
        <v>2.090053821300451E-2</v>
      </c>
      <c r="S8" s="280">
        <f>I8+R8</f>
        <v>4.4952111782036022E-2</v>
      </c>
      <c r="T8" s="273">
        <f>分析係数表!F11</f>
        <v>0.54360066960888753</v>
      </c>
      <c r="U8" s="284">
        <f t="shared" si="6"/>
        <v>2.4435998065048346E-2</v>
      </c>
      <c r="V8" s="282">
        <f>分析係数表!D11</f>
        <v>4.0785268604474206E-2</v>
      </c>
      <c r="W8" s="257">
        <f t="shared" si="7"/>
        <v>0</v>
      </c>
      <c r="X8" s="273">
        <f>分析係数表!E11</f>
        <v>3.926343022371024E-2</v>
      </c>
      <c r="Y8" s="258">
        <f t="shared" si="8"/>
        <v>0</v>
      </c>
    </row>
    <row r="9" spans="1:25">
      <c r="A9" s="249">
        <v>5</v>
      </c>
      <c r="B9" s="239" t="s">
        <v>77</v>
      </c>
      <c r="C9" s="270"/>
      <c r="D9" s="446">
        <f>投入係数表!AJ9</f>
        <v>6.5942212201045691E-3</v>
      </c>
      <c r="E9" s="267">
        <f t="shared" si="2"/>
        <v>3.2971106100522847</v>
      </c>
      <c r="F9" s="273">
        <f>分析係数表!C12</f>
        <v>0.26169189557273109</v>
      </c>
      <c r="G9" s="267">
        <f t="shared" si="3"/>
        <v>0.86282712545754614</v>
      </c>
      <c r="H9" s="267">
        <v>1.1898714309512137</v>
      </c>
      <c r="I9" s="267">
        <f t="shared" si="4"/>
        <v>1.1898714309512137</v>
      </c>
      <c r="J9" s="273">
        <f>分析係数表!G12</f>
        <v>0.13770114594385849</v>
      </c>
      <c r="K9" s="275">
        <f t="shared" si="5"/>
        <v>0.16384665956784081</v>
      </c>
      <c r="L9" s="49"/>
      <c r="M9" s="50"/>
      <c r="N9" s="277">
        <f>分析係数表!H12</f>
        <v>0.10146071966313146</v>
      </c>
      <c r="O9" s="279">
        <f t="shared" si="0"/>
        <v>17.428582528738101</v>
      </c>
      <c r="P9" s="273">
        <f>分析係数表!C12</f>
        <v>0.26169189557273109</v>
      </c>
      <c r="Q9" s="279">
        <f t="shared" si="1"/>
        <v>4.5609187990912563</v>
      </c>
      <c r="R9" s="279">
        <v>5.238758090165498</v>
      </c>
      <c r="S9" s="280">
        <f t="shared" ref="S9:S38" si="9">I9+R9</f>
        <v>6.4286295211167115</v>
      </c>
      <c r="T9" s="273">
        <f>分析係数表!F12</f>
        <v>0.33651535386825859</v>
      </c>
      <c r="U9" s="284">
        <f t="shared" si="6"/>
        <v>2.1633325381865238</v>
      </c>
      <c r="V9" s="282">
        <f>分析係数表!D12</f>
        <v>3.4578030097235327E-2</v>
      </c>
      <c r="W9" s="257">
        <f t="shared" si="7"/>
        <v>0</v>
      </c>
      <c r="X9" s="273">
        <f>分析係数表!E12</f>
        <v>3.3355134693599395E-2</v>
      </c>
      <c r="Y9" s="258">
        <f t="shared" si="8"/>
        <v>0</v>
      </c>
    </row>
    <row r="10" spans="1:25">
      <c r="A10" s="249">
        <v>6</v>
      </c>
      <c r="B10" s="239" t="s">
        <v>78</v>
      </c>
      <c r="C10" s="270"/>
      <c r="D10" s="446">
        <f>投入係数表!AJ10</f>
        <v>3.3618616625408831E-3</v>
      </c>
      <c r="E10" s="267">
        <f t="shared" si="2"/>
        <v>1.6809308312704416</v>
      </c>
      <c r="F10" s="273">
        <f>分析係数表!C13</f>
        <v>8.2810371123538395E-2</v>
      </c>
      <c r="G10" s="267">
        <f t="shared" si="3"/>
        <v>0.13919850597050318</v>
      </c>
      <c r="H10" s="267">
        <v>0.16361020639493151</v>
      </c>
      <c r="I10" s="267">
        <f t="shared" si="4"/>
        <v>0.16361020639493151</v>
      </c>
      <c r="J10" s="273">
        <f>分析係数表!G13</f>
        <v>0.2721720626600464</v>
      </c>
      <c r="K10" s="275">
        <f t="shared" si="5"/>
        <v>4.4530127346744421E-2</v>
      </c>
      <c r="L10" s="49"/>
      <c r="M10" s="50"/>
      <c r="N10" s="277">
        <f>分析係数表!H13</f>
        <v>1.212874021164739E-2</v>
      </c>
      <c r="O10" s="279">
        <f t="shared" si="0"/>
        <v>2.0834343620877562</v>
      </c>
      <c r="P10" s="273">
        <f>分析係数表!C13</f>
        <v>8.2810371123538395E-2</v>
      </c>
      <c r="Q10" s="279">
        <f t="shared" si="1"/>
        <v>0.17252997273601955</v>
      </c>
      <c r="R10" s="279">
        <v>0.19649383199791387</v>
      </c>
      <c r="S10" s="280">
        <f t="shared" si="9"/>
        <v>0.36010403839284538</v>
      </c>
      <c r="T10" s="273">
        <f>分析係数表!F13</f>
        <v>0.39077170920544851</v>
      </c>
      <c r="U10" s="284">
        <f t="shared" si="6"/>
        <v>0.14071847057455664</v>
      </c>
      <c r="V10" s="282">
        <f>分析係数表!D13</f>
        <v>0.12720758845381647</v>
      </c>
      <c r="W10" s="257">
        <f t="shared" si="7"/>
        <v>0</v>
      </c>
      <c r="X10" s="273">
        <f>分析係数表!E13</f>
        <v>9.5492852763317662E-2</v>
      </c>
      <c r="Y10" s="258">
        <f t="shared" si="8"/>
        <v>0</v>
      </c>
    </row>
    <row r="11" spans="1:25">
      <c r="A11" s="249">
        <v>7</v>
      </c>
      <c r="B11" s="239" t="s">
        <v>79</v>
      </c>
      <c r="C11" s="270"/>
      <c r="D11" s="446">
        <f>投入係数表!AJ11</f>
        <v>5.8814727927112712E-3</v>
      </c>
      <c r="E11" s="267">
        <f t="shared" si="2"/>
        <v>2.9407363963556357</v>
      </c>
      <c r="F11" s="273">
        <f>分析係数表!C14</f>
        <v>0.29759344347769412</v>
      </c>
      <c r="G11" s="267">
        <f t="shared" si="3"/>
        <v>0.87514387055165876</v>
      </c>
      <c r="H11" s="267">
        <v>1.4529321187671456</v>
      </c>
      <c r="I11" s="267">
        <f t="shared" si="4"/>
        <v>1.4529321187671456</v>
      </c>
      <c r="J11" s="273">
        <f>分析係数表!G14</f>
        <v>0.17335642824825784</v>
      </c>
      <c r="K11" s="275">
        <f t="shared" si="5"/>
        <v>0.25187512259664591</v>
      </c>
      <c r="L11" s="49"/>
      <c r="M11" s="50"/>
      <c r="N11" s="277">
        <f>分析係数表!H14</f>
        <v>1.9165801846449152E-3</v>
      </c>
      <c r="O11" s="279">
        <f t="shared" si="0"/>
        <v>0.32922372354476814</v>
      </c>
      <c r="P11" s="273">
        <f>分析係数表!C14</f>
        <v>0.29759344347769412</v>
      </c>
      <c r="Q11" s="279">
        <f t="shared" si="1"/>
        <v>9.7974821564235953E-2</v>
      </c>
      <c r="R11" s="279">
        <v>0.36829174153911537</v>
      </c>
      <c r="S11" s="280">
        <f t="shared" si="9"/>
        <v>1.8212238603062609</v>
      </c>
      <c r="T11" s="273">
        <f>分析係数表!F14</f>
        <v>0.35598651785260127</v>
      </c>
      <c r="U11" s="284">
        <f t="shared" si="6"/>
        <v>0.64833114026049821</v>
      </c>
      <c r="V11" s="282">
        <f>分析係数表!D14</f>
        <v>4.3833041969742803E-2</v>
      </c>
      <c r="W11" s="257">
        <f t="shared" si="7"/>
        <v>0</v>
      </c>
      <c r="X11" s="273">
        <f>分析係数表!E14</f>
        <v>3.8757158040430381E-2</v>
      </c>
      <c r="Y11" s="258">
        <f t="shared" si="8"/>
        <v>0</v>
      </c>
    </row>
    <row r="12" spans="1:25">
      <c r="A12" s="249">
        <v>8</v>
      </c>
      <c r="B12" s="239" t="s">
        <v>80</v>
      </c>
      <c r="C12" s="270"/>
      <c r="D12" s="446">
        <f>投入係数表!AJ12</f>
        <v>0.15753720102134641</v>
      </c>
      <c r="E12" s="267">
        <f t="shared" si="2"/>
        <v>78.76860051067321</v>
      </c>
      <c r="F12" s="273">
        <f>分析係数表!C15</f>
        <v>0.21593049601829584</v>
      </c>
      <c r="G12" s="267">
        <f t="shared" si="3"/>
        <v>17.008542978936656</v>
      </c>
      <c r="H12" s="267">
        <v>18.711117841170996</v>
      </c>
      <c r="I12" s="267">
        <f t="shared" si="4"/>
        <v>18.711117841170996</v>
      </c>
      <c r="J12" s="273">
        <f>分析係数表!G15</f>
        <v>0.1171240792325445</v>
      </c>
      <c r="K12" s="275">
        <f t="shared" si="5"/>
        <v>2.1915224485587887</v>
      </c>
      <c r="L12" s="49"/>
      <c r="M12" s="50"/>
      <c r="N12" s="277">
        <f>分析係数表!H15</f>
        <v>7.9892300155183192E-3</v>
      </c>
      <c r="O12" s="279">
        <f t="shared" si="0"/>
        <v>1.3723631680204771</v>
      </c>
      <c r="P12" s="273">
        <f>分析係数表!C15</f>
        <v>0.21593049601829584</v>
      </c>
      <c r="Q12" s="279">
        <f t="shared" si="1"/>
        <v>0.29633505958790146</v>
      </c>
      <c r="R12" s="279">
        <v>0.77855292509170726</v>
      </c>
      <c r="S12" s="280">
        <f t="shared" si="9"/>
        <v>19.489670766262702</v>
      </c>
      <c r="T12" s="273">
        <f>分析係数表!F15</f>
        <v>0.35842164855867914</v>
      </c>
      <c r="U12" s="284">
        <f t="shared" si="6"/>
        <v>6.9855199259097729</v>
      </c>
      <c r="V12" s="282">
        <f>分析係数表!D15</f>
        <v>1.5678367482667734E-2</v>
      </c>
      <c r="W12" s="257">
        <f t="shared" si="7"/>
        <v>0</v>
      </c>
      <c r="X12" s="273">
        <f>分析係数表!E15</f>
        <v>1.5634458686506418E-2</v>
      </c>
      <c r="Y12" s="258">
        <f t="shared" si="8"/>
        <v>0</v>
      </c>
    </row>
    <row r="13" spans="1:25">
      <c r="A13" s="249">
        <v>9</v>
      </c>
      <c r="B13" s="239" t="s">
        <v>81</v>
      </c>
      <c r="C13" s="270"/>
      <c r="D13" s="446">
        <f>投入係数表!AJ13</f>
        <v>3.1814025889385727E-3</v>
      </c>
      <c r="E13" s="267">
        <f t="shared" si="2"/>
        <v>1.5907012944692864</v>
      </c>
      <c r="F13" s="273">
        <f>分析係数表!C16</f>
        <v>0.18770505348742417</v>
      </c>
      <c r="G13" s="267">
        <f t="shared" si="3"/>
        <v>0.29858267156087226</v>
      </c>
      <c r="H13" s="267">
        <v>0.5110469484936605</v>
      </c>
      <c r="I13" s="267">
        <f t="shared" si="4"/>
        <v>0.5110469484936605</v>
      </c>
      <c r="J13" s="273">
        <f>分析係数表!G16</f>
        <v>1.5279579137581789E-2</v>
      </c>
      <c r="K13" s="275">
        <f t="shared" si="5"/>
        <v>7.8085822925285705E-3</v>
      </c>
      <c r="L13" s="49"/>
      <c r="M13" s="50"/>
      <c r="N13" s="277">
        <f>分析係数表!H16</f>
        <v>6.0242927132958465E-3</v>
      </c>
      <c r="O13" s="279">
        <f t="shared" si="0"/>
        <v>1.0348328208153348</v>
      </c>
      <c r="P13" s="273">
        <f>分析係数表!C16</f>
        <v>0.18770505348742417</v>
      </c>
      <c r="Q13" s="279">
        <f t="shared" si="1"/>
        <v>0.19424334998168444</v>
      </c>
      <c r="R13" s="279">
        <v>0.38006951321355459</v>
      </c>
      <c r="S13" s="280">
        <f t="shared" si="9"/>
        <v>0.89111646170721515</v>
      </c>
      <c r="T13" s="273">
        <f>分析係数表!F16</f>
        <v>0.2627694146106877</v>
      </c>
      <c r="U13" s="284">
        <f t="shared" si="6"/>
        <v>0.23415815099275222</v>
      </c>
      <c r="V13" s="282">
        <f>分析係数表!D16</f>
        <v>1.0339400475073228E-2</v>
      </c>
      <c r="W13" s="257">
        <f t="shared" si="7"/>
        <v>0</v>
      </c>
      <c r="X13" s="273">
        <f>分析係数表!E16</f>
        <v>1.0339400475073228E-2</v>
      </c>
      <c r="Y13" s="258">
        <f t="shared" si="8"/>
        <v>0</v>
      </c>
    </row>
    <row r="14" spans="1:25">
      <c r="A14" s="249">
        <v>10</v>
      </c>
      <c r="B14" s="239" t="s">
        <v>82</v>
      </c>
      <c r="C14" s="270"/>
      <c r="D14" s="446">
        <f>投入係数表!AJ14</f>
        <v>2.3177306557447814E-3</v>
      </c>
      <c r="E14" s="267">
        <f t="shared" si="2"/>
        <v>1.1588653278723908</v>
      </c>
      <c r="F14" s="273">
        <f>分析係数表!C17</f>
        <v>0.24245613901755958</v>
      </c>
      <c r="G14" s="267">
        <f t="shared" si="3"/>
        <v>0.28097401303725816</v>
      </c>
      <c r="H14" s="267">
        <v>0.61858043774789973</v>
      </c>
      <c r="I14" s="267">
        <f t="shared" si="4"/>
        <v>0.61858043774789973</v>
      </c>
      <c r="J14" s="273">
        <f>分析係数表!G17</f>
        <v>0.24054742090319753</v>
      </c>
      <c r="K14" s="275">
        <f t="shared" si="5"/>
        <v>0.14879792892142821</v>
      </c>
      <c r="L14" s="49"/>
      <c r="M14" s="50"/>
      <c r="N14" s="277">
        <f>分析係数表!H17</f>
        <v>2.8816966460243139E-3</v>
      </c>
      <c r="O14" s="279">
        <f t="shared" si="0"/>
        <v>0.49500819612531061</v>
      </c>
      <c r="P14" s="273">
        <f>分析係数表!C17</f>
        <v>0.24245613901755958</v>
      </c>
      <c r="Q14" s="279">
        <f t="shared" si="1"/>
        <v>0.12001777601458971</v>
      </c>
      <c r="R14" s="279">
        <v>0.29467254038859647</v>
      </c>
      <c r="S14" s="280">
        <f t="shared" si="9"/>
        <v>0.9132529781364962</v>
      </c>
      <c r="T14" s="273">
        <f>分析係数表!F17</f>
        <v>0.42825667105631338</v>
      </c>
      <c r="U14" s="284">
        <f t="shared" si="6"/>
        <v>0.39110668024900003</v>
      </c>
      <c r="V14" s="282">
        <f>分析係数表!D17</f>
        <v>5.1560411778863557E-2</v>
      </c>
      <c r="W14" s="257">
        <f t="shared" si="7"/>
        <v>0</v>
      </c>
      <c r="X14" s="273">
        <f>分析係数表!E17</f>
        <v>4.9008807340167618E-2</v>
      </c>
      <c r="Y14" s="258">
        <f t="shared" si="8"/>
        <v>0</v>
      </c>
    </row>
    <row r="15" spans="1:25">
      <c r="A15" s="249">
        <v>11</v>
      </c>
      <c r="B15" s="239" t="s">
        <v>83</v>
      </c>
      <c r="C15" s="270"/>
      <c r="D15" s="446">
        <f>投入係数表!AJ15</f>
        <v>6.7704609268780486E-4</v>
      </c>
      <c r="E15" s="267">
        <f t="shared" si="2"/>
        <v>0.3385230463439024</v>
      </c>
      <c r="F15" s="273">
        <f>分析係数表!C18</f>
        <v>0.40831687749419565</v>
      </c>
      <c r="G15" s="267">
        <f t="shared" si="3"/>
        <v>0.13822467324296511</v>
      </c>
      <c r="H15" s="267">
        <v>0.30035183950882288</v>
      </c>
      <c r="I15" s="267">
        <f t="shared" si="4"/>
        <v>0.30035183950882288</v>
      </c>
      <c r="J15" s="273">
        <f>分析係数表!G18</f>
        <v>0.21766947174074985</v>
      </c>
      <c r="K15" s="275">
        <f t="shared" si="5"/>
        <v>6.537742624224796E-2</v>
      </c>
      <c r="L15" s="49"/>
      <c r="M15" s="50"/>
      <c r="N15" s="277">
        <f>分析係数表!H18</f>
        <v>4.4543159123807785E-4</v>
      </c>
      <c r="O15" s="279">
        <f t="shared" si="0"/>
        <v>7.6514746540093395E-2</v>
      </c>
      <c r="P15" s="273">
        <f>分析係数表!C18</f>
        <v>0.40831687749419565</v>
      </c>
      <c r="Q15" s="279">
        <f t="shared" si="1"/>
        <v>3.1242262389510746E-2</v>
      </c>
      <c r="R15" s="279">
        <v>0.10030716843501301</v>
      </c>
      <c r="S15" s="280">
        <f t="shared" si="9"/>
        <v>0.40065900794383591</v>
      </c>
      <c r="T15" s="273">
        <f>分析係数表!F18</f>
        <v>0.48997194925916815</v>
      </c>
      <c r="U15" s="284">
        <f t="shared" si="6"/>
        <v>0.19631167511048581</v>
      </c>
      <c r="V15" s="282">
        <f>分析係数表!D18</f>
        <v>3.8565313316438733E-2</v>
      </c>
      <c r="W15" s="257">
        <f t="shared" si="7"/>
        <v>0</v>
      </c>
      <c r="X15" s="273">
        <f>分析係数表!E18</f>
        <v>3.6576455199010559E-2</v>
      </c>
      <c r="Y15" s="258">
        <f t="shared" si="8"/>
        <v>0</v>
      </c>
    </row>
    <row r="16" spans="1:25">
      <c r="A16" s="249">
        <v>12</v>
      </c>
      <c r="B16" s="239" t="s">
        <v>84</v>
      </c>
      <c r="C16" s="270"/>
      <c r="D16" s="446">
        <f>投入係数表!AJ16</f>
        <v>2.5965334331267683E-6</v>
      </c>
      <c r="E16" s="267">
        <f t="shared" si="2"/>
        <v>1.2982667165633841E-3</v>
      </c>
      <c r="F16" s="273">
        <f>分析係数表!C19</f>
        <v>0.72110086081153413</v>
      </c>
      <c r="G16" s="267">
        <f t="shared" si="3"/>
        <v>9.3618124687682032E-4</v>
      </c>
      <c r="H16" s="267">
        <v>0.17623771215556375</v>
      </c>
      <c r="I16" s="267">
        <f t="shared" si="4"/>
        <v>0.17623771215556375</v>
      </c>
      <c r="J16" s="273">
        <f>分析係数表!G19</f>
        <v>6.2445810408374151E-2</v>
      </c>
      <c r="K16" s="275">
        <f t="shared" si="5"/>
        <v>1.1005306760071951E-2</v>
      </c>
      <c r="L16" s="49"/>
      <c r="M16" s="50"/>
      <c r="N16" s="277">
        <f>分析係数表!H19</f>
        <v>-1.2604560155461526E-4</v>
      </c>
      <c r="O16" s="279">
        <f t="shared" si="0"/>
        <v>-2.1651691180319094E-2</v>
      </c>
      <c r="P16" s="273">
        <f>分析係数表!C19</f>
        <v>0.72110086081153413</v>
      </c>
      <c r="Q16" s="279">
        <f t="shared" si="1"/>
        <v>-1.56130531481536E-2</v>
      </c>
      <c r="R16" s="279">
        <v>0.12348891312929304</v>
      </c>
      <c r="S16" s="280">
        <f t="shared" si="9"/>
        <v>0.29972662528485677</v>
      </c>
      <c r="T16" s="273">
        <f>分析係数表!F19</f>
        <v>0.21331101927013058</v>
      </c>
      <c r="U16" s="284">
        <f t="shared" si="6"/>
        <v>6.3934991941909283E-2</v>
      </c>
      <c r="V16" s="282">
        <f>分析係数表!D19</f>
        <v>1.2736199640345095E-2</v>
      </c>
      <c r="W16" s="257">
        <f t="shared" si="7"/>
        <v>0</v>
      </c>
      <c r="X16" s="273">
        <f>分析係数表!E19</f>
        <v>1.2523714081279422E-2</v>
      </c>
      <c r="Y16" s="258">
        <f t="shared" si="8"/>
        <v>0</v>
      </c>
    </row>
    <row r="17" spans="1:25">
      <c r="A17" s="249">
        <v>13</v>
      </c>
      <c r="B17" s="239" t="s">
        <v>85</v>
      </c>
      <c r="C17" s="270"/>
      <c r="D17" s="446">
        <f>投入係数表!AJ17</f>
        <v>1.6705446975379345E-3</v>
      </c>
      <c r="E17" s="267">
        <f t="shared" si="2"/>
        <v>0.83527234876896728</v>
      </c>
      <c r="F17" s="273">
        <f>分析係数表!C20</f>
        <v>4.9598906854145253E-2</v>
      </c>
      <c r="G17" s="267">
        <f t="shared" si="3"/>
        <v>4.1428595424435138E-2</v>
      </c>
      <c r="H17" s="267">
        <v>5.4543934069636688E-2</v>
      </c>
      <c r="I17" s="267">
        <f t="shared" si="4"/>
        <v>5.4543934069636688E-2</v>
      </c>
      <c r="J17" s="273">
        <f>分析係数表!G20</f>
        <v>0.11671945764775135</v>
      </c>
      <c r="K17" s="275">
        <f t="shared" si="5"/>
        <v>6.3663384025827016E-3</v>
      </c>
      <c r="L17" s="49"/>
      <c r="M17" s="50"/>
      <c r="N17" s="277">
        <f>分析係数表!H20</f>
        <v>7.0439320449493942E-4</v>
      </c>
      <c r="O17" s="279">
        <f t="shared" si="0"/>
        <v>0.12099830493991041</v>
      </c>
      <c r="P17" s="273">
        <f>分析係数表!C20</f>
        <v>4.9598906854145253E-2</v>
      </c>
      <c r="Q17" s="279">
        <f t="shared" si="1"/>
        <v>6.0013836562240802E-3</v>
      </c>
      <c r="R17" s="279">
        <v>1.3744521224471378E-2</v>
      </c>
      <c r="S17" s="280">
        <f t="shared" si="9"/>
        <v>6.8288455294108069E-2</v>
      </c>
      <c r="T17" s="273">
        <f>分析係数表!F20</f>
        <v>0.2109583665362576</v>
      </c>
      <c r="U17" s="284">
        <f t="shared" si="6"/>
        <v>1.4406020982129291E-2</v>
      </c>
      <c r="V17" s="282">
        <f>分析係数表!D20</f>
        <v>3.0797631013066269E-2</v>
      </c>
      <c r="W17" s="257">
        <f t="shared" si="7"/>
        <v>0</v>
      </c>
      <c r="X17" s="273">
        <f>分析係数表!E20</f>
        <v>2.9972730221401771E-2</v>
      </c>
      <c r="Y17" s="258">
        <f t="shared" si="8"/>
        <v>0</v>
      </c>
    </row>
    <row r="18" spans="1:25">
      <c r="A18" s="249">
        <v>14</v>
      </c>
      <c r="B18" s="239" t="s">
        <v>86</v>
      </c>
      <c r="C18" s="270"/>
      <c r="D18" s="446">
        <f>投入係数表!AJ18</f>
        <v>3.8298868138619835E-4</v>
      </c>
      <c r="E18" s="267">
        <f t="shared" si="2"/>
        <v>0.19149434069309917</v>
      </c>
      <c r="F18" s="273">
        <f>分析係数表!C21</f>
        <v>0.28411166756853934</v>
      </c>
      <c r="G18" s="267">
        <f t="shared" si="3"/>
        <v>5.4405776464254409E-2</v>
      </c>
      <c r="H18" s="267">
        <v>0.24710442632917207</v>
      </c>
      <c r="I18" s="267">
        <f t="shared" si="4"/>
        <v>0.24710442632917207</v>
      </c>
      <c r="J18" s="273">
        <f>分析係数表!G21</f>
        <v>0.29005387701730417</v>
      </c>
      <c r="K18" s="275">
        <f t="shared" si="5"/>
        <v>7.1673596884913177E-2</v>
      </c>
      <c r="L18" s="49"/>
      <c r="M18" s="50"/>
      <c r="N18" s="277">
        <f>分析係数表!H21</f>
        <v>2.3737267060065176E-3</v>
      </c>
      <c r="O18" s="279">
        <f t="shared" si="0"/>
        <v>0.40775082153628178</v>
      </c>
      <c r="P18" s="273">
        <f>分析係数表!C21</f>
        <v>0.28411166756853934</v>
      </c>
      <c r="Q18" s="279">
        <f t="shared" si="1"/>
        <v>0.11584676585911489</v>
      </c>
      <c r="R18" s="279">
        <v>0.22310802228396712</v>
      </c>
      <c r="S18" s="280">
        <f t="shared" si="9"/>
        <v>0.47021244861313916</v>
      </c>
      <c r="T18" s="273">
        <f>分析係数表!F21</f>
        <v>0.45791147145628314</v>
      </c>
      <c r="U18" s="284">
        <f t="shared" si="6"/>
        <v>0.21531567424150447</v>
      </c>
      <c r="V18" s="282">
        <f>分析係数表!D21</f>
        <v>5.9847590028896828E-2</v>
      </c>
      <c r="W18" s="257">
        <f t="shared" si="7"/>
        <v>0</v>
      </c>
      <c r="X18" s="273">
        <f>分析係数表!E21</f>
        <v>5.4782163530779596E-2</v>
      </c>
      <c r="Y18" s="258">
        <f t="shared" si="8"/>
        <v>0</v>
      </c>
    </row>
    <row r="19" spans="1:25">
      <c r="A19" s="249">
        <v>15</v>
      </c>
      <c r="B19" s="239" t="s">
        <v>70</v>
      </c>
      <c r="C19" s="270"/>
      <c r="D19" s="446">
        <f>投入係数表!AJ19</f>
        <v>0</v>
      </c>
      <c r="E19" s="267">
        <f t="shared" si="2"/>
        <v>0</v>
      </c>
      <c r="F19" s="273">
        <f>分析係数表!C22</f>
        <v>0.28280144764930404</v>
      </c>
      <c r="G19" s="267">
        <f t="shared" si="3"/>
        <v>0</v>
      </c>
      <c r="H19" s="267">
        <v>8.683138241894206E-2</v>
      </c>
      <c r="I19" s="267">
        <f t="shared" si="4"/>
        <v>8.683138241894206E-2</v>
      </c>
      <c r="J19" s="273">
        <f>分析係数表!G22</f>
        <v>0.21325815420745545</v>
      </c>
      <c r="K19" s="275">
        <f t="shared" si="5"/>
        <v>1.851750034194528E-2</v>
      </c>
      <c r="L19" s="49"/>
      <c r="M19" s="50"/>
      <c r="N19" s="277">
        <f>分析係数表!H22</f>
        <v>5.2408897921031505E-5</v>
      </c>
      <c r="O19" s="279">
        <f t="shared" si="0"/>
        <v>9.0026249142486792E-3</v>
      </c>
      <c r="P19" s="273">
        <f>分析係数表!C22</f>
        <v>0.28280144764930404</v>
      </c>
      <c r="Q19" s="279">
        <f t="shared" si="1"/>
        <v>2.5459553583932182E-3</v>
      </c>
      <c r="R19" s="279">
        <v>3.8377009958661383E-2</v>
      </c>
      <c r="S19" s="280">
        <f t="shared" si="9"/>
        <v>0.12520839237760345</v>
      </c>
      <c r="T19" s="273">
        <f>分析係数表!F22</f>
        <v>0.43073258580094059</v>
      </c>
      <c r="U19" s="284">
        <f t="shared" si="6"/>
        <v>5.3931334612783911E-2</v>
      </c>
      <c r="V19" s="282">
        <f>分析係数表!D22</f>
        <v>2.2938556731137788E-2</v>
      </c>
      <c r="W19" s="257">
        <f t="shared" si="7"/>
        <v>0</v>
      </c>
      <c r="X19" s="273">
        <f>分析係数表!E22</f>
        <v>2.2183368519679003E-2</v>
      </c>
      <c r="Y19" s="258">
        <f t="shared" si="8"/>
        <v>0</v>
      </c>
    </row>
    <row r="20" spans="1:25">
      <c r="A20" s="249">
        <v>16</v>
      </c>
      <c r="B20" s="239" t="s">
        <v>71</v>
      </c>
      <c r="C20" s="270"/>
      <c r="D20" s="446">
        <f>投入係数表!AJ20</f>
        <v>0</v>
      </c>
      <c r="E20" s="267">
        <f t="shared" si="2"/>
        <v>0</v>
      </c>
      <c r="F20" s="273">
        <f>分析係数表!C23</f>
        <v>0.31843177703160996</v>
      </c>
      <c r="G20" s="267">
        <f t="shared" si="3"/>
        <v>0</v>
      </c>
      <c r="H20" s="267">
        <v>0.10860690724630878</v>
      </c>
      <c r="I20" s="267">
        <f t="shared" si="4"/>
        <v>0.10860690724630878</v>
      </c>
      <c r="J20" s="273">
        <f>分析係数表!G23</f>
        <v>0.24379890925547271</v>
      </c>
      <c r="K20" s="275">
        <f t="shared" si="5"/>
        <v>2.6478245524260376E-2</v>
      </c>
      <c r="L20" s="49"/>
      <c r="M20" s="50"/>
      <c r="N20" s="277">
        <f>分析係数表!H23</f>
        <v>7.2227388731505603E-6</v>
      </c>
      <c r="O20" s="279">
        <f t="shared" si="0"/>
        <v>1.2406978873418348E-3</v>
      </c>
      <c r="P20" s="273">
        <f>分析係数表!C23</f>
        <v>0.31843177703160996</v>
      </c>
      <c r="Q20" s="279">
        <f t="shared" si="1"/>
        <v>3.9507763302562467E-4</v>
      </c>
      <c r="R20" s="279">
        <v>3.7852100495258681E-2</v>
      </c>
      <c r="S20" s="280">
        <f t="shared" si="9"/>
        <v>0.14645900774156745</v>
      </c>
      <c r="T20" s="273">
        <f>分析係数表!F23</f>
        <v>0.43764444987651224</v>
      </c>
      <c r="U20" s="284">
        <f t="shared" si="6"/>
        <v>6.409697187251813E-2</v>
      </c>
      <c r="V20" s="282">
        <f>分析係数表!D23</f>
        <v>3.7770855561684982E-2</v>
      </c>
      <c r="W20" s="257">
        <f t="shared" si="7"/>
        <v>0</v>
      </c>
      <c r="X20" s="273">
        <f>分析係数表!E23</f>
        <v>3.6503495425501575E-2</v>
      </c>
      <c r="Y20" s="258">
        <f t="shared" si="8"/>
        <v>0</v>
      </c>
    </row>
    <row r="21" spans="1:25">
      <c r="A21" s="249">
        <v>17</v>
      </c>
      <c r="B21" s="239" t="s">
        <v>72</v>
      </c>
      <c r="C21" s="270"/>
      <c r="D21" s="446">
        <f>投入係数表!AJ21</f>
        <v>1.1679856515562486E-2</v>
      </c>
      <c r="E21" s="267">
        <f t="shared" si="2"/>
        <v>5.839928257781243</v>
      </c>
      <c r="F21" s="273">
        <f>分析係数表!C24</f>
        <v>6.5709335168878003E-2</v>
      </c>
      <c r="G21" s="267">
        <f t="shared" si="3"/>
        <v>0.38373780325274948</v>
      </c>
      <c r="H21" s="267">
        <v>0.40266015297858399</v>
      </c>
      <c r="I21" s="267">
        <f t="shared" si="4"/>
        <v>0.40266015297858399</v>
      </c>
      <c r="J21" s="273">
        <f>分析係数表!G24</f>
        <v>0.24633125110096343</v>
      </c>
      <c r="K21" s="275">
        <f t="shared" si="5"/>
        <v>9.9187779251719926E-2</v>
      </c>
      <c r="L21" s="49"/>
      <c r="M21" s="50"/>
      <c r="N21" s="277">
        <f>分析係数表!H24</f>
        <v>2.8080599423907303E-4</v>
      </c>
      <c r="O21" s="279">
        <f t="shared" si="0"/>
        <v>4.8235912985924022E-2</v>
      </c>
      <c r="P21" s="273">
        <f>分析係数表!C24</f>
        <v>6.5709335168878003E-2</v>
      </c>
      <c r="Q21" s="279">
        <f t="shared" si="1"/>
        <v>3.1695497735689166E-3</v>
      </c>
      <c r="R21" s="279">
        <v>1.4513444597756131E-2</v>
      </c>
      <c r="S21" s="280">
        <f t="shared" si="9"/>
        <v>0.41717359757634009</v>
      </c>
      <c r="T21" s="273">
        <f>分析係数表!F24</f>
        <v>0.36721364788140759</v>
      </c>
      <c r="U21" s="284">
        <f t="shared" si="6"/>
        <v>0.15319183856581819</v>
      </c>
      <c r="V21" s="282">
        <f>分析係数表!D24</f>
        <v>3.9309475738153632E-2</v>
      </c>
      <c r="W21" s="257">
        <f t="shared" si="7"/>
        <v>0</v>
      </c>
      <c r="X21" s="273">
        <f>分析係数表!E24</f>
        <v>3.8550657867992791E-2</v>
      </c>
      <c r="Y21" s="258">
        <f t="shared" si="8"/>
        <v>0</v>
      </c>
    </row>
    <row r="22" spans="1:25">
      <c r="A22" s="249">
        <v>18</v>
      </c>
      <c r="B22" s="239" t="s">
        <v>87</v>
      </c>
      <c r="C22" s="270"/>
      <c r="D22" s="446">
        <f>投入係数表!AJ22</f>
        <v>1.6228333957042302E-6</v>
      </c>
      <c r="E22" s="267">
        <f t="shared" si="2"/>
        <v>8.114166978521151E-4</v>
      </c>
      <c r="F22" s="273">
        <f>分析係数表!C25</f>
        <v>0.13092441386923714</v>
      </c>
      <c r="G22" s="267">
        <f t="shared" si="3"/>
        <v>1.0623425557000006E-4</v>
      </c>
      <c r="H22" s="267">
        <v>5.9612017483520789E-2</v>
      </c>
      <c r="I22" s="267">
        <f t="shared" si="4"/>
        <v>5.9612017483520789E-2</v>
      </c>
      <c r="J22" s="273">
        <f>分析係数表!G25</f>
        <v>0.2605848403511512</v>
      </c>
      <c r="K22" s="275">
        <f t="shared" si="5"/>
        <v>1.5533988058953299E-2</v>
      </c>
      <c r="L22" s="49"/>
      <c r="M22" s="50"/>
      <c r="N22" s="277">
        <f>分析係数表!H25</f>
        <v>9.8123550057191766E-5</v>
      </c>
      <c r="O22" s="279">
        <f t="shared" si="0"/>
        <v>1.685533471340005E-2</v>
      </c>
      <c r="P22" s="273">
        <f>分析係数表!C25</f>
        <v>0.13092441386923714</v>
      </c>
      <c r="Q22" s="279">
        <f t="shared" si="1"/>
        <v>2.2067748179217077E-3</v>
      </c>
      <c r="R22" s="279">
        <v>5.6551305045468528E-2</v>
      </c>
      <c r="S22" s="280">
        <f t="shared" si="9"/>
        <v>0.11616332252898931</v>
      </c>
      <c r="T22" s="273">
        <f>分析係数表!F25</f>
        <v>0.33318683873123567</v>
      </c>
      <c r="U22" s="284">
        <f t="shared" si="6"/>
        <v>3.870409020995088E-2</v>
      </c>
      <c r="V22" s="282">
        <f>分析係数表!D25</f>
        <v>4.284059086963312E-2</v>
      </c>
      <c r="W22" s="257">
        <f t="shared" si="7"/>
        <v>0</v>
      </c>
      <c r="X22" s="273">
        <f>分析係数表!E25</f>
        <v>4.249917369780222E-2</v>
      </c>
      <c r="Y22" s="258">
        <f t="shared" si="8"/>
        <v>0</v>
      </c>
    </row>
    <row r="23" spans="1:25">
      <c r="A23" s="249">
        <v>19</v>
      </c>
      <c r="B23" s="239" t="s">
        <v>88</v>
      </c>
      <c r="C23" s="270"/>
      <c r="D23" s="446">
        <f>投入係数表!AJ23</f>
        <v>6.1667669036760743E-5</v>
      </c>
      <c r="E23" s="267">
        <f t="shared" si="2"/>
        <v>3.0833834518380371E-2</v>
      </c>
      <c r="F23" s="273">
        <f>分析係数表!C26</f>
        <v>0.15308736674872969</v>
      </c>
      <c r="G23" s="267">
        <f t="shared" si="3"/>
        <v>4.7202705331849367E-3</v>
      </c>
      <c r="H23" s="267">
        <v>3.4191469255500255E-2</v>
      </c>
      <c r="I23" s="267">
        <f t="shared" si="4"/>
        <v>3.4191469255500255E-2</v>
      </c>
      <c r="J23" s="273">
        <f>分析係数表!G26</f>
        <v>0.20415569699579933</v>
      </c>
      <c r="K23" s="275">
        <f t="shared" si="5"/>
        <v>6.9803832371670982E-3</v>
      </c>
      <c r="L23" s="49"/>
      <c r="M23" s="50"/>
      <c r="N23" s="277">
        <f>分析係数表!H26</f>
        <v>8.8175548492147558E-3</v>
      </c>
      <c r="O23" s="279">
        <f t="shared" si="0"/>
        <v>1.5146500330517283</v>
      </c>
      <c r="P23" s="273">
        <f>分析係数表!C26</f>
        <v>0.15308736674872969</v>
      </c>
      <c r="Q23" s="279">
        <f t="shared" si="1"/>
        <v>0.23187378510576548</v>
      </c>
      <c r="R23" s="279">
        <v>0.25461143747748755</v>
      </c>
      <c r="S23" s="280">
        <f t="shared" si="9"/>
        <v>0.28880290673298781</v>
      </c>
      <c r="T23" s="273">
        <f>分析係数表!F26</f>
        <v>0.33811565690794865</v>
      </c>
      <c r="U23" s="284">
        <f t="shared" si="6"/>
        <v>9.7648784526949195E-2</v>
      </c>
      <c r="V23" s="282">
        <f>分析係数表!D26</f>
        <v>3.3929737559631502E-2</v>
      </c>
      <c r="W23" s="257">
        <f t="shared" si="7"/>
        <v>0</v>
      </c>
      <c r="X23" s="273">
        <f>分析係数表!E26</f>
        <v>3.3531988342571602E-2</v>
      </c>
      <c r="Y23" s="258">
        <f t="shared" si="8"/>
        <v>0</v>
      </c>
    </row>
    <row r="24" spans="1:25">
      <c r="A24" s="249">
        <v>20</v>
      </c>
      <c r="B24" s="239" t="s">
        <v>89</v>
      </c>
      <c r="C24" s="270"/>
      <c r="D24" s="446">
        <f>投入係数表!AJ24</f>
        <v>1.7202033994464838E-5</v>
      </c>
      <c r="E24" s="267">
        <f t="shared" si="2"/>
        <v>8.6010169972324194E-3</v>
      </c>
      <c r="F24" s="273">
        <f>分析係数表!C27</f>
        <v>0.18884998044104273</v>
      </c>
      <c r="G24" s="267">
        <f t="shared" si="3"/>
        <v>1.6243018917004185E-3</v>
      </c>
      <c r="H24" s="267">
        <v>9.4831075899328293E-3</v>
      </c>
      <c r="I24" s="267">
        <f t="shared" si="4"/>
        <v>9.4831075899328293E-3</v>
      </c>
      <c r="J24" s="273">
        <f>分析係数表!G27</f>
        <v>0.16481626532719168</v>
      </c>
      <c r="K24" s="275">
        <f t="shared" si="5"/>
        <v>1.5629703766686744E-3</v>
      </c>
      <c r="L24" s="49"/>
      <c r="M24" s="50"/>
      <c r="N24" s="277">
        <f>分析係数表!H27</f>
        <v>2.2388024205688101E-2</v>
      </c>
      <c r="O24" s="279">
        <f t="shared" si="0"/>
        <v>3.8457397978225472</v>
      </c>
      <c r="P24" s="273">
        <f>分析係数表!C27</f>
        <v>0.18884998044104273</v>
      </c>
      <c r="Q24" s="279">
        <f t="shared" si="1"/>
        <v>0.72626788560012767</v>
      </c>
      <c r="R24" s="279">
        <v>0.73261517388722108</v>
      </c>
      <c r="S24" s="280">
        <f t="shared" si="9"/>
        <v>0.74209828147715395</v>
      </c>
      <c r="T24" s="273">
        <f>分析係数表!F27</f>
        <v>0.29536956526946395</v>
      </c>
      <c r="U24" s="284">
        <f t="shared" si="6"/>
        <v>0.21919324678712326</v>
      </c>
      <c r="V24" s="282">
        <f>分析係数表!D27</f>
        <v>2.042747265118797E-2</v>
      </c>
      <c r="W24" s="257">
        <f t="shared" si="7"/>
        <v>0</v>
      </c>
      <c r="X24" s="273">
        <f>分析係数表!E27</f>
        <v>2.035082172191522E-2</v>
      </c>
      <c r="Y24" s="258">
        <f t="shared" si="8"/>
        <v>0</v>
      </c>
    </row>
    <row r="25" spans="1:25">
      <c r="A25" s="249">
        <v>21</v>
      </c>
      <c r="B25" s="239" t="s">
        <v>90</v>
      </c>
      <c r="C25" s="270"/>
      <c r="D25" s="446">
        <f>投入係数表!AJ25</f>
        <v>3.2456667914084604E-7</v>
      </c>
      <c r="E25" s="267">
        <f t="shared" si="2"/>
        <v>1.6228333957042301E-4</v>
      </c>
      <c r="F25" s="273">
        <f>分析係数表!C28</f>
        <v>0.2115566871254172</v>
      </c>
      <c r="G25" s="267">
        <f t="shared" si="3"/>
        <v>3.4332125695167818E-5</v>
      </c>
      <c r="H25" s="267">
        <v>0.12284966030184627</v>
      </c>
      <c r="I25" s="267">
        <f t="shared" si="4"/>
        <v>0.12284966030184627</v>
      </c>
      <c r="J25" s="273">
        <f>分析係数表!G28</f>
        <v>0.18177207604774032</v>
      </c>
      <c r="K25" s="275">
        <f t="shared" si="5"/>
        <v>2.2330637794826264E-2</v>
      </c>
      <c r="L25" s="49"/>
      <c r="M25" s="50"/>
      <c r="N25" s="277">
        <f>分析係数表!H28</f>
        <v>7.2231792840574596E-3</v>
      </c>
      <c r="O25" s="279">
        <f t="shared" si="0"/>
        <v>1.2407735396520385</v>
      </c>
      <c r="P25" s="273">
        <f>分析係数表!C28</f>
        <v>0.2115566871254172</v>
      </c>
      <c r="Q25" s="279">
        <f t="shared" si="1"/>
        <v>0.26249393952166272</v>
      </c>
      <c r="R25" s="279">
        <v>0.34267170719664375</v>
      </c>
      <c r="S25" s="280">
        <f t="shared" si="9"/>
        <v>0.46552136749849005</v>
      </c>
      <c r="T25" s="273">
        <f>分析係数表!F28</f>
        <v>0.29628808224417325</v>
      </c>
      <c r="U25" s="284">
        <f t="shared" si="6"/>
        <v>0.13792843321981263</v>
      </c>
      <c r="V25" s="282">
        <f>分析係数表!D28</f>
        <v>3.0551159487848582E-2</v>
      </c>
      <c r="W25" s="257">
        <f t="shared" si="7"/>
        <v>0</v>
      </c>
      <c r="X25" s="273">
        <f>分析係数表!E28</f>
        <v>3.018459578819983E-2</v>
      </c>
      <c r="Y25" s="258">
        <f t="shared" si="8"/>
        <v>0</v>
      </c>
    </row>
    <row r="26" spans="1:25">
      <c r="A26" s="249">
        <v>22</v>
      </c>
      <c r="B26" s="239" t="s">
        <v>64</v>
      </c>
      <c r="C26" s="270"/>
      <c r="D26" s="446">
        <f>投入係数表!AJ26</f>
        <v>3.3453087619046999E-3</v>
      </c>
      <c r="E26" s="267">
        <f t="shared" si="2"/>
        <v>1.67265438095235</v>
      </c>
      <c r="F26" s="273">
        <f>分析係数表!C29</f>
        <v>0.4024048564090591</v>
      </c>
      <c r="G26" s="267">
        <f t="shared" si="3"/>
        <v>0.67308424598911398</v>
      </c>
      <c r="H26" s="267">
        <v>1.0221495558707243</v>
      </c>
      <c r="I26" s="267">
        <f t="shared" si="4"/>
        <v>1.0221495558707243</v>
      </c>
      <c r="J26" s="273">
        <f>分析係数表!G29</f>
        <v>0.28848634430593861</v>
      </c>
      <c r="K26" s="275">
        <f t="shared" si="5"/>
        <v>0.29487618870708399</v>
      </c>
      <c r="L26" s="49"/>
      <c r="M26" s="50"/>
      <c r="N26" s="277">
        <f>分析係数表!H29</f>
        <v>7.7130042947109994E-3</v>
      </c>
      <c r="O26" s="279">
        <f t="shared" si="0"/>
        <v>1.3249140390606722</v>
      </c>
      <c r="P26" s="273">
        <f>分析係数表!C29</f>
        <v>0.4024048564090591</v>
      </c>
      <c r="Q26" s="279">
        <f t="shared" si="1"/>
        <v>0.5331518436425563</v>
      </c>
      <c r="R26" s="279">
        <v>0.86609063282048426</v>
      </c>
      <c r="S26" s="280">
        <f t="shared" si="9"/>
        <v>1.8882401886912086</v>
      </c>
      <c r="T26" s="273">
        <f>分析係数表!F29</f>
        <v>0.40202182464221792</v>
      </c>
      <c r="U26" s="284">
        <f t="shared" si="6"/>
        <v>0.75911376602040548</v>
      </c>
      <c r="V26" s="282">
        <f>分析係数表!D29</f>
        <v>7.9194780809421356E-2</v>
      </c>
      <c r="W26" s="257">
        <f t="shared" si="7"/>
        <v>0</v>
      </c>
      <c r="X26" s="273">
        <f>分析係数表!E29</f>
        <v>6.5944675090492746E-2</v>
      </c>
      <c r="Y26" s="258">
        <f t="shared" si="8"/>
        <v>0</v>
      </c>
    </row>
    <row r="27" spans="1:25">
      <c r="A27" s="249">
        <v>23</v>
      </c>
      <c r="B27" s="239" t="s">
        <v>91</v>
      </c>
      <c r="C27" s="270"/>
      <c r="D27" s="446">
        <f>投入係数表!AJ27</f>
        <v>3.0077594155982204E-3</v>
      </c>
      <c r="E27" s="267">
        <f t="shared" si="2"/>
        <v>1.5038797077991102</v>
      </c>
      <c r="F27" s="273">
        <f>分析係数表!C30</f>
        <v>1</v>
      </c>
      <c r="G27" s="267">
        <f t="shared" si="3"/>
        <v>1.5038797077991102</v>
      </c>
      <c r="H27" s="267">
        <v>2.3389848764691328</v>
      </c>
      <c r="I27" s="267">
        <f t="shared" si="4"/>
        <v>2.3389848764691328</v>
      </c>
      <c r="J27" s="273">
        <f>分析係数表!G30</f>
        <v>0.33838967095036887</v>
      </c>
      <c r="K27" s="275">
        <f t="shared" si="5"/>
        <v>0.791488322706279</v>
      </c>
      <c r="L27" s="49"/>
      <c r="M27" s="50"/>
      <c r="N27" s="277">
        <f>分析係数表!H30</f>
        <v>0</v>
      </c>
      <c r="O27" s="279">
        <f t="shared" si="0"/>
        <v>0</v>
      </c>
      <c r="P27" s="273">
        <f>分析係数表!C30</f>
        <v>1</v>
      </c>
      <c r="Q27" s="279">
        <f t="shared" si="1"/>
        <v>0</v>
      </c>
      <c r="R27" s="279">
        <v>1.1965993090555249</v>
      </c>
      <c r="S27" s="280">
        <f t="shared" si="9"/>
        <v>3.5355841855246579</v>
      </c>
      <c r="T27" s="273">
        <f>分析係数表!F30</f>
        <v>0.46362091424568164</v>
      </c>
      <c r="U27" s="284">
        <f t="shared" si="6"/>
        <v>1.6391707724855156</v>
      </c>
      <c r="V27" s="282">
        <f>分析係数表!D30</f>
        <v>7.3824536053885614E-2</v>
      </c>
      <c r="W27" s="257">
        <f t="shared" si="7"/>
        <v>0</v>
      </c>
      <c r="X27" s="273">
        <f>分析係数表!E30</f>
        <v>5.6949248710145881E-2</v>
      </c>
      <c r="Y27" s="258">
        <f t="shared" si="8"/>
        <v>0</v>
      </c>
    </row>
    <row r="28" spans="1:25">
      <c r="A28" s="249">
        <v>24</v>
      </c>
      <c r="B28" s="239" t="s">
        <v>92</v>
      </c>
      <c r="C28" s="270"/>
      <c r="D28" s="446">
        <f>投入係数表!AJ28</f>
        <v>1.1835323954870951E-2</v>
      </c>
      <c r="E28" s="267">
        <f t="shared" si="2"/>
        <v>5.9176619774354755</v>
      </c>
      <c r="F28" s="273">
        <f>分析係数表!C31</f>
        <v>0.99932498158227889</v>
      </c>
      <c r="G28" s="267">
        <f t="shared" si="3"/>
        <v>5.9136674466108587</v>
      </c>
      <c r="H28" s="267">
        <v>8.4989894961278605</v>
      </c>
      <c r="I28" s="267">
        <f t="shared" si="4"/>
        <v>8.4989894961278605</v>
      </c>
      <c r="J28" s="273">
        <f>分析係数表!G31</f>
        <v>7.0262508387801376E-2</v>
      </c>
      <c r="K28" s="275">
        <f t="shared" si="5"/>
        <v>0.59716032075951964</v>
      </c>
      <c r="L28" s="49"/>
      <c r="M28" s="50"/>
      <c r="N28" s="277">
        <f>分析係数表!H31</f>
        <v>3.314462019579964E-2</v>
      </c>
      <c r="O28" s="279">
        <f t="shared" si="0"/>
        <v>5.6934718222394354</v>
      </c>
      <c r="P28" s="273">
        <f>分析係数表!C31</f>
        <v>0.99932498158227889</v>
      </c>
      <c r="Q28" s="279">
        <f t="shared" si="1"/>
        <v>5.6896286238986473</v>
      </c>
      <c r="R28" s="279">
        <v>7.8769536330899355</v>
      </c>
      <c r="S28" s="280">
        <f t="shared" si="9"/>
        <v>16.375943129217795</v>
      </c>
      <c r="T28" s="273">
        <f>分析係数表!F31</f>
        <v>0.39948542779773355</v>
      </c>
      <c r="U28" s="284">
        <f t="shared" si="6"/>
        <v>6.5419506465669262</v>
      </c>
      <c r="V28" s="282">
        <f>分析係数表!D31</f>
        <v>2.9145126840892164E-3</v>
      </c>
      <c r="W28" s="257">
        <f t="shared" si="7"/>
        <v>0</v>
      </c>
      <c r="X28" s="273">
        <f>分析係数表!E31</f>
        <v>2.9145126840892164E-3</v>
      </c>
      <c r="Y28" s="258">
        <f t="shared" si="8"/>
        <v>0</v>
      </c>
    </row>
    <row r="29" spans="1:25">
      <c r="A29" s="249">
        <v>25</v>
      </c>
      <c r="B29" s="239" t="s">
        <v>1</v>
      </c>
      <c r="C29" s="270"/>
      <c r="D29" s="446">
        <f>投入係数表!AJ29</f>
        <v>4.4400721706467734E-3</v>
      </c>
      <c r="E29" s="267">
        <f t="shared" si="2"/>
        <v>2.2200360853233865</v>
      </c>
      <c r="F29" s="273">
        <f>分析係数表!C32</f>
        <v>0.9998360837770528</v>
      </c>
      <c r="G29" s="267">
        <f t="shared" si="3"/>
        <v>2.219672185393474</v>
      </c>
      <c r="H29" s="267">
        <v>2.6788773125214109</v>
      </c>
      <c r="I29" s="267">
        <f t="shared" si="4"/>
        <v>2.6788773125214109</v>
      </c>
      <c r="J29" s="273">
        <f>分析係数表!G32</f>
        <v>0.11380414292785156</v>
      </c>
      <c r="K29" s="275">
        <f t="shared" si="5"/>
        <v>0.30486733656036552</v>
      </c>
      <c r="L29" s="49"/>
      <c r="M29" s="50"/>
      <c r="N29" s="277">
        <f>分析係数表!H32</f>
        <v>7.2296973654795713E-3</v>
      </c>
      <c r="O29" s="279">
        <f t="shared" si="0"/>
        <v>1.2418931938430544</v>
      </c>
      <c r="P29" s="273">
        <f>分析係数表!C32</f>
        <v>0.9998360837770528</v>
      </c>
      <c r="Q29" s="279">
        <f t="shared" si="1"/>
        <v>1.2416896274014158</v>
      </c>
      <c r="R29" s="279">
        <v>1.6768164680168405</v>
      </c>
      <c r="S29" s="280">
        <f t="shared" si="9"/>
        <v>4.3556937805382514</v>
      </c>
      <c r="T29" s="273">
        <f>分析係数表!F32</f>
        <v>0.44272670787830282</v>
      </c>
      <c r="U29" s="284">
        <f t="shared" si="6"/>
        <v>1.9283819679836989</v>
      </c>
      <c r="V29" s="282">
        <f>分析係数表!D32</f>
        <v>2.1120085933633119E-2</v>
      </c>
      <c r="W29" s="257">
        <f t="shared" si="7"/>
        <v>0</v>
      </c>
      <c r="X29" s="273">
        <f>分析係数表!E32</f>
        <v>2.1120085933633119E-2</v>
      </c>
      <c r="Y29" s="258">
        <f t="shared" si="8"/>
        <v>0</v>
      </c>
    </row>
    <row r="30" spans="1:25">
      <c r="A30" s="249">
        <v>26</v>
      </c>
      <c r="B30" s="239" t="s">
        <v>2</v>
      </c>
      <c r="C30" s="270"/>
      <c r="D30" s="446">
        <f>投入係数表!AJ30</f>
        <v>4.9532120903684517E-3</v>
      </c>
      <c r="E30" s="267">
        <f t="shared" si="2"/>
        <v>2.476606045184226</v>
      </c>
      <c r="F30" s="273">
        <f>分析係数表!C33</f>
        <v>0.99108509199615646</v>
      </c>
      <c r="G30" s="267">
        <f t="shared" si="3"/>
        <v>2.454527330129646</v>
      </c>
      <c r="H30" s="267">
        <v>3.0085553425362246</v>
      </c>
      <c r="I30" s="267">
        <f t="shared" si="4"/>
        <v>3.0085553425362246</v>
      </c>
      <c r="J30" s="273">
        <f>分析係数表!G33</f>
        <v>0.4529749017181946</v>
      </c>
      <c r="K30" s="275">
        <f t="shared" si="5"/>
        <v>1.3628000605990955</v>
      </c>
      <c r="L30" s="49"/>
      <c r="M30" s="50"/>
      <c r="N30" s="277">
        <f>分析係数表!H33</f>
        <v>7.7168799106917146E-4</v>
      </c>
      <c r="O30" s="279">
        <f t="shared" si="0"/>
        <v>0.13255797793904653</v>
      </c>
      <c r="P30" s="273">
        <f>分析係数表!C33</f>
        <v>0.99108509199615646</v>
      </c>
      <c r="Q30" s="279">
        <f t="shared" si="1"/>
        <v>0.13137623576054441</v>
      </c>
      <c r="R30" s="279">
        <v>0.79935847772358637</v>
      </c>
      <c r="S30" s="280">
        <f t="shared" si="9"/>
        <v>3.8079138202598108</v>
      </c>
      <c r="T30" s="273">
        <f>分析係数表!F33</f>
        <v>0.63278689994307047</v>
      </c>
      <c r="U30" s="284">
        <f t="shared" si="6"/>
        <v>2.4095979815725803</v>
      </c>
      <c r="V30" s="282">
        <f>分析係数表!D33</f>
        <v>8.7702783269007503E-2</v>
      </c>
      <c r="W30" s="257">
        <f t="shared" si="7"/>
        <v>0</v>
      </c>
      <c r="X30" s="273">
        <f>分析係数表!E33</f>
        <v>8.4336323251883824E-2</v>
      </c>
      <c r="Y30" s="258">
        <f t="shared" si="8"/>
        <v>0</v>
      </c>
    </row>
    <row r="31" spans="1:25">
      <c r="A31" s="249">
        <v>27</v>
      </c>
      <c r="B31" s="239" t="s">
        <v>65</v>
      </c>
      <c r="C31" s="270"/>
      <c r="D31" s="446">
        <f>投入係数表!AJ31</f>
        <v>4.2903171048911871E-2</v>
      </c>
      <c r="E31" s="267">
        <f t="shared" si="2"/>
        <v>21.451585524455936</v>
      </c>
      <c r="F31" s="273">
        <f>分析係数表!C34</f>
        <v>0.24606089914510665</v>
      </c>
      <c r="G31" s="267">
        <f t="shared" si="3"/>
        <v>5.2783964222357822</v>
      </c>
      <c r="H31" s="267">
        <v>6.1134102390183447</v>
      </c>
      <c r="I31" s="267">
        <f t="shared" si="4"/>
        <v>6.1134102390183447</v>
      </c>
      <c r="J31" s="273">
        <f>分析係数表!G34</f>
        <v>0.43749758717185111</v>
      </c>
      <c r="K31" s="275">
        <f t="shared" si="5"/>
        <v>2.6746022289622156</v>
      </c>
      <c r="L31" s="49"/>
      <c r="M31" s="50"/>
      <c r="N31" s="277">
        <f>分析係数表!H34</f>
        <v>0.137069350800852</v>
      </c>
      <c r="O31" s="279">
        <f t="shared" si="0"/>
        <v>23.54531389610559</v>
      </c>
      <c r="P31" s="273">
        <f>分析係数表!C34</f>
        <v>0.24606089914510665</v>
      </c>
      <c r="Q31" s="279">
        <f t="shared" si="1"/>
        <v>5.7935811079295156</v>
      </c>
      <c r="R31" s="279">
        <v>6.4449304487803465</v>
      </c>
      <c r="S31" s="280">
        <f t="shared" si="9"/>
        <v>12.55834068779869</v>
      </c>
      <c r="T31" s="273">
        <f>分析係数表!F34</f>
        <v>0.68044247766447119</v>
      </c>
      <c r="U31" s="284">
        <f t="shared" si="6"/>
        <v>8.5452284529602807</v>
      </c>
      <c r="V31" s="282">
        <f>分析係数表!D34</f>
        <v>0.15389009392691583</v>
      </c>
      <c r="W31" s="257">
        <f t="shared" si="7"/>
        <v>2</v>
      </c>
      <c r="X31" s="273">
        <f>分析係数表!E34</f>
        <v>0.1433320704064108</v>
      </c>
      <c r="Y31" s="258">
        <f t="shared" si="8"/>
        <v>2</v>
      </c>
    </row>
    <row r="32" spans="1:25">
      <c r="A32" s="249">
        <v>28</v>
      </c>
      <c r="B32" s="239" t="s">
        <v>66</v>
      </c>
      <c r="C32" s="270"/>
      <c r="D32" s="446">
        <f>投入係数表!AJ32</f>
        <v>7.6471155272374736E-3</v>
      </c>
      <c r="E32" s="267">
        <f t="shared" si="2"/>
        <v>3.8235577636187368</v>
      </c>
      <c r="F32" s="273">
        <f>分析係数表!C35</f>
        <v>0.75377646979277246</v>
      </c>
      <c r="G32" s="267">
        <f t="shared" si="3"/>
        <v>2.8821078731092795</v>
      </c>
      <c r="H32" s="267">
        <v>4.8530950466357634</v>
      </c>
      <c r="I32" s="267">
        <f t="shared" si="4"/>
        <v>4.8530950466357634</v>
      </c>
      <c r="J32" s="273">
        <f>分析係数表!G35</f>
        <v>0.30282397072447498</v>
      </c>
      <c r="K32" s="275">
        <f t="shared" si="5"/>
        <v>1.4696335123255229</v>
      </c>
      <c r="L32" s="49"/>
      <c r="M32" s="50"/>
      <c r="N32" s="277">
        <f>分析係数表!H35</f>
        <v>5.7629969222324183E-2</v>
      </c>
      <c r="O32" s="279">
        <f t="shared" si="0"/>
        <v>9.8994830517143786</v>
      </c>
      <c r="P32" s="273">
        <f>分析係数表!C35</f>
        <v>0.75377646979277246</v>
      </c>
      <c r="Q32" s="279">
        <f t="shared" si="1"/>
        <v>7.4619973874946464</v>
      </c>
      <c r="R32" s="279">
        <v>11.573551306816549</v>
      </c>
      <c r="S32" s="280">
        <f t="shared" si="9"/>
        <v>16.426646353452313</v>
      </c>
      <c r="T32" s="273">
        <f>分析係数表!F35</f>
        <v>0.60548890850388704</v>
      </c>
      <c r="U32" s="284">
        <f t="shared" si="6"/>
        <v>9.9461521709311977</v>
      </c>
      <c r="V32" s="282">
        <f>分析係数表!D35</f>
        <v>4.0363234612300396E-2</v>
      </c>
      <c r="W32" s="257">
        <f t="shared" si="7"/>
        <v>1</v>
      </c>
      <c r="X32" s="273">
        <f>分析係数表!E35</f>
        <v>3.9154079363329694E-2</v>
      </c>
      <c r="Y32" s="258">
        <f t="shared" si="8"/>
        <v>1</v>
      </c>
    </row>
    <row r="33" spans="1:25">
      <c r="A33" s="249">
        <v>29</v>
      </c>
      <c r="B33" s="239" t="s">
        <v>93</v>
      </c>
      <c r="C33" s="270"/>
      <c r="D33" s="446">
        <f>投入係数表!AJ33</f>
        <v>1.9898209398087847E-2</v>
      </c>
      <c r="E33" s="267">
        <f t="shared" si="2"/>
        <v>9.9491046990439234</v>
      </c>
      <c r="F33" s="273">
        <f>分析係数表!C36</f>
        <v>0.99118010215945485</v>
      </c>
      <c r="G33" s="267">
        <f t="shared" si="3"/>
        <v>9.8613546119934679</v>
      </c>
      <c r="H33" s="267">
        <v>11.867736466394806</v>
      </c>
      <c r="I33" s="267">
        <f t="shared" si="4"/>
        <v>11.867736466394806</v>
      </c>
      <c r="J33" s="273">
        <f>分析係数表!G36</f>
        <v>5.8650173764370726E-2</v>
      </c>
      <c r="K33" s="275">
        <f t="shared" si="5"/>
        <v>0.69604480594381446</v>
      </c>
      <c r="L33" s="49"/>
      <c r="M33" s="50"/>
      <c r="N33" s="277">
        <f>分析係数表!H36</f>
        <v>0.2375179181177472</v>
      </c>
      <c r="O33" s="279">
        <f t="shared" si="0"/>
        <v>40.800032285533383</v>
      </c>
      <c r="P33" s="273">
        <f>分析係数表!C36</f>
        <v>0.99118010215945485</v>
      </c>
      <c r="Q33" s="279">
        <f t="shared" si="1"/>
        <v>40.440180168884034</v>
      </c>
      <c r="R33" s="279">
        <v>44.214259381507688</v>
      </c>
      <c r="S33" s="280">
        <f t="shared" si="9"/>
        <v>56.08199584790249</v>
      </c>
      <c r="T33" s="273">
        <f>分析係数表!F36</f>
        <v>0.81306518983088305</v>
      </c>
      <c r="U33" s="284">
        <f t="shared" si="6"/>
        <v>45.598318600169634</v>
      </c>
      <c r="V33" s="282">
        <f>分析係数表!D36</f>
        <v>1.5774342104513773E-2</v>
      </c>
      <c r="W33" s="257">
        <f t="shared" si="7"/>
        <v>1</v>
      </c>
      <c r="X33" s="273">
        <f>分析係数表!E36</f>
        <v>1.3229670821596217E-2</v>
      </c>
      <c r="Y33" s="258">
        <f t="shared" si="8"/>
        <v>1</v>
      </c>
    </row>
    <row r="34" spans="1:25">
      <c r="A34" s="249">
        <v>30</v>
      </c>
      <c r="B34" s="239" t="s">
        <v>94</v>
      </c>
      <c r="C34" s="270"/>
      <c r="D34" s="446">
        <f>投入係数表!AJ34</f>
        <v>1.306283513538163E-2</v>
      </c>
      <c r="E34" s="267">
        <f t="shared" si="2"/>
        <v>6.5314175676908146</v>
      </c>
      <c r="F34" s="273">
        <f>分析係数表!C37</f>
        <v>0.58105140483022077</v>
      </c>
      <c r="G34" s="267">
        <f t="shared" si="3"/>
        <v>3.7950893532395313</v>
      </c>
      <c r="H34" s="267">
        <v>5.4183071175650985</v>
      </c>
      <c r="I34" s="267">
        <f t="shared" si="4"/>
        <v>5.4183071175650985</v>
      </c>
      <c r="J34" s="273">
        <f>分析係数表!G37</f>
        <v>0.40235165952905672</v>
      </c>
      <c r="K34" s="275">
        <f t="shared" si="5"/>
        <v>2.1800648605904174</v>
      </c>
      <c r="L34" s="49"/>
      <c r="M34" s="50"/>
      <c r="N34" s="277">
        <f>分析係数表!H37</f>
        <v>4.2719417558337268E-2</v>
      </c>
      <c r="O34" s="279">
        <f t="shared" si="0"/>
        <v>7.3381984374555271</v>
      </c>
      <c r="P34" s="273">
        <f>分析係数表!C37</f>
        <v>0.58105140483022077</v>
      </c>
      <c r="Q34" s="279">
        <f t="shared" si="1"/>
        <v>4.2638705110064654</v>
      </c>
      <c r="R34" s="279">
        <v>5.7577531782841564</v>
      </c>
      <c r="S34" s="280">
        <f t="shared" si="9"/>
        <v>11.176060295849254</v>
      </c>
      <c r="T34" s="273">
        <f>分析係数表!F37</f>
        <v>0.63403708963374472</v>
      </c>
      <c r="U34" s="284">
        <f t="shared" si="6"/>
        <v>7.0860367435515093</v>
      </c>
      <c r="V34" s="282">
        <f>分析係数表!D37</f>
        <v>7.9200513574427991E-2</v>
      </c>
      <c r="W34" s="257">
        <f t="shared" si="7"/>
        <v>1</v>
      </c>
      <c r="X34" s="273">
        <f>分析係数表!E37</f>
        <v>7.3600662533244779E-2</v>
      </c>
      <c r="Y34" s="258">
        <f t="shared" si="8"/>
        <v>1</v>
      </c>
    </row>
    <row r="35" spans="1:25">
      <c r="A35" s="249">
        <v>31</v>
      </c>
      <c r="B35" s="239" t="s">
        <v>95</v>
      </c>
      <c r="C35" s="270"/>
      <c r="D35" s="446">
        <f>投入係数表!AJ35</f>
        <v>1.2667188353508939E-2</v>
      </c>
      <c r="E35" s="267">
        <f t="shared" si="2"/>
        <v>6.3335941767544695</v>
      </c>
      <c r="F35" s="273">
        <f>分析係数表!C38</f>
        <v>0.47456671407271833</v>
      </c>
      <c r="G35" s="267">
        <f t="shared" si="3"/>
        <v>3.0057129767324722</v>
      </c>
      <c r="H35" s="267">
        <v>4.5304271561969056</v>
      </c>
      <c r="I35" s="267">
        <f t="shared" si="4"/>
        <v>4.5304271561969056</v>
      </c>
      <c r="J35" s="273">
        <f>分析係数表!G38</f>
        <v>0.18003386475673192</v>
      </c>
      <c r="K35" s="275">
        <f t="shared" si="5"/>
        <v>0.81563030992897934</v>
      </c>
      <c r="L35" s="49"/>
      <c r="M35" s="50"/>
      <c r="N35" s="277">
        <f>分析係数表!H38</f>
        <v>5.150358926080905E-2</v>
      </c>
      <c r="O35" s="279">
        <f t="shared" si="0"/>
        <v>8.8471140253938092</v>
      </c>
      <c r="P35" s="273">
        <f>分析係数表!C38</f>
        <v>0.47456671407271833</v>
      </c>
      <c r="Q35" s="279">
        <f t="shared" si="1"/>
        <v>4.1985458320577997</v>
      </c>
      <c r="R35" s="279">
        <v>5.8663536312382405</v>
      </c>
      <c r="S35" s="280">
        <f t="shared" si="9"/>
        <v>10.396780787435146</v>
      </c>
      <c r="T35" s="273">
        <f>分析係数表!F38</f>
        <v>0.4997199825516766</v>
      </c>
      <c r="U35" s="284">
        <f t="shared" si="6"/>
        <v>5.1954791136906975</v>
      </c>
      <c r="V35" s="282">
        <f>分析係数表!D38</f>
        <v>3.5590827435143364E-2</v>
      </c>
      <c r="W35" s="257">
        <f t="shared" si="7"/>
        <v>0</v>
      </c>
      <c r="X35" s="273">
        <f>分析係数表!E38</f>
        <v>3.1059891839156476E-2</v>
      </c>
      <c r="Y35" s="258">
        <f t="shared" si="8"/>
        <v>0</v>
      </c>
    </row>
    <row r="36" spans="1:25">
      <c r="A36" s="249">
        <v>32</v>
      </c>
      <c r="B36" s="239" t="s">
        <v>67</v>
      </c>
      <c r="C36" s="270"/>
      <c r="D36" s="446">
        <f>投入係数表!AJ36</f>
        <v>0</v>
      </c>
      <c r="E36" s="267">
        <f t="shared" si="2"/>
        <v>0</v>
      </c>
      <c r="F36" s="273">
        <f>分析係数表!C39</f>
        <v>1</v>
      </c>
      <c r="G36" s="267">
        <f t="shared" si="3"/>
        <v>0</v>
      </c>
      <c r="H36" s="267">
        <v>0.11756872034888335</v>
      </c>
      <c r="I36" s="267">
        <f t="shared" si="4"/>
        <v>0.11756872034888335</v>
      </c>
      <c r="J36" s="273">
        <f>分析係数表!G39</f>
        <v>0.33345520667958617</v>
      </c>
      <c r="K36" s="275">
        <f t="shared" si="5"/>
        <v>3.9203901942991365E-2</v>
      </c>
      <c r="L36" s="49"/>
      <c r="M36" s="50"/>
      <c r="N36" s="277">
        <f>分析係数表!H39</f>
        <v>5.0851604954235139E-3</v>
      </c>
      <c r="O36" s="279">
        <f t="shared" si="0"/>
        <v>0.87351183453681469</v>
      </c>
      <c r="P36" s="273">
        <f>分析係数表!C39</f>
        <v>1</v>
      </c>
      <c r="Q36" s="279">
        <f t="shared" si="1"/>
        <v>0.87351183453681469</v>
      </c>
      <c r="R36" s="279">
        <v>0.91306836309525741</v>
      </c>
      <c r="S36" s="280">
        <f t="shared" si="9"/>
        <v>1.0306370834441407</v>
      </c>
      <c r="T36" s="273">
        <f>分析係数表!F39</f>
        <v>0.70859596344355691</v>
      </c>
      <c r="U36" s="284">
        <f t="shared" si="6"/>
        <v>0.73030527710375848</v>
      </c>
      <c r="V36" s="282">
        <f>分析係数表!D39</f>
        <v>4.8027598057070089E-2</v>
      </c>
      <c r="W36" s="257">
        <f t="shared" si="7"/>
        <v>0</v>
      </c>
      <c r="X36" s="273">
        <f>分析係数表!E39</f>
        <v>4.8027598057070089E-2</v>
      </c>
      <c r="Y36" s="258">
        <f t="shared" si="8"/>
        <v>0</v>
      </c>
    </row>
    <row r="37" spans="1:25">
      <c r="A37" s="249">
        <v>33</v>
      </c>
      <c r="B37" s="239" t="s">
        <v>96</v>
      </c>
      <c r="C37" s="270"/>
      <c r="D37" s="446">
        <f>投入係数表!AJ37</f>
        <v>1.9506457416364846E-4</v>
      </c>
      <c r="E37" s="267">
        <f t="shared" si="2"/>
        <v>9.7532287081824223E-2</v>
      </c>
      <c r="F37" s="273">
        <f>分析係数表!C40</f>
        <v>0.78927678494152065</v>
      </c>
      <c r="G37" s="267">
        <f t="shared" si="3"/>
        <v>7.6979969975935633E-2</v>
      </c>
      <c r="H37" s="267">
        <v>0.17927224698706012</v>
      </c>
      <c r="I37" s="267">
        <f t="shared" si="4"/>
        <v>0.17927224698706012</v>
      </c>
      <c r="J37" s="273">
        <f>分析係数表!G40</f>
        <v>0.52314226927728547</v>
      </c>
      <c r="K37" s="275">
        <f t="shared" si="5"/>
        <v>9.3784890107248636E-2</v>
      </c>
      <c r="L37" s="49"/>
      <c r="M37" s="50"/>
      <c r="N37" s="277">
        <f>分析係数表!H40</f>
        <v>3.428475595158087E-2</v>
      </c>
      <c r="O37" s="279">
        <f t="shared" si="0"/>
        <v>5.8893205228949563</v>
      </c>
      <c r="P37" s="273">
        <f>分析係数表!C40</f>
        <v>0.78927678494152065</v>
      </c>
      <c r="Q37" s="279">
        <f t="shared" si="1"/>
        <v>4.6483039678006461</v>
      </c>
      <c r="R37" s="279">
        <v>4.7445756524651443</v>
      </c>
      <c r="S37" s="280">
        <f t="shared" si="9"/>
        <v>4.9238478994522046</v>
      </c>
      <c r="T37" s="273">
        <f>分析係数表!F40</f>
        <v>0.70623799726049996</v>
      </c>
      <c r="U37" s="284">
        <f t="shared" si="6"/>
        <v>3.4774084793244446</v>
      </c>
      <c r="V37" s="282">
        <f>分析係数表!D40</f>
        <v>9.0697433955161888E-2</v>
      </c>
      <c r="W37" s="257">
        <f t="shared" si="7"/>
        <v>0</v>
      </c>
      <c r="X37" s="273">
        <f>分析係数表!E40</f>
        <v>9.0562666353757981E-2</v>
      </c>
      <c r="Y37" s="258">
        <f t="shared" si="8"/>
        <v>0</v>
      </c>
    </row>
    <row r="38" spans="1:25">
      <c r="A38" s="249">
        <v>34</v>
      </c>
      <c r="B38" s="239" t="s">
        <v>97</v>
      </c>
      <c r="C38" s="270">
        <f>最終需要額・需要増加額!D39</f>
        <v>500</v>
      </c>
      <c r="D38" s="446">
        <f>投入係数表!AJ38</f>
        <v>1.4579210660327663E-2</v>
      </c>
      <c r="E38" s="267">
        <f t="shared" si="2"/>
        <v>7.2896053301638313</v>
      </c>
      <c r="F38" s="273">
        <f>分析係数表!C41</f>
        <v>0.99594790611943085</v>
      </c>
      <c r="G38" s="267">
        <f t="shared" si="3"/>
        <v>7.2600671650137105</v>
      </c>
      <c r="H38" s="267">
        <v>7.3795563707558038</v>
      </c>
      <c r="I38" s="267">
        <f t="shared" si="4"/>
        <v>507.37955637075578</v>
      </c>
      <c r="J38" s="273">
        <f>分析係数表!G41</f>
        <v>0.50896339569449323</v>
      </c>
      <c r="K38" s="275">
        <f t="shared" si="5"/>
        <v>258.23762191642538</v>
      </c>
      <c r="L38" s="49"/>
      <c r="M38" s="50"/>
      <c r="N38" s="277">
        <f>分析係数表!H41</f>
        <v>5.504775199299148E-2</v>
      </c>
      <c r="O38" s="279">
        <f t="shared" si="0"/>
        <v>9.4559184265276315</v>
      </c>
      <c r="P38" s="273">
        <f>分析係数表!C41</f>
        <v>0.99594790611943085</v>
      </c>
      <c r="Q38" s="279">
        <f t="shared" si="1"/>
        <v>9.4176021573363382</v>
      </c>
      <c r="R38" s="279">
        <v>9.5717712157551595</v>
      </c>
      <c r="S38" s="280">
        <f t="shared" si="9"/>
        <v>516.95132758651096</v>
      </c>
      <c r="T38" s="273">
        <f>分析係数表!F41</f>
        <v>0.58132099287543681</v>
      </c>
      <c r="U38" s="284">
        <f t="shared" si="6"/>
        <v>300.51465902086574</v>
      </c>
      <c r="V38" s="282">
        <f>分析係数表!D41</f>
        <v>0.12149342216939719</v>
      </c>
      <c r="W38" s="257">
        <f t="shared" si="7"/>
        <v>63</v>
      </c>
      <c r="X38" s="273">
        <f>分析係数表!E41</f>
        <v>0.11755967401821014</v>
      </c>
      <c r="Y38" s="258">
        <f t="shared" si="8"/>
        <v>61</v>
      </c>
    </row>
    <row r="39" spans="1:25">
      <c r="A39" s="249">
        <v>35</v>
      </c>
      <c r="B39" s="239" t="s">
        <v>3</v>
      </c>
      <c r="C39" s="270"/>
      <c r="D39" s="446">
        <f>投入係数表!AJ39</f>
        <v>1.1028775757205948E-3</v>
      </c>
      <c r="E39" s="267">
        <f t="shared" si="2"/>
        <v>0.55143878786029743</v>
      </c>
      <c r="F39" s="273">
        <f>分析係数表!C42</f>
        <v>0.9655414908579466</v>
      </c>
      <c r="G39" s="267">
        <f>E39*F39</f>
        <v>0.53243702934753057</v>
      </c>
      <c r="H39" s="267">
        <v>0.70105687246090298</v>
      </c>
      <c r="I39" s="267">
        <f>C39+H39</f>
        <v>0.70105687246090298</v>
      </c>
      <c r="J39" s="273">
        <f>分析係数表!G42</f>
        <v>0.53299358903562055</v>
      </c>
      <c r="K39" s="275">
        <f>I39*J39</f>
        <v>0.37365881857102395</v>
      </c>
      <c r="L39" s="49"/>
      <c r="M39" s="50"/>
      <c r="N39" s="277">
        <f>分析係数表!H42</f>
        <v>1.3420289237220641E-2</v>
      </c>
      <c r="O39" s="279">
        <f t="shared" si="0"/>
        <v>2.3052923269913332</v>
      </c>
      <c r="P39" s="273">
        <f>分析係数表!C42</f>
        <v>0.9655414908579466</v>
      </c>
      <c r="Q39" s="279">
        <f>O39*P39</f>
        <v>2.225855390266597</v>
      </c>
      <c r="R39" s="279">
        <v>2.3920226750927931</v>
      </c>
      <c r="S39" s="280">
        <f>I39+R39</f>
        <v>3.0930795475536961</v>
      </c>
      <c r="T39" s="273">
        <f>分析係数表!F42</f>
        <v>0.58706867988829459</v>
      </c>
      <c r="U39" s="284">
        <f t="shared" si="6"/>
        <v>1.8158501267718319</v>
      </c>
      <c r="V39" s="282">
        <f>分析係数表!D42</f>
        <v>0.12536880137580664</v>
      </c>
      <c r="W39" s="257">
        <f t="shared" si="7"/>
        <v>0</v>
      </c>
      <c r="X39" s="273">
        <f>分析係数表!E42</f>
        <v>0.11770088827882173</v>
      </c>
      <c r="Y39" s="258">
        <f t="shared" si="8"/>
        <v>0</v>
      </c>
    </row>
    <row r="40" spans="1:25">
      <c r="A40" s="249">
        <v>36</v>
      </c>
      <c r="B40" s="239" t="s">
        <v>98</v>
      </c>
      <c r="C40" s="270"/>
      <c r="D40" s="446">
        <f>投入係数表!AJ40</f>
        <v>4.7969981476979624E-2</v>
      </c>
      <c r="E40" s="267">
        <f t="shared" si="2"/>
        <v>23.984990738489813</v>
      </c>
      <c r="F40" s="273">
        <f>分析係数表!C43</f>
        <v>0.68354347123018677</v>
      </c>
      <c r="G40" s="267">
        <f>E40*F40</f>
        <v>16.394783826811206</v>
      </c>
      <c r="H40" s="267">
        <v>23.290289649751937</v>
      </c>
      <c r="I40" s="267">
        <f>C40+H40</f>
        <v>23.290289649751937</v>
      </c>
      <c r="J40" s="273">
        <f>分析係数表!G43</f>
        <v>0.37257380440005849</v>
      </c>
      <c r="K40" s="275">
        <f>I40*J40</f>
        <v>8.6773518203873845</v>
      </c>
      <c r="L40" s="49"/>
      <c r="M40" s="50"/>
      <c r="N40" s="277">
        <f>分析係数表!H43</f>
        <v>1.4147055315786071E-2</v>
      </c>
      <c r="O40" s="279">
        <f t="shared" si="0"/>
        <v>2.4301337692895952</v>
      </c>
      <c r="P40" s="273">
        <f>分析係数表!C43</f>
        <v>0.68354347123018677</v>
      </c>
      <c r="Q40" s="279">
        <f>O40*P40</f>
        <v>1.6611020722139078</v>
      </c>
      <c r="R40" s="279">
        <v>7.8560807329802431</v>
      </c>
      <c r="S40" s="280">
        <f>I40+R40</f>
        <v>31.146370382732179</v>
      </c>
      <c r="T40" s="273">
        <f>分析係数表!F43</f>
        <v>0.62240825035949521</v>
      </c>
      <c r="U40" s="284">
        <f t="shared" si="6"/>
        <v>19.385757894965138</v>
      </c>
      <c r="V40" s="282">
        <f>分析係数表!D43</f>
        <v>0.13048156468325811</v>
      </c>
      <c r="W40" s="257">
        <f t="shared" si="7"/>
        <v>4</v>
      </c>
      <c r="X40" s="273">
        <f>分析係数表!E43</f>
        <v>0.11291103502841897</v>
      </c>
      <c r="Y40" s="258">
        <f t="shared" si="8"/>
        <v>4</v>
      </c>
    </row>
    <row r="41" spans="1:25">
      <c r="A41" s="249">
        <v>37</v>
      </c>
      <c r="B41" s="239" t="s">
        <v>99</v>
      </c>
      <c r="C41" s="270"/>
      <c r="D41" s="446">
        <f>投入係数表!AJ41</f>
        <v>2.2585621501374054E-2</v>
      </c>
      <c r="E41" s="267">
        <f t="shared" si="2"/>
        <v>11.292810750687027</v>
      </c>
      <c r="F41" s="273">
        <f>分析係数表!C44</f>
        <v>0.55987382763194615</v>
      </c>
      <c r="G41" s="267">
        <f>E41*F41</f>
        <v>6.3225491797103368</v>
      </c>
      <c r="H41" s="267">
        <v>6.523881627830872</v>
      </c>
      <c r="I41" s="267">
        <f>C41+H41</f>
        <v>6.523881627830872</v>
      </c>
      <c r="J41" s="273">
        <f>分析係数表!G44</f>
        <v>0.32381925449611038</v>
      </c>
      <c r="K41" s="275">
        <f>I41*J41</f>
        <v>2.1125584851450641</v>
      </c>
      <c r="L41" s="49"/>
      <c r="M41" s="50"/>
      <c r="N41" s="277">
        <f>分析係数表!H44</f>
        <v>0.11509284654657072</v>
      </c>
      <c r="O41" s="279">
        <f t="shared" si="0"/>
        <v>19.770263616937445</v>
      </c>
      <c r="P41" s="273">
        <f>分析係数表!C44</f>
        <v>0.55987382763194615</v>
      </c>
      <c r="Q41" s="279">
        <f>O41*P41</f>
        <v>11.068853164507372</v>
      </c>
      <c r="R41" s="279">
        <v>11.366503078503548</v>
      </c>
      <c r="S41" s="280">
        <f>I41+R41</f>
        <v>17.890384706334419</v>
      </c>
      <c r="T41" s="273">
        <f>分析係数表!F44</f>
        <v>0.5344179716450459</v>
      </c>
      <c r="U41" s="284">
        <f t="shared" si="6"/>
        <v>9.5609431067087911</v>
      </c>
      <c r="V41" s="282">
        <f>分析係数表!D44</f>
        <v>0.19836337849438287</v>
      </c>
      <c r="W41" s="257">
        <f t="shared" si="7"/>
        <v>4</v>
      </c>
      <c r="X41" s="273">
        <f>分析係数表!E44</f>
        <v>0.16230318686650563</v>
      </c>
      <c r="Y41" s="258">
        <f t="shared" si="8"/>
        <v>3</v>
      </c>
    </row>
    <row r="42" spans="1:25">
      <c r="A42" s="249">
        <v>38</v>
      </c>
      <c r="B42" s="239" t="s">
        <v>4</v>
      </c>
      <c r="C42" s="270"/>
      <c r="D42" s="446">
        <f>投入係数表!AJ42</f>
        <v>2.4040653923962465E-3</v>
      </c>
      <c r="E42" s="267">
        <f t="shared" si="2"/>
        <v>1.2020326961981234</v>
      </c>
      <c r="F42" s="273">
        <f>分析係数表!C45</f>
        <v>1</v>
      </c>
      <c r="G42" s="267">
        <f>E42*F42</f>
        <v>1.2020326961981234</v>
      </c>
      <c r="H42" s="267">
        <v>1.3595770862894079</v>
      </c>
      <c r="I42" s="267">
        <f>C42+H42</f>
        <v>1.3595770862894079</v>
      </c>
      <c r="J42" s="273">
        <f>分析係数表!G45</f>
        <v>0</v>
      </c>
      <c r="K42" s="275">
        <f>I42*J42</f>
        <v>0</v>
      </c>
      <c r="L42" s="49"/>
      <c r="M42" s="50"/>
      <c r="N42" s="277">
        <f>分析係数表!H45</f>
        <v>0</v>
      </c>
      <c r="O42" s="279">
        <f t="shared" si="0"/>
        <v>0</v>
      </c>
      <c r="P42" s="273">
        <f>分析係数表!C45</f>
        <v>1</v>
      </c>
      <c r="Q42" s="279">
        <f>O42*P42</f>
        <v>0</v>
      </c>
      <c r="R42" s="279">
        <v>0.19405327984700194</v>
      </c>
      <c r="S42" s="280">
        <f>I42+R42</f>
        <v>1.5536303661364097</v>
      </c>
      <c r="T42" s="273">
        <f>分析係数表!F45</f>
        <v>0</v>
      </c>
      <c r="U42" s="284">
        <f t="shared" si="6"/>
        <v>0</v>
      </c>
      <c r="V42" s="282">
        <f>分析係数表!D45</f>
        <v>0</v>
      </c>
      <c r="W42" s="257">
        <f t="shared" si="7"/>
        <v>0</v>
      </c>
      <c r="X42" s="273">
        <f>分析係数表!E45</f>
        <v>0</v>
      </c>
      <c r="Y42" s="258">
        <f t="shared" si="8"/>
        <v>0</v>
      </c>
    </row>
    <row r="43" spans="1:25">
      <c r="A43" s="249">
        <v>39</v>
      </c>
      <c r="B43" s="239" t="s">
        <v>5</v>
      </c>
      <c r="C43" s="270"/>
      <c r="D43" s="446">
        <f>投入係数表!AJ43</f>
        <v>2.7461586722106984E-3</v>
      </c>
      <c r="E43" s="267">
        <f t="shared" si="2"/>
        <v>1.3730793361053493</v>
      </c>
      <c r="F43" s="273">
        <f>分析係数表!C46</f>
        <v>0.63561708735819755</v>
      </c>
      <c r="G43" s="267">
        <f>E43*F43</f>
        <v>0.8727526883270097</v>
      </c>
      <c r="H43" s="267">
        <v>1.1583548006809263</v>
      </c>
      <c r="I43" s="267">
        <f>C43+H43</f>
        <v>1.1583548006809263</v>
      </c>
      <c r="J43" s="273">
        <f>分析係数表!G46</f>
        <v>7.4261727822867345E-3</v>
      </c>
      <c r="K43" s="275">
        <f>I43*J43</f>
        <v>8.6021428930478702E-3</v>
      </c>
      <c r="L43" s="49"/>
      <c r="M43" s="50"/>
      <c r="N43" s="277">
        <f>分析係数表!H46</f>
        <v>7.1346566917706757E-6</v>
      </c>
      <c r="O43" s="279">
        <f t="shared" si="0"/>
        <v>1.2255674253010809E-3</v>
      </c>
      <c r="P43" s="273">
        <f>分析係数表!C46</f>
        <v>0.63561708735819755</v>
      </c>
      <c r="Q43" s="279">
        <f>O43*P43</f>
        <v>7.7899159723095841E-4</v>
      </c>
      <c r="R43" s="279">
        <v>0.38973372014233659</v>
      </c>
      <c r="S43" s="280">
        <f>I43+R43</f>
        <v>1.5480885208232629</v>
      </c>
      <c r="T43" s="273">
        <f>分析係数表!F46</f>
        <v>0.64740426293918441</v>
      </c>
      <c r="U43" s="284">
        <f t="shared" si="6"/>
        <v>1.0022391077881967</v>
      </c>
      <c r="V43" s="282">
        <f>分析係数表!D46</f>
        <v>3.6867524451068895E-3</v>
      </c>
      <c r="W43" s="257">
        <f t="shared" si="7"/>
        <v>0</v>
      </c>
      <c r="X43" s="273">
        <f>分析係数表!E46</f>
        <v>3.6024838177901608E-3</v>
      </c>
      <c r="Y43" s="258">
        <f t="shared" si="8"/>
        <v>0</v>
      </c>
    </row>
    <row r="44" spans="1:25">
      <c r="A44" s="250">
        <v>40</v>
      </c>
      <c r="B44" s="247" t="s">
        <v>270</v>
      </c>
      <c r="C44" s="271">
        <f>SUM(C5:C43)</f>
        <v>500</v>
      </c>
      <c r="D44" s="447">
        <f>投入係数表!AJ44</f>
        <v>0.41057782281320765</v>
      </c>
      <c r="E44" s="268">
        <f>SUM(E5:E43)</f>
        <v>205.28891140660383</v>
      </c>
      <c r="F44" s="274">
        <f>分析係数表!C47</f>
        <v>0.59941121331825653</v>
      </c>
      <c r="G44" s="268">
        <f>SUM(G5:G43)</f>
        <v>90.499003924302116</v>
      </c>
      <c r="H44" s="268">
        <f>SUM(H5:H43)</f>
        <v>115.55306299806641</v>
      </c>
      <c r="I44" s="268">
        <f>SUM(I5:I43)</f>
        <v>615.55306299806637</v>
      </c>
      <c r="J44" s="274">
        <f>分析係数表!G47</f>
        <v>0.26745444124294698</v>
      </c>
      <c r="K44" s="276">
        <f>SUM(K5:K43)</f>
        <v>283.92834708163718</v>
      </c>
      <c r="L44" s="445">
        <f>データ入力!$W$32</f>
        <v>0.60499999999999998</v>
      </c>
      <c r="M44" s="268">
        <f>K44*L44</f>
        <v>171.7766499843905</v>
      </c>
      <c r="N44" s="278">
        <f>分析係数表!H47</f>
        <v>1</v>
      </c>
      <c r="O44" s="268">
        <f>SUM(O5:O43)</f>
        <v>171.77664998439053</v>
      </c>
      <c r="P44" s="274">
        <f>分析係数表!C47</f>
        <v>0.59941121331825653</v>
      </c>
      <c r="Q44" s="268">
        <f>SUM(Q5:Q43)</f>
        <v>106.85455769196143</v>
      </c>
      <c r="R44" s="268">
        <f>SUM(R5:R43)</f>
        <v>133.51093229492102</v>
      </c>
      <c r="S44" s="281">
        <f>SUM(S5:S43)</f>
        <v>749.06399529298733</v>
      </c>
      <c r="T44" s="274">
        <f>分析係数表!F47</f>
        <v>0.52032812004185636</v>
      </c>
      <c r="U44" s="285">
        <f>SUM(U5:U43)</f>
        <v>438.35392072750653</v>
      </c>
      <c r="V44" s="283">
        <f>分析係数表!D47</f>
        <v>6.7043132898265148E-2</v>
      </c>
      <c r="W44" s="259">
        <f>SUM(W5:W43)</f>
        <v>76</v>
      </c>
      <c r="X44" s="274">
        <f>分析係数表!E47</f>
        <v>6.0489972943054145E-2</v>
      </c>
      <c r="Y44" s="260">
        <f>SUM(Y5:Y43)</f>
        <v>73</v>
      </c>
    </row>
    <row r="45" spans="1:25">
      <c r="B45" s="261" t="s">
        <v>271</v>
      </c>
      <c r="C45" s="98" t="s">
        <v>272</v>
      </c>
      <c r="D45" s="98" t="s">
        <v>273</v>
      </c>
      <c r="E45" s="98"/>
      <c r="F45" s="98" t="s">
        <v>109</v>
      </c>
      <c r="G45" s="98"/>
      <c r="H45" s="98" t="s">
        <v>274</v>
      </c>
      <c r="I45" s="98"/>
      <c r="J45" s="98" t="s">
        <v>109</v>
      </c>
      <c r="K45" s="98"/>
      <c r="L45" s="98" t="s">
        <v>272</v>
      </c>
      <c r="M45" s="98"/>
      <c r="N45" s="98" t="s">
        <v>109</v>
      </c>
      <c r="O45" s="98"/>
      <c r="P45" s="98" t="s">
        <v>109</v>
      </c>
      <c r="Q45" s="98"/>
      <c r="R45" s="98"/>
      <c r="S45" s="98" t="s">
        <v>274</v>
      </c>
      <c r="T45" s="98" t="s">
        <v>109</v>
      </c>
      <c r="U45" s="98"/>
      <c r="V45" s="98" t="s">
        <v>109</v>
      </c>
      <c r="W45" s="98"/>
      <c r="X45" s="98" t="s">
        <v>109</v>
      </c>
      <c r="Y45" s="262"/>
    </row>
    <row r="46" spans="1:25">
      <c r="B46" s="80" t="s">
        <v>275</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WS目次</vt:lpstr>
      <vt:lpstr>利用上の注意</vt:lpstr>
      <vt:lpstr>データ入力</vt:lpstr>
      <vt:lpstr>最終需要額・需要増加額</vt:lpstr>
      <vt:lpstr>波及効果まとめ（簡易分析）</vt:lpstr>
      <vt:lpstr>波及効果まとめ（詳細分析）</vt:lpstr>
      <vt:lpstr>経済効果（施設建設）</vt:lpstr>
      <vt:lpstr>経済効果（施設運営・詳細）</vt:lpstr>
      <vt:lpstr>経済効果（施設運営・簡易）</vt:lpstr>
      <vt:lpstr>マージン率表</vt:lpstr>
      <vt:lpstr>分析係数表</vt:lpstr>
      <vt:lpstr>取引基本表</vt:lpstr>
      <vt:lpstr>投入係数表</vt:lpstr>
      <vt:lpstr>逆行列係数表</vt:lpstr>
      <vt:lpstr>雇用表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2025-03-03T00:36:19Z</cp:lastPrinted>
  <dcterms:created xsi:type="dcterms:W3CDTF">2025-02-19T02:19:23Z</dcterms:created>
  <dcterms:modified xsi:type="dcterms:W3CDTF">2025-05-27T23:35:02Z</dcterms:modified>
</cp:coreProperties>
</file>