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2106000-010感染症班\【感染症全般】\2002　結核（旧50番）\★結核月報\HP更新\"/>
    </mc:Choice>
  </mc:AlternateContent>
  <xr:revisionPtr revIDLastSave="0" documentId="8_{E996E06E-F676-40CD-87BC-85D1A8F01C11}" xr6:coauthVersionLast="36" xr6:coauthVersionMax="36" xr10:uidLastSave="{00000000-0000-0000-0000-000000000000}"/>
  <bookViews>
    <workbookView xWindow="0" yWindow="0" windowWidth="28800" windowHeight="11940" tabRatio="758" xr2:uid="{14C5A3E7-E16B-43DC-8EA5-BED10C019201}"/>
  </bookViews>
  <sheets>
    <sheet name="基本情報" sheetId="3" r:id="rId1"/>
    <sheet name="1.事業者" sheetId="5" r:id="rId2"/>
    <sheet name="2.学校長" sheetId="16" r:id="rId3"/>
    <sheet name="3.施設の長" sheetId="17" r:id="rId4"/>
    <sheet name="4-1.市区町村(65歳以上)" sheetId="18" r:id="rId5"/>
    <sheet name="4月" sheetId="6" r:id="rId6"/>
    <sheet name="5月" sheetId="20" r:id="rId7"/>
    <sheet name="6月" sheetId="23" r:id="rId8"/>
    <sheet name="7月" sheetId="24" r:id="rId9"/>
    <sheet name="8月" sheetId="25" r:id="rId10"/>
    <sheet name="9月" sheetId="26" r:id="rId11"/>
    <sheet name="10月" sheetId="27" r:id="rId12"/>
    <sheet name="11月" sheetId="28" r:id="rId13"/>
    <sheet name="12月" sheetId="29" r:id="rId14"/>
    <sheet name="1月" sheetId="30" r:id="rId15"/>
    <sheet name="2月" sheetId="31" r:id="rId16"/>
    <sheet name="3月" sheetId="32" r:id="rId17"/>
    <sheet name="補正" sheetId="34" r:id="rId18"/>
    <sheet name="年度計" sheetId="35" r:id="rId19"/>
    <sheet name="4-2.市区町村(市区町長)" sheetId="19" r:id="rId20"/>
    <sheet name="クエリ用" sheetId="33" r:id="rId21"/>
    <sheet name="template_in" sheetId="21" state="hidden" r:id="rId22"/>
    <sheet name="template_out" sheetId="22" state="hidden" r:id="rId23"/>
    <sheet name="リスト" sheetId="15" state="hidden" r:id="rId24"/>
  </sheets>
  <definedNames>
    <definedName name="_xlnm.Print_Area" localSheetId="1">'1.事業者'!$A$1:$AH$16</definedName>
    <definedName name="_xlnm.Print_Area" localSheetId="11">'10月'!$A$1:$J$45</definedName>
    <definedName name="_xlnm.Print_Area" localSheetId="12">'11月'!$A$1:$J$45</definedName>
    <definedName name="_xlnm.Print_Area" localSheetId="13">'12月'!$A$1:$J$45</definedName>
    <definedName name="_xlnm.Print_Area" localSheetId="14">'1月'!$A$1:$J$45</definedName>
    <definedName name="_xlnm.Print_Area" localSheetId="2">'2.学校長'!$A$1:$AH$16</definedName>
    <definedName name="_xlnm.Print_Area" localSheetId="15">'2月'!$A$1:$J$45</definedName>
    <definedName name="_xlnm.Print_Area" localSheetId="3">'3.施設の長'!$A$1:$AH$16</definedName>
    <definedName name="_xlnm.Print_Area" localSheetId="16">'3月'!$A$1:$J$45</definedName>
    <definedName name="_xlnm.Print_Area" localSheetId="4">'4-1.市区町村(65歳以上)'!$A$1:$AH$16</definedName>
    <definedName name="_xlnm.Print_Area" localSheetId="19">'4-2.市区町村(市区町長)'!$A$1:$AH$16</definedName>
    <definedName name="_xlnm.Print_Area" localSheetId="5">'4月'!$A$1:$J$45</definedName>
    <definedName name="_xlnm.Print_Area" localSheetId="6">'5月'!$A$1:$J$45</definedName>
    <definedName name="_xlnm.Print_Area" localSheetId="7">'6月'!$A$1:$J$45</definedName>
    <definedName name="_xlnm.Print_Area" localSheetId="8">'7月'!$A$1:$J$45</definedName>
    <definedName name="_xlnm.Print_Area" localSheetId="9">'8月'!$A$1:$J$45</definedName>
    <definedName name="_xlnm.Print_Area" localSheetId="10">'9月'!$A$1:$J$45</definedName>
    <definedName name="_xlnm.Print_Area" localSheetId="22">template_out!$A$1:$J$45</definedName>
    <definedName name="_xlnm.Print_Area" localSheetId="20">クエリ用!$A$1:$AB$71</definedName>
    <definedName name="_xlnm.Print_Area" localSheetId="0">基本情報!$A$1:$E$30</definedName>
    <definedName name="_xlnm.Print_Area" localSheetId="18">年度計!$A$1:$J$45</definedName>
    <definedName name="_xlnm.Print_Area" localSheetId="17">補正!$A$1:$J$45</definedName>
    <definedName name="_xlnm.Print_Titles" localSheetId="1">'1.事業者'!$C:$C</definedName>
    <definedName name="_xlnm.Print_Titles" localSheetId="2">'2.学校長'!$C:$C</definedName>
    <definedName name="_xlnm.Print_Titles" localSheetId="3">'3.施設の長'!$C:$C</definedName>
    <definedName name="_xlnm.Print_Titles" localSheetId="4">'4-1.市区町村(65歳以上)'!$C:$C</definedName>
    <definedName name="_xlnm.Print_Titles" localSheetId="19">'4-2.市区町村(市区町長)'!$C:$C</definedName>
    <definedName name="_xlnm.Print_Titles" localSheetId="20">クエリ用!$1:$1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8" l="1"/>
  <c r="AA3" i="18" l="1"/>
  <c r="AA4" i="18"/>
  <c r="AA5" i="18"/>
  <c r="AA6" i="18"/>
  <c r="AA7" i="18"/>
  <c r="AA8" i="18"/>
  <c r="AA9" i="18"/>
  <c r="AA10" i="18"/>
  <c r="AA11" i="18"/>
  <c r="AA12" i="18"/>
  <c r="AA13" i="18"/>
  <c r="AA14" i="18"/>
  <c r="AA15" i="18"/>
  <c r="AA3" i="19" l="1"/>
  <c r="AA4" i="19"/>
  <c r="AA5" i="19"/>
  <c r="AA6" i="19"/>
  <c r="AA7" i="19"/>
  <c r="AA8" i="19"/>
  <c r="AA9" i="19"/>
  <c r="AA10" i="19"/>
  <c r="AA11" i="19"/>
  <c r="AA12" i="19"/>
  <c r="AA13" i="19"/>
  <c r="AA14" i="19"/>
  <c r="AA15" i="19"/>
  <c r="AA2" i="19"/>
  <c r="AA2" i="18"/>
  <c r="AA3" i="17"/>
  <c r="AA4" i="17"/>
  <c r="AA5" i="17"/>
  <c r="AA6" i="17"/>
  <c r="AA7" i="17"/>
  <c r="AA8" i="17"/>
  <c r="AA9" i="17"/>
  <c r="AA10" i="17"/>
  <c r="AA11" i="17"/>
  <c r="AA12" i="17"/>
  <c r="AA13" i="17"/>
  <c r="AA14" i="17"/>
  <c r="AA15" i="17"/>
  <c r="AA2" i="17"/>
  <c r="AA3" i="16"/>
  <c r="AA4" i="16"/>
  <c r="AA5" i="16"/>
  <c r="AA6" i="16"/>
  <c r="AA7" i="16"/>
  <c r="AA8" i="16"/>
  <c r="AA9" i="16"/>
  <c r="AA10" i="16"/>
  <c r="AA11" i="16"/>
  <c r="AA12" i="16"/>
  <c r="AA13" i="16"/>
  <c r="AA14" i="16"/>
  <c r="AA15" i="16"/>
  <c r="AA2" i="16"/>
  <c r="AA3" i="5"/>
  <c r="AA4" i="5"/>
  <c r="AA5" i="5"/>
  <c r="AA6" i="5"/>
  <c r="AA7" i="5"/>
  <c r="AA8" i="5"/>
  <c r="AA9" i="5"/>
  <c r="AA10" i="5"/>
  <c r="AA11" i="5"/>
  <c r="AA12" i="5"/>
  <c r="AA13" i="5"/>
  <c r="AA14" i="5"/>
  <c r="AA15" i="5"/>
  <c r="AA2" i="5"/>
  <c r="AB58" i="33" l="1"/>
  <c r="AB60" i="33"/>
  <c r="AB62" i="33"/>
  <c r="AB64" i="33"/>
  <c r="AB66" i="33"/>
  <c r="AB68" i="33"/>
  <c r="AB70" i="33"/>
  <c r="AB71" i="33"/>
  <c r="AB69" i="33"/>
  <c r="AB67" i="33"/>
  <c r="AB65" i="33"/>
  <c r="AB63" i="33"/>
  <c r="AB61" i="33"/>
  <c r="AB59" i="33"/>
  <c r="AB57" i="33"/>
  <c r="AB56" i="33"/>
  <c r="AB55" i="33"/>
  <c r="AB54" i="33"/>
  <c r="AB53" i="33"/>
  <c r="AB52" i="33"/>
  <c r="AB51" i="33"/>
  <c r="AB50" i="33"/>
  <c r="AB49" i="33"/>
  <c r="AB48" i="33"/>
  <c r="AB47" i="33"/>
  <c r="AB46" i="33"/>
  <c r="AB45" i="33"/>
  <c r="AB44" i="33"/>
  <c r="AB43" i="33"/>
  <c r="AB42" i="33"/>
  <c r="AB41" i="33"/>
  <c r="AB40" i="33"/>
  <c r="AB39" i="33"/>
  <c r="AB38" i="33"/>
  <c r="AB37" i="33"/>
  <c r="AB36" i="33"/>
  <c r="AB35" i="33"/>
  <c r="AB34" i="33"/>
  <c r="AB33" i="33"/>
  <c r="AB32" i="33"/>
  <c r="AB31" i="33"/>
  <c r="AB30" i="33"/>
  <c r="AB16" i="33"/>
  <c r="AB18" i="33"/>
  <c r="AB20" i="33"/>
  <c r="AB22" i="33"/>
  <c r="AB24" i="33"/>
  <c r="AB26" i="33"/>
  <c r="AB28" i="33"/>
  <c r="AB29" i="33"/>
  <c r="AB27" i="33"/>
  <c r="AB25" i="33"/>
  <c r="AB23" i="33"/>
  <c r="AB21" i="33"/>
  <c r="AB19" i="33"/>
  <c r="AB17" i="33"/>
  <c r="AB2" i="33"/>
  <c r="AB4" i="33"/>
  <c r="AB6" i="33"/>
  <c r="AB8" i="33"/>
  <c r="AB10" i="33"/>
  <c r="AB12" i="33"/>
  <c r="AB14" i="33"/>
  <c r="AB15" i="33"/>
  <c r="AB13" i="33"/>
  <c r="AB11" i="33"/>
  <c r="AB9" i="33"/>
  <c r="AB7" i="33"/>
  <c r="AB5" i="33"/>
  <c r="AB3" i="33"/>
  <c r="Z15" i="19" l="1"/>
  <c r="AA71" i="33" s="1"/>
  <c r="Y15" i="19"/>
  <c r="Z71" i="33" s="1"/>
  <c r="Z14" i="19"/>
  <c r="AA70" i="33" s="1"/>
  <c r="Y14" i="19"/>
  <c r="Z70" i="33" s="1"/>
  <c r="Z13" i="19"/>
  <c r="AA69" i="33" s="1"/>
  <c r="Y13" i="19"/>
  <c r="Z69" i="33" s="1"/>
  <c r="Z12" i="19"/>
  <c r="AA68" i="33" s="1"/>
  <c r="Y12" i="19"/>
  <c r="Z68" i="33" s="1"/>
  <c r="Z11" i="19"/>
  <c r="AA67" i="33" s="1"/>
  <c r="Y11" i="19"/>
  <c r="Z67" i="33" s="1"/>
  <c r="Z10" i="19"/>
  <c r="AA66" i="33" s="1"/>
  <c r="Y10" i="19"/>
  <c r="Z66" i="33" s="1"/>
  <c r="Z9" i="19"/>
  <c r="AA65" i="33" s="1"/>
  <c r="Y9" i="19"/>
  <c r="Z65" i="33" s="1"/>
  <c r="Z8" i="19"/>
  <c r="AA64" i="33" s="1"/>
  <c r="Y8" i="19"/>
  <c r="Z64" i="33" s="1"/>
  <c r="Z7" i="19"/>
  <c r="AA63" i="33" s="1"/>
  <c r="Y7" i="19"/>
  <c r="Z63" i="33" s="1"/>
  <c r="Z6" i="19"/>
  <c r="AA62" i="33" s="1"/>
  <c r="Y6" i="19"/>
  <c r="Z62" i="33" s="1"/>
  <c r="Z5" i="19"/>
  <c r="AA61" i="33" s="1"/>
  <c r="Y5" i="19"/>
  <c r="Z61" i="33" s="1"/>
  <c r="Z4" i="19"/>
  <c r="AA60" i="33" s="1"/>
  <c r="Y4" i="19"/>
  <c r="Z60" i="33" s="1"/>
  <c r="Z3" i="19"/>
  <c r="AA59" i="33" s="1"/>
  <c r="Y3" i="19"/>
  <c r="Z59" i="33" s="1"/>
  <c r="Z2" i="19"/>
  <c r="AA58" i="33" s="1"/>
  <c r="Y2" i="19"/>
  <c r="Z58" i="33" s="1"/>
  <c r="Z15" i="18"/>
  <c r="AA57" i="33" s="1"/>
  <c r="Y15" i="18"/>
  <c r="Z57" i="33" s="1"/>
  <c r="Z14" i="18"/>
  <c r="AA56" i="33" s="1"/>
  <c r="Y14" i="18"/>
  <c r="Z56" i="33" s="1"/>
  <c r="Z13" i="18"/>
  <c r="AA55" i="33" s="1"/>
  <c r="Y13" i="18"/>
  <c r="Z55" i="33" s="1"/>
  <c r="Z12" i="18"/>
  <c r="AA54" i="33" s="1"/>
  <c r="Y12" i="18"/>
  <c r="Z54" i="33" s="1"/>
  <c r="Z11" i="18"/>
  <c r="AA53" i="33" s="1"/>
  <c r="Y11" i="18"/>
  <c r="Z53" i="33" s="1"/>
  <c r="Z10" i="18"/>
  <c r="AA52" i="33" s="1"/>
  <c r="Y10" i="18"/>
  <c r="Z52" i="33" s="1"/>
  <c r="Z9" i="18"/>
  <c r="AA51" i="33" s="1"/>
  <c r="Y9" i="18"/>
  <c r="Z51" i="33" s="1"/>
  <c r="Z8" i="18"/>
  <c r="AA50" i="33" s="1"/>
  <c r="Y8" i="18"/>
  <c r="Z50" i="33" s="1"/>
  <c r="Z7" i="18"/>
  <c r="AA49" i="33" s="1"/>
  <c r="Y7" i="18"/>
  <c r="Z49" i="33" s="1"/>
  <c r="Z6" i="18"/>
  <c r="AA48" i="33" s="1"/>
  <c r="Y6" i="18"/>
  <c r="Z48" i="33" s="1"/>
  <c r="Z5" i="18"/>
  <c r="AA47" i="33" s="1"/>
  <c r="Y5" i="18"/>
  <c r="Z47" i="33" s="1"/>
  <c r="Z4" i="18"/>
  <c r="AA46" i="33" s="1"/>
  <c r="Y4" i="18"/>
  <c r="Z46" i="33" s="1"/>
  <c r="Z3" i="18"/>
  <c r="AA45" i="33" s="1"/>
  <c r="Y3" i="18"/>
  <c r="Z45" i="33" s="1"/>
  <c r="Z2" i="18"/>
  <c r="AA44" i="33" s="1"/>
  <c r="Y2" i="18"/>
  <c r="Z44" i="33" s="1"/>
  <c r="Z15" i="17"/>
  <c r="AA43" i="33" s="1"/>
  <c r="Y15" i="17"/>
  <c r="Z43" i="33" s="1"/>
  <c r="Z14" i="17"/>
  <c r="AA42" i="33" s="1"/>
  <c r="Y14" i="17"/>
  <c r="Z42" i="33" s="1"/>
  <c r="Z13" i="17"/>
  <c r="AA41" i="33" s="1"/>
  <c r="Y13" i="17"/>
  <c r="Z41" i="33" s="1"/>
  <c r="Z12" i="17"/>
  <c r="AA40" i="33" s="1"/>
  <c r="Y12" i="17"/>
  <c r="Z40" i="33" s="1"/>
  <c r="Z11" i="17"/>
  <c r="AA39" i="33" s="1"/>
  <c r="Y11" i="17"/>
  <c r="Z39" i="33" s="1"/>
  <c r="Z10" i="17"/>
  <c r="AA38" i="33" s="1"/>
  <c r="Y10" i="17"/>
  <c r="Z38" i="33" s="1"/>
  <c r="Z9" i="17"/>
  <c r="AA37" i="33" s="1"/>
  <c r="Y9" i="17"/>
  <c r="Z37" i="33" s="1"/>
  <c r="Z8" i="17"/>
  <c r="AA36" i="33" s="1"/>
  <c r="Y8" i="17"/>
  <c r="Z36" i="33" s="1"/>
  <c r="Z7" i="17"/>
  <c r="AA35" i="33" s="1"/>
  <c r="Y7" i="17"/>
  <c r="Z35" i="33" s="1"/>
  <c r="Z6" i="17"/>
  <c r="AA34" i="33" s="1"/>
  <c r="Y6" i="17"/>
  <c r="Z34" i="33" s="1"/>
  <c r="Z5" i="17"/>
  <c r="AA33" i="33" s="1"/>
  <c r="Y5" i="17"/>
  <c r="Z33" i="33" s="1"/>
  <c r="Z4" i="17"/>
  <c r="AA32" i="33" s="1"/>
  <c r="Y4" i="17"/>
  <c r="Z32" i="33" s="1"/>
  <c r="Z3" i="17"/>
  <c r="AA31" i="33" s="1"/>
  <c r="Y3" i="17"/>
  <c r="Z31" i="33" s="1"/>
  <c r="Z2" i="17"/>
  <c r="AA30" i="33" s="1"/>
  <c r="Y2" i="17"/>
  <c r="Z30" i="33" s="1"/>
  <c r="Z15" i="16"/>
  <c r="AA29" i="33" s="1"/>
  <c r="Y15" i="16"/>
  <c r="Z29" i="33" s="1"/>
  <c r="Z14" i="16"/>
  <c r="AA28" i="33" s="1"/>
  <c r="Y14" i="16"/>
  <c r="Z28" i="33" s="1"/>
  <c r="Z13" i="16"/>
  <c r="AA27" i="33" s="1"/>
  <c r="Y13" i="16"/>
  <c r="Z27" i="33" s="1"/>
  <c r="Z12" i="16"/>
  <c r="AA26" i="33" s="1"/>
  <c r="Y12" i="16"/>
  <c r="Z26" i="33" s="1"/>
  <c r="Z11" i="16"/>
  <c r="AA25" i="33" s="1"/>
  <c r="Y11" i="16"/>
  <c r="Z25" i="33" s="1"/>
  <c r="Z10" i="16"/>
  <c r="AA24" i="33" s="1"/>
  <c r="Y10" i="16"/>
  <c r="Z24" i="33" s="1"/>
  <c r="Z9" i="16"/>
  <c r="AA23" i="33" s="1"/>
  <c r="Y9" i="16"/>
  <c r="Z23" i="33" s="1"/>
  <c r="Z8" i="16"/>
  <c r="AA22" i="33" s="1"/>
  <c r="Y8" i="16"/>
  <c r="Z22" i="33" s="1"/>
  <c r="Z7" i="16"/>
  <c r="AA21" i="33" s="1"/>
  <c r="Y7" i="16"/>
  <c r="Z21" i="33" s="1"/>
  <c r="Z6" i="16"/>
  <c r="AA20" i="33" s="1"/>
  <c r="Y6" i="16"/>
  <c r="Z20" i="33" s="1"/>
  <c r="Z5" i="16"/>
  <c r="AA19" i="33" s="1"/>
  <c r="Y5" i="16"/>
  <c r="Z19" i="33" s="1"/>
  <c r="Z4" i="16"/>
  <c r="AA18" i="33" s="1"/>
  <c r="Y4" i="16"/>
  <c r="Z18" i="33" s="1"/>
  <c r="Z3" i="16"/>
  <c r="AA17" i="33" s="1"/>
  <c r="Y3" i="16"/>
  <c r="Z17" i="33" s="1"/>
  <c r="Z2" i="16"/>
  <c r="AA16" i="33" s="1"/>
  <c r="Y2" i="16"/>
  <c r="Z16" i="33" s="1"/>
  <c r="Y3" i="5"/>
  <c r="Z3" i="33" s="1"/>
  <c r="Y4" i="5"/>
  <c r="Z4" i="33" s="1"/>
  <c r="Y5" i="5"/>
  <c r="Z5" i="33" s="1"/>
  <c r="Y6" i="5"/>
  <c r="Z6" i="33" s="1"/>
  <c r="Y7" i="5"/>
  <c r="Z7" i="33" s="1"/>
  <c r="Y8" i="5"/>
  <c r="Z8" i="33" s="1"/>
  <c r="Y9" i="5"/>
  <c r="Z9" i="33" s="1"/>
  <c r="Y10" i="5"/>
  <c r="Z10" i="33" s="1"/>
  <c r="Y11" i="5"/>
  <c r="Z11" i="33" s="1"/>
  <c r="Y12" i="5"/>
  <c r="Z12" i="33" s="1"/>
  <c r="Y13" i="5"/>
  <c r="Z13" i="33" s="1"/>
  <c r="Y14" i="5"/>
  <c r="Z14" i="33" s="1"/>
  <c r="Y15" i="5"/>
  <c r="Z15" i="33" s="1"/>
  <c r="Y2" i="5"/>
  <c r="Z2" i="33" s="1"/>
  <c r="Z3" i="5"/>
  <c r="AA3" i="33" s="1"/>
  <c r="Z4" i="5"/>
  <c r="AA4" i="33" s="1"/>
  <c r="Z5" i="5"/>
  <c r="AA5" i="33" s="1"/>
  <c r="Z6" i="5"/>
  <c r="AA6" i="33" s="1"/>
  <c r="Z7" i="5"/>
  <c r="AA7" i="33" s="1"/>
  <c r="Z8" i="5"/>
  <c r="AA8" i="33" s="1"/>
  <c r="Z9" i="5"/>
  <c r="AA9" i="33" s="1"/>
  <c r="Z10" i="5"/>
  <c r="AA10" i="33" s="1"/>
  <c r="Z11" i="5"/>
  <c r="AA11" i="33" s="1"/>
  <c r="Z12" i="5"/>
  <c r="AA12" i="33" s="1"/>
  <c r="Z13" i="5"/>
  <c r="AA13" i="33" s="1"/>
  <c r="Z14" i="5"/>
  <c r="AA14" i="33" s="1"/>
  <c r="Z15" i="5"/>
  <c r="AA15" i="33" s="1"/>
  <c r="Z2" i="5"/>
  <c r="AA2" i="33" s="1"/>
  <c r="B7" i="3"/>
  <c r="D7" i="3"/>
  <c r="AE1" i="19" l="1"/>
  <c r="AE1" i="18"/>
  <c r="AE1" i="17"/>
  <c r="AE1" i="16"/>
  <c r="AE1" i="5"/>
  <c r="J8" i="34" l="1"/>
  <c r="J8" i="35"/>
  <c r="I28" i="35"/>
  <c r="I28" i="34"/>
  <c r="H20" i="34" l="1"/>
  <c r="G20" i="34"/>
  <c r="F20" i="34"/>
  <c r="E20" i="34"/>
  <c r="D20" i="34"/>
  <c r="H20" i="32"/>
  <c r="G20" i="32"/>
  <c r="F20" i="32"/>
  <c r="E20" i="32"/>
  <c r="D20" i="32"/>
  <c r="H20" i="31"/>
  <c r="G20" i="31"/>
  <c r="F20" i="31"/>
  <c r="E20" i="31"/>
  <c r="D20" i="31"/>
  <c r="H20" i="30"/>
  <c r="G20" i="30"/>
  <c r="F20" i="30"/>
  <c r="E20" i="30"/>
  <c r="D20" i="30"/>
  <c r="H20" i="29"/>
  <c r="G20" i="29"/>
  <c r="F20" i="29"/>
  <c r="E20" i="29"/>
  <c r="D20" i="29"/>
  <c r="H20" i="28"/>
  <c r="G20" i="28"/>
  <c r="F20" i="28"/>
  <c r="E20" i="28"/>
  <c r="D20" i="28"/>
  <c r="H20" i="27"/>
  <c r="G20" i="27"/>
  <c r="F20" i="27"/>
  <c r="E20" i="27"/>
  <c r="D20" i="27"/>
  <c r="H20" i="26"/>
  <c r="G20" i="26"/>
  <c r="F20" i="26"/>
  <c r="E20" i="26"/>
  <c r="D20" i="26"/>
  <c r="H20" i="25"/>
  <c r="G20" i="25"/>
  <c r="F20" i="25"/>
  <c r="E20" i="25"/>
  <c r="D20" i="25"/>
  <c r="H20" i="24"/>
  <c r="G20" i="24"/>
  <c r="F20" i="24"/>
  <c r="E20" i="24"/>
  <c r="D20" i="24"/>
  <c r="H20" i="23"/>
  <c r="G20" i="23"/>
  <c r="F20" i="23"/>
  <c r="E20" i="23"/>
  <c r="D20" i="23"/>
  <c r="H20" i="20"/>
  <c r="G20" i="20"/>
  <c r="F20" i="20"/>
  <c r="E20" i="20"/>
  <c r="D20" i="20"/>
  <c r="H20" i="6"/>
  <c r="G20" i="6"/>
  <c r="F20" i="6"/>
  <c r="E20" i="6"/>
  <c r="D20" i="6"/>
  <c r="H35" i="35"/>
  <c r="D35" i="35"/>
  <c r="H34" i="35"/>
  <c r="H33" i="35"/>
  <c r="E33" i="35"/>
  <c r="H32" i="35"/>
  <c r="H31" i="35"/>
  <c r="H30" i="35"/>
  <c r="H29" i="35"/>
  <c r="H28" i="35"/>
  <c r="A6" i="35"/>
  <c r="D18" i="35"/>
  <c r="F16" i="35"/>
  <c r="E16" i="35"/>
  <c r="E15" i="35"/>
  <c r="D15" i="35"/>
  <c r="F14" i="35"/>
  <c r="E14" i="35"/>
  <c r="D14" i="35"/>
  <c r="J11" i="35"/>
  <c r="D11" i="35"/>
  <c r="J10" i="35"/>
  <c r="F10" i="35"/>
  <c r="B10" i="35"/>
  <c r="J9" i="35"/>
  <c r="B9" i="35"/>
  <c r="B8" i="35"/>
  <c r="N1" i="35"/>
  <c r="M1" i="35"/>
  <c r="A2" i="35" s="1"/>
  <c r="D22" i="34"/>
  <c r="H35" i="34"/>
  <c r="G35" i="34"/>
  <c r="F35" i="34"/>
  <c r="E35" i="34"/>
  <c r="D35" i="34"/>
  <c r="H34" i="34"/>
  <c r="G34" i="34"/>
  <c r="F34" i="34"/>
  <c r="E34" i="34"/>
  <c r="D34" i="34"/>
  <c r="H33" i="34"/>
  <c r="G33" i="34"/>
  <c r="F33" i="34"/>
  <c r="E33" i="34"/>
  <c r="D33" i="34"/>
  <c r="H32" i="34"/>
  <c r="G32" i="34"/>
  <c r="F32" i="34"/>
  <c r="E32" i="34"/>
  <c r="D32" i="34"/>
  <c r="H31" i="34"/>
  <c r="G31" i="34"/>
  <c r="F31" i="34"/>
  <c r="E31" i="34"/>
  <c r="D31" i="34"/>
  <c r="H30" i="34"/>
  <c r="G30" i="34"/>
  <c r="F30" i="34"/>
  <c r="E30" i="34"/>
  <c r="D30" i="34"/>
  <c r="H29" i="34"/>
  <c r="G29" i="34"/>
  <c r="F29" i="34"/>
  <c r="E29" i="34"/>
  <c r="D29" i="34"/>
  <c r="H28" i="34"/>
  <c r="G28" i="34"/>
  <c r="F28" i="34"/>
  <c r="E28" i="34"/>
  <c r="D28" i="34"/>
  <c r="D25" i="34"/>
  <c r="H22" i="34"/>
  <c r="G22" i="34"/>
  <c r="F22" i="34"/>
  <c r="E22" i="34"/>
  <c r="M1" i="34"/>
  <c r="A2" i="34" s="1"/>
  <c r="N1" i="34"/>
  <c r="M1" i="32"/>
  <c r="N1" i="32"/>
  <c r="A6" i="32" s="1"/>
  <c r="M1" i="31"/>
  <c r="N1" i="31"/>
  <c r="A6" i="31" s="1"/>
  <c r="A6" i="30"/>
  <c r="M1" i="30"/>
  <c r="N1" i="30"/>
  <c r="D18" i="34"/>
  <c r="F16" i="34"/>
  <c r="E16" i="34"/>
  <c r="E15" i="34"/>
  <c r="D15" i="34"/>
  <c r="F14" i="34"/>
  <c r="E14" i="34"/>
  <c r="D14" i="34"/>
  <c r="J11" i="34"/>
  <c r="D11" i="34"/>
  <c r="J10" i="34"/>
  <c r="F10" i="34"/>
  <c r="B10" i="34"/>
  <c r="J9" i="34"/>
  <c r="B9" i="34"/>
  <c r="B8" i="34"/>
  <c r="A6" i="24"/>
  <c r="A6" i="28"/>
  <c r="M1" i="29"/>
  <c r="A6" i="29" s="1"/>
  <c r="M1" i="28"/>
  <c r="M1" i="27"/>
  <c r="A6" i="27" s="1"/>
  <c r="M1" i="26"/>
  <c r="A6" i="26" s="1"/>
  <c r="M1" i="25"/>
  <c r="A6" i="25" s="1"/>
  <c r="M1" i="24"/>
  <c r="M1" i="23"/>
  <c r="A6" i="23" s="1"/>
  <c r="M1" i="20"/>
  <c r="A6" i="20" s="1"/>
  <c r="M1" i="6"/>
  <c r="A6" i="6" s="1"/>
  <c r="C70" i="33"/>
  <c r="D70" i="33"/>
  <c r="E70" i="33"/>
  <c r="I70" i="33"/>
  <c r="J70" i="33"/>
  <c r="K70" i="33"/>
  <c r="L70" i="33"/>
  <c r="O70" i="33"/>
  <c r="P70" i="33"/>
  <c r="Q70" i="33"/>
  <c r="R70" i="33"/>
  <c r="S70" i="33"/>
  <c r="T70" i="33"/>
  <c r="U70" i="33"/>
  <c r="V70" i="33"/>
  <c r="W70" i="33"/>
  <c r="X70" i="33"/>
  <c r="Y70" i="33"/>
  <c r="C56" i="33"/>
  <c r="D56" i="33"/>
  <c r="E56" i="33"/>
  <c r="I56" i="33"/>
  <c r="J56" i="33"/>
  <c r="K56" i="33"/>
  <c r="L56" i="33"/>
  <c r="O56" i="33"/>
  <c r="P56" i="33"/>
  <c r="Q56" i="33"/>
  <c r="R56" i="33"/>
  <c r="S56" i="33"/>
  <c r="T56" i="33"/>
  <c r="U56" i="33"/>
  <c r="V56" i="33"/>
  <c r="W56" i="33"/>
  <c r="X56" i="33"/>
  <c r="Y56" i="33"/>
  <c r="C42" i="33"/>
  <c r="D42" i="33"/>
  <c r="E42" i="33"/>
  <c r="I42" i="33"/>
  <c r="J42" i="33"/>
  <c r="K42" i="33"/>
  <c r="L42" i="33"/>
  <c r="O42" i="33"/>
  <c r="P42" i="33"/>
  <c r="Q42" i="33"/>
  <c r="R42" i="33"/>
  <c r="S42" i="33"/>
  <c r="T42" i="33"/>
  <c r="U42" i="33"/>
  <c r="V42" i="33"/>
  <c r="W42" i="33"/>
  <c r="X42" i="33"/>
  <c r="Y42" i="33"/>
  <c r="C28" i="33"/>
  <c r="D28" i="33"/>
  <c r="E28" i="33"/>
  <c r="I28" i="33"/>
  <c r="J28" i="33"/>
  <c r="K28" i="33"/>
  <c r="L28" i="33"/>
  <c r="O28" i="33"/>
  <c r="P28" i="33"/>
  <c r="Q28" i="33"/>
  <c r="R28" i="33"/>
  <c r="S28" i="33"/>
  <c r="T28" i="33"/>
  <c r="U28" i="33"/>
  <c r="V28" i="33"/>
  <c r="W28" i="33"/>
  <c r="X28" i="33"/>
  <c r="Y28" i="33"/>
  <c r="C14" i="33"/>
  <c r="D14" i="33"/>
  <c r="E14" i="33"/>
  <c r="I14" i="33"/>
  <c r="J14" i="33"/>
  <c r="K14" i="33"/>
  <c r="L14" i="33"/>
  <c r="O14" i="33"/>
  <c r="P14" i="33"/>
  <c r="Q14" i="33"/>
  <c r="R14" i="33"/>
  <c r="S14" i="33"/>
  <c r="T14" i="33"/>
  <c r="U14" i="33"/>
  <c r="V14" i="33"/>
  <c r="W14" i="33"/>
  <c r="X14" i="33"/>
  <c r="Y14" i="33"/>
  <c r="W15" i="19"/>
  <c r="V15" i="19"/>
  <c r="U15" i="19"/>
  <c r="T15" i="19"/>
  <c r="S15" i="19"/>
  <c r="K15" i="19"/>
  <c r="J15" i="19"/>
  <c r="I15" i="19"/>
  <c r="W15" i="18"/>
  <c r="G35" i="35" s="1"/>
  <c r="V15" i="18"/>
  <c r="G34" i="35" s="1"/>
  <c r="U15" i="18"/>
  <c r="G33" i="35" s="1"/>
  <c r="T15" i="18"/>
  <c r="G32" i="35" s="1"/>
  <c r="S15" i="18"/>
  <c r="G31" i="35" s="1"/>
  <c r="K15" i="18"/>
  <c r="G30" i="35" s="1"/>
  <c r="J15" i="18"/>
  <c r="G29" i="35" s="1"/>
  <c r="I15" i="18"/>
  <c r="G28" i="35" s="1"/>
  <c r="W15" i="17"/>
  <c r="F35" i="35" s="1"/>
  <c r="V15" i="17"/>
  <c r="F34" i="35" s="1"/>
  <c r="U15" i="17"/>
  <c r="F33" i="35" s="1"/>
  <c r="T15" i="17"/>
  <c r="F32" i="35" s="1"/>
  <c r="S15" i="17"/>
  <c r="F31" i="35" s="1"/>
  <c r="K15" i="17"/>
  <c r="F30" i="35" s="1"/>
  <c r="J15" i="17"/>
  <c r="F29" i="35" s="1"/>
  <c r="I15" i="17"/>
  <c r="F28" i="35" s="1"/>
  <c r="W15" i="16"/>
  <c r="E35" i="35" s="1"/>
  <c r="V15" i="16"/>
  <c r="E34" i="35" s="1"/>
  <c r="U15" i="16"/>
  <c r="T15" i="16"/>
  <c r="E32" i="35" s="1"/>
  <c r="S15" i="16"/>
  <c r="E31" i="35" s="1"/>
  <c r="K15" i="16"/>
  <c r="E30" i="35" s="1"/>
  <c r="J15" i="16"/>
  <c r="E29" i="35" s="1"/>
  <c r="I15" i="16"/>
  <c r="E28" i="35" s="1"/>
  <c r="AC14" i="19"/>
  <c r="H14" i="19"/>
  <c r="AB14" i="19" s="1"/>
  <c r="B14" i="19" s="1"/>
  <c r="M14" i="19" s="1"/>
  <c r="N70" i="33" s="1"/>
  <c r="AC14" i="18"/>
  <c r="H14" i="18"/>
  <c r="AB14" i="18" s="1"/>
  <c r="B14" i="18" s="1"/>
  <c r="M14" i="18" s="1"/>
  <c r="N56" i="33" s="1"/>
  <c r="AC14" i="17"/>
  <c r="H14" i="17"/>
  <c r="AB14" i="17" s="1"/>
  <c r="B14" i="17" s="1"/>
  <c r="M14" i="17" s="1"/>
  <c r="N42" i="33" s="1"/>
  <c r="AC14" i="16"/>
  <c r="AB14" i="16"/>
  <c r="B14" i="16" s="1"/>
  <c r="M14" i="16" s="1"/>
  <c r="N28" i="33" s="1"/>
  <c r="H14" i="16"/>
  <c r="W15" i="5"/>
  <c r="V15" i="5"/>
  <c r="D34" i="35" s="1"/>
  <c r="U15" i="5"/>
  <c r="D33" i="35" s="1"/>
  <c r="T15" i="5"/>
  <c r="D32" i="35" s="1"/>
  <c r="S15" i="5"/>
  <c r="D31" i="35" s="1"/>
  <c r="AC14" i="5"/>
  <c r="K15" i="5"/>
  <c r="D30" i="35" s="1"/>
  <c r="J15" i="5"/>
  <c r="D29" i="35" s="1"/>
  <c r="I15" i="5"/>
  <c r="D28" i="35" s="1"/>
  <c r="H14" i="5"/>
  <c r="AC15" i="19"/>
  <c r="AC13" i="19"/>
  <c r="AC12" i="19"/>
  <c r="AC11" i="19"/>
  <c r="AC10" i="19"/>
  <c r="AC9" i="19"/>
  <c r="AC8" i="19"/>
  <c r="AC7" i="19"/>
  <c r="AC6" i="19"/>
  <c r="AC5" i="19"/>
  <c r="AC4" i="19"/>
  <c r="AC3" i="19"/>
  <c r="AC2" i="19"/>
  <c r="AC13" i="18"/>
  <c r="AC12" i="18"/>
  <c r="AC11" i="18"/>
  <c r="AC10" i="18"/>
  <c r="AC9" i="18"/>
  <c r="AC8" i="18"/>
  <c r="AC7" i="18"/>
  <c r="AC6" i="18"/>
  <c r="AC5" i="18"/>
  <c r="AC4" i="18"/>
  <c r="AC3" i="18"/>
  <c r="AC2" i="18"/>
  <c r="AC13" i="17"/>
  <c r="AC12" i="17"/>
  <c r="AC11" i="17"/>
  <c r="AC10" i="17"/>
  <c r="AC9" i="17"/>
  <c r="AC8" i="17"/>
  <c r="AC7" i="17"/>
  <c r="AC6" i="17"/>
  <c r="AC5" i="17"/>
  <c r="AC4" i="17"/>
  <c r="AC3" i="17"/>
  <c r="AC2" i="17"/>
  <c r="AC13" i="16"/>
  <c r="AC12" i="16"/>
  <c r="AC11" i="16"/>
  <c r="AC10" i="16"/>
  <c r="AC9" i="16"/>
  <c r="AC8" i="16"/>
  <c r="AC7" i="16"/>
  <c r="AC6" i="16"/>
  <c r="AC5" i="16"/>
  <c r="AC4" i="16"/>
  <c r="AC3" i="16"/>
  <c r="AC2" i="16"/>
  <c r="AC15" i="17" l="1"/>
  <c r="AC15" i="16"/>
  <c r="AC15" i="18"/>
  <c r="A2" i="6"/>
  <c r="A6" i="34"/>
  <c r="A2" i="32"/>
  <c r="A2" i="31"/>
  <c r="A2" i="30"/>
  <c r="A2" i="29"/>
  <c r="A2" i="28"/>
  <c r="A2" i="27"/>
  <c r="A2" i="26"/>
  <c r="A2" i="25"/>
  <c r="A2" i="24"/>
  <c r="A2" i="23"/>
  <c r="A2" i="20"/>
  <c r="AB14" i="5"/>
  <c r="B14" i="5" s="1"/>
  <c r="M14" i="5" s="1"/>
  <c r="N14" i="33" s="1"/>
  <c r="AC3" i="5"/>
  <c r="AC4" i="5"/>
  <c r="AC5" i="5"/>
  <c r="AC6" i="5"/>
  <c r="AC7" i="5"/>
  <c r="AC8" i="5"/>
  <c r="AC9" i="5"/>
  <c r="AC10" i="5"/>
  <c r="AC11" i="5"/>
  <c r="AC12" i="5"/>
  <c r="AC13" i="5"/>
  <c r="AC2" i="5"/>
  <c r="D15" i="33" l="1"/>
  <c r="N15" i="33"/>
  <c r="Y15" i="33"/>
  <c r="D69" i="33" l="1"/>
  <c r="E69" i="33"/>
  <c r="J69" i="33"/>
  <c r="K69" i="33"/>
  <c r="L69" i="33"/>
  <c r="O69" i="33"/>
  <c r="P69" i="33"/>
  <c r="Q69" i="33"/>
  <c r="R69" i="33"/>
  <c r="S69" i="33"/>
  <c r="U69" i="33"/>
  <c r="V69" i="33"/>
  <c r="W69" i="33"/>
  <c r="X69" i="33"/>
  <c r="Y69" i="33"/>
  <c r="D71" i="33"/>
  <c r="N71" i="33"/>
  <c r="P71" i="33"/>
  <c r="Q71" i="33"/>
  <c r="Y71" i="33"/>
  <c r="D59" i="33"/>
  <c r="E59" i="33"/>
  <c r="J59" i="33"/>
  <c r="K59" i="33"/>
  <c r="L59" i="33"/>
  <c r="O59" i="33"/>
  <c r="P59" i="33"/>
  <c r="Q59" i="33"/>
  <c r="R59" i="33"/>
  <c r="S59" i="33"/>
  <c r="U59" i="33"/>
  <c r="V59" i="33"/>
  <c r="W59" i="33"/>
  <c r="X59" i="33"/>
  <c r="Y59" i="33"/>
  <c r="D60" i="33"/>
  <c r="E60" i="33"/>
  <c r="J60" i="33"/>
  <c r="K60" i="33"/>
  <c r="L60" i="33"/>
  <c r="O60" i="33"/>
  <c r="P60" i="33"/>
  <c r="Q60" i="33"/>
  <c r="R60" i="33"/>
  <c r="S60" i="33"/>
  <c r="U60" i="33"/>
  <c r="V60" i="33"/>
  <c r="W60" i="33"/>
  <c r="X60" i="33"/>
  <c r="Y60" i="33"/>
  <c r="D61" i="33"/>
  <c r="E61" i="33"/>
  <c r="J61" i="33"/>
  <c r="K61" i="33"/>
  <c r="L61" i="33"/>
  <c r="O61" i="33"/>
  <c r="P61" i="33"/>
  <c r="Q61" i="33"/>
  <c r="R61" i="33"/>
  <c r="S61" i="33"/>
  <c r="U61" i="33"/>
  <c r="V61" i="33"/>
  <c r="W61" i="33"/>
  <c r="X61" i="33"/>
  <c r="Y61" i="33"/>
  <c r="D62" i="33"/>
  <c r="E62" i="33"/>
  <c r="J62" i="33"/>
  <c r="K62" i="33"/>
  <c r="L62" i="33"/>
  <c r="O62" i="33"/>
  <c r="P62" i="33"/>
  <c r="Q62" i="33"/>
  <c r="R62" i="33"/>
  <c r="S62" i="33"/>
  <c r="U62" i="33"/>
  <c r="V62" i="33"/>
  <c r="W62" i="33"/>
  <c r="X62" i="33"/>
  <c r="Y62" i="33"/>
  <c r="D63" i="33"/>
  <c r="E63" i="33"/>
  <c r="J63" i="33"/>
  <c r="K63" i="33"/>
  <c r="L63" i="33"/>
  <c r="O63" i="33"/>
  <c r="P63" i="33"/>
  <c r="Q63" i="33"/>
  <c r="R63" i="33"/>
  <c r="S63" i="33"/>
  <c r="U63" i="33"/>
  <c r="V63" i="33"/>
  <c r="W63" i="33"/>
  <c r="X63" i="33"/>
  <c r="Y63" i="33"/>
  <c r="D64" i="33"/>
  <c r="E64" i="33"/>
  <c r="J64" i="33"/>
  <c r="K64" i="33"/>
  <c r="L64" i="33"/>
  <c r="O64" i="33"/>
  <c r="P64" i="33"/>
  <c r="Q64" i="33"/>
  <c r="R64" i="33"/>
  <c r="S64" i="33"/>
  <c r="U64" i="33"/>
  <c r="V64" i="33"/>
  <c r="W64" i="33"/>
  <c r="X64" i="33"/>
  <c r="Y64" i="33"/>
  <c r="D65" i="33"/>
  <c r="E65" i="33"/>
  <c r="J65" i="33"/>
  <c r="K65" i="33"/>
  <c r="L65" i="33"/>
  <c r="O65" i="33"/>
  <c r="P65" i="33"/>
  <c r="Q65" i="33"/>
  <c r="R65" i="33"/>
  <c r="S65" i="33"/>
  <c r="U65" i="33"/>
  <c r="V65" i="33"/>
  <c r="W65" i="33"/>
  <c r="X65" i="33"/>
  <c r="Y65" i="33"/>
  <c r="D66" i="33"/>
  <c r="E66" i="33"/>
  <c r="J66" i="33"/>
  <c r="K66" i="33"/>
  <c r="L66" i="33"/>
  <c r="O66" i="33"/>
  <c r="P66" i="33"/>
  <c r="Q66" i="33"/>
  <c r="R66" i="33"/>
  <c r="S66" i="33"/>
  <c r="U66" i="33"/>
  <c r="V66" i="33"/>
  <c r="W66" i="33"/>
  <c r="X66" i="33"/>
  <c r="Y66" i="33"/>
  <c r="D67" i="33"/>
  <c r="E67" i="33"/>
  <c r="J67" i="33"/>
  <c r="K67" i="33"/>
  <c r="L67" i="33"/>
  <c r="O67" i="33"/>
  <c r="P67" i="33"/>
  <c r="Q67" i="33"/>
  <c r="R67" i="33"/>
  <c r="S67" i="33"/>
  <c r="U67" i="33"/>
  <c r="V67" i="33"/>
  <c r="W67" i="33"/>
  <c r="X67" i="33"/>
  <c r="Y67" i="33"/>
  <c r="D68" i="33"/>
  <c r="E68" i="33"/>
  <c r="J68" i="33"/>
  <c r="K68" i="33"/>
  <c r="L68" i="33"/>
  <c r="O68" i="33"/>
  <c r="P68" i="33"/>
  <c r="Q68" i="33"/>
  <c r="R68" i="33"/>
  <c r="S68" i="33"/>
  <c r="U68" i="33"/>
  <c r="V68" i="33"/>
  <c r="W68" i="33"/>
  <c r="X68" i="33"/>
  <c r="Y68" i="33"/>
  <c r="D58" i="33"/>
  <c r="E58" i="33"/>
  <c r="J58" i="33"/>
  <c r="K58" i="33"/>
  <c r="L58" i="33"/>
  <c r="O58" i="33"/>
  <c r="P58" i="33"/>
  <c r="Q58" i="33"/>
  <c r="R58" i="33"/>
  <c r="S58" i="33"/>
  <c r="U58" i="33"/>
  <c r="V58" i="33"/>
  <c r="W58" i="33"/>
  <c r="X58" i="33"/>
  <c r="Y58" i="33"/>
  <c r="D52" i="33"/>
  <c r="E52" i="33"/>
  <c r="J52" i="33"/>
  <c r="K52" i="33"/>
  <c r="L52" i="33"/>
  <c r="O52" i="33"/>
  <c r="P52" i="33"/>
  <c r="Q52" i="33"/>
  <c r="R52" i="33"/>
  <c r="S52" i="33"/>
  <c r="U52" i="33"/>
  <c r="V52" i="33"/>
  <c r="T52" i="33"/>
  <c r="W52" i="33"/>
  <c r="X52" i="33"/>
  <c r="Y52" i="33"/>
  <c r="D53" i="33"/>
  <c r="E53" i="33"/>
  <c r="J53" i="33"/>
  <c r="K53" i="33"/>
  <c r="L53" i="33"/>
  <c r="O53" i="33"/>
  <c r="P53" i="33"/>
  <c r="Q53" i="33"/>
  <c r="R53" i="33"/>
  <c r="S53" i="33"/>
  <c r="U53" i="33"/>
  <c r="V53" i="33"/>
  <c r="T53" i="33"/>
  <c r="W53" i="33"/>
  <c r="X53" i="33"/>
  <c r="Y53" i="33"/>
  <c r="D54" i="33"/>
  <c r="E54" i="33"/>
  <c r="J54" i="33"/>
  <c r="K54" i="33"/>
  <c r="L54" i="33"/>
  <c r="O54" i="33"/>
  <c r="P54" i="33"/>
  <c r="Q54" i="33"/>
  <c r="R54" i="33"/>
  <c r="S54" i="33"/>
  <c r="U54" i="33"/>
  <c r="V54" i="33"/>
  <c r="T54" i="33"/>
  <c r="W54" i="33"/>
  <c r="X54" i="33"/>
  <c r="Y54" i="33"/>
  <c r="D55" i="33"/>
  <c r="E55" i="33"/>
  <c r="J55" i="33"/>
  <c r="K55" i="33"/>
  <c r="L55" i="33"/>
  <c r="O55" i="33"/>
  <c r="P55" i="33"/>
  <c r="Q55" i="33"/>
  <c r="R55" i="33"/>
  <c r="S55" i="33"/>
  <c r="U55" i="33"/>
  <c r="V55" i="33"/>
  <c r="T55" i="33"/>
  <c r="W55" i="33"/>
  <c r="X55" i="33"/>
  <c r="Y55" i="33"/>
  <c r="D57" i="33"/>
  <c r="N57" i="33"/>
  <c r="P57" i="33"/>
  <c r="Q57" i="33"/>
  <c r="Y57" i="33"/>
  <c r="D45" i="33"/>
  <c r="E45" i="33"/>
  <c r="J45" i="33"/>
  <c r="K45" i="33"/>
  <c r="L45" i="33"/>
  <c r="O45" i="33"/>
  <c r="P45" i="33"/>
  <c r="Q45" i="33"/>
  <c r="R45" i="33"/>
  <c r="S45" i="33"/>
  <c r="U45" i="33"/>
  <c r="V45" i="33"/>
  <c r="T45" i="33"/>
  <c r="W45" i="33"/>
  <c r="X45" i="33"/>
  <c r="Y45" i="33"/>
  <c r="D46" i="33"/>
  <c r="E46" i="33"/>
  <c r="J46" i="33"/>
  <c r="K46" i="33"/>
  <c r="L46" i="33"/>
  <c r="O46" i="33"/>
  <c r="P46" i="33"/>
  <c r="Q46" i="33"/>
  <c r="R46" i="33"/>
  <c r="S46" i="33"/>
  <c r="U46" i="33"/>
  <c r="V46" i="33"/>
  <c r="T46" i="33"/>
  <c r="W46" i="33"/>
  <c r="X46" i="33"/>
  <c r="Y46" i="33"/>
  <c r="D47" i="33"/>
  <c r="E47" i="33"/>
  <c r="J47" i="33"/>
  <c r="K47" i="33"/>
  <c r="L47" i="33"/>
  <c r="O47" i="33"/>
  <c r="P47" i="33"/>
  <c r="Q47" i="33"/>
  <c r="R47" i="33"/>
  <c r="S47" i="33"/>
  <c r="U47" i="33"/>
  <c r="V47" i="33"/>
  <c r="T47" i="33"/>
  <c r="W47" i="33"/>
  <c r="X47" i="33"/>
  <c r="Y47" i="33"/>
  <c r="D48" i="33"/>
  <c r="E48" i="33"/>
  <c r="J48" i="33"/>
  <c r="K48" i="33"/>
  <c r="L48" i="33"/>
  <c r="O48" i="33"/>
  <c r="P48" i="33"/>
  <c r="Q48" i="33"/>
  <c r="R48" i="33"/>
  <c r="S48" i="33"/>
  <c r="U48" i="33"/>
  <c r="V48" i="33"/>
  <c r="T48" i="33"/>
  <c r="W48" i="33"/>
  <c r="X48" i="33"/>
  <c r="Y48" i="33"/>
  <c r="D49" i="33"/>
  <c r="E49" i="33"/>
  <c r="J49" i="33"/>
  <c r="K49" i="33"/>
  <c r="L49" i="33"/>
  <c r="O49" i="33"/>
  <c r="P49" i="33"/>
  <c r="Q49" i="33"/>
  <c r="R49" i="33"/>
  <c r="S49" i="33"/>
  <c r="U49" i="33"/>
  <c r="V49" i="33"/>
  <c r="T49" i="33"/>
  <c r="W49" i="33"/>
  <c r="X49" i="33"/>
  <c r="Y49" i="33"/>
  <c r="D50" i="33"/>
  <c r="E50" i="33"/>
  <c r="J50" i="33"/>
  <c r="K50" i="33"/>
  <c r="L50" i="33"/>
  <c r="O50" i="33"/>
  <c r="P50" i="33"/>
  <c r="Q50" i="33"/>
  <c r="R50" i="33"/>
  <c r="S50" i="33"/>
  <c r="U50" i="33"/>
  <c r="V50" i="33"/>
  <c r="T50" i="33"/>
  <c r="W50" i="33"/>
  <c r="X50" i="33"/>
  <c r="Y50" i="33"/>
  <c r="D51" i="33"/>
  <c r="E51" i="33"/>
  <c r="J51" i="33"/>
  <c r="K51" i="33"/>
  <c r="L51" i="33"/>
  <c r="O51" i="33"/>
  <c r="P51" i="33"/>
  <c r="Q51" i="33"/>
  <c r="R51" i="33"/>
  <c r="S51" i="33"/>
  <c r="U51" i="33"/>
  <c r="V51" i="33"/>
  <c r="T51" i="33"/>
  <c r="W51" i="33"/>
  <c r="X51" i="33"/>
  <c r="Y51" i="33"/>
  <c r="D44" i="33"/>
  <c r="E44" i="33"/>
  <c r="J44" i="33"/>
  <c r="K44" i="33"/>
  <c r="L44" i="33"/>
  <c r="O44" i="33"/>
  <c r="P44" i="33"/>
  <c r="Q44" i="33"/>
  <c r="R44" i="33"/>
  <c r="S44" i="33"/>
  <c r="U44" i="33"/>
  <c r="V44" i="33"/>
  <c r="T44" i="33"/>
  <c r="W44" i="33"/>
  <c r="X44" i="33"/>
  <c r="Y44" i="33"/>
  <c r="D31" i="33"/>
  <c r="E31" i="33"/>
  <c r="J31" i="33"/>
  <c r="K31" i="33"/>
  <c r="L31" i="33"/>
  <c r="O31" i="33"/>
  <c r="P31" i="33"/>
  <c r="Q31" i="33"/>
  <c r="R31" i="33"/>
  <c r="S31" i="33"/>
  <c r="U31" i="33"/>
  <c r="V31" i="33"/>
  <c r="W31" i="33"/>
  <c r="X31" i="33"/>
  <c r="Y31" i="33"/>
  <c r="D32" i="33"/>
  <c r="E32" i="33"/>
  <c r="J32" i="33"/>
  <c r="K32" i="33"/>
  <c r="L32" i="33"/>
  <c r="O32" i="33"/>
  <c r="P32" i="33"/>
  <c r="Q32" i="33"/>
  <c r="R32" i="33"/>
  <c r="S32" i="33"/>
  <c r="U32" i="33"/>
  <c r="V32" i="33"/>
  <c r="W32" i="33"/>
  <c r="X32" i="33"/>
  <c r="Y32" i="33"/>
  <c r="D33" i="33"/>
  <c r="E33" i="33"/>
  <c r="J33" i="33"/>
  <c r="K33" i="33"/>
  <c r="L33" i="33"/>
  <c r="O33" i="33"/>
  <c r="P33" i="33"/>
  <c r="Q33" i="33"/>
  <c r="R33" i="33"/>
  <c r="S33" i="33"/>
  <c r="U33" i="33"/>
  <c r="V33" i="33"/>
  <c r="W33" i="33"/>
  <c r="X33" i="33"/>
  <c r="Y33" i="33"/>
  <c r="D34" i="33"/>
  <c r="E34" i="33"/>
  <c r="J34" i="33"/>
  <c r="K34" i="33"/>
  <c r="L34" i="33"/>
  <c r="O34" i="33"/>
  <c r="P34" i="33"/>
  <c r="Q34" i="33"/>
  <c r="R34" i="33"/>
  <c r="S34" i="33"/>
  <c r="U34" i="33"/>
  <c r="V34" i="33"/>
  <c r="W34" i="33"/>
  <c r="X34" i="33"/>
  <c r="Y34" i="33"/>
  <c r="D35" i="33"/>
  <c r="E35" i="33"/>
  <c r="J35" i="33"/>
  <c r="K35" i="33"/>
  <c r="L35" i="33"/>
  <c r="O35" i="33"/>
  <c r="P35" i="33"/>
  <c r="Q35" i="33"/>
  <c r="R35" i="33"/>
  <c r="S35" i="33"/>
  <c r="U35" i="33"/>
  <c r="V35" i="33"/>
  <c r="W35" i="33"/>
  <c r="X35" i="33"/>
  <c r="Y35" i="33"/>
  <c r="D36" i="33"/>
  <c r="E36" i="33"/>
  <c r="J36" i="33"/>
  <c r="K36" i="33"/>
  <c r="L36" i="33"/>
  <c r="O36" i="33"/>
  <c r="P36" i="33"/>
  <c r="Q36" i="33"/>
  <c r="R36" i="33"/>
  <c r="S36" i="33"/>
  <c r="U36" i="33"/>
  <c r="V36" i="33"/>
  <c r="W36" i="33"/>
  <c r="X36" i="33"/>
  <c r="Y36" i="33"/>
  <c r="D37" i="33"/>
  <c r="E37" i="33"/>
  <c r="J37" i="33"/>
  <c r="K37" i="33"/>
  <c r="L37" i="33"/>
  <c r="O37" i="33"/>
  <c r="P37" i="33"/>
  <c r="Q37" i="33"/>
  <c r="R37" i="33"/>
  <c r="S37" i="33"/>
  <c r="U37" i="33"/>
  <c r="V37" i="33"/>
  <c r="W37" i="33"/>
  <c r="X37" i="33"/>
  <c r="Y37" i="33"/>
  <c r="D38" i="33"/>
  <c r="E38" i="33"/>
  <c r="J38" i="33"/>
  <c r="K38" i="33"/>
  <c r="L38" i="33"/>
  <c r="O38" i="33"/>
  <c r="P38" i="33"/>
  <c r="Q38" i="33"/>
  <c r="R38" i="33"/>
  <c r="S38" i="33"/>
  <c r="U38" i="33"/>
  <c r="V38" i="33"/>
  <c r="W38" i="33"/>
  <c r="X38" i="33"/>
  <c r="Y38" i="33"/>
  <c r="D39" i="33"/>
  <c r="E39" i="33"/>
  <c r="J39" i="33"/>
  <c r="K39" i="33"/>
  <c r="L39" i="33"/>
  <c r="O39" i="33"/>
  <c r="P39" i="33"/>
  <c r="Q39" i="33"/>
  <c r="R39" i="33"/>
  <c r="S39" i="33"/>
  <c r="U39" i="33"/>
  <c r="V39" i="33"/>
  <c r="W39" i="33"/>
  <c r="X39" i="33"/>
  <c r="Y39" i="33"/>
  <c r="D40" i="33"/>
  <c r="E40" i="33"/>
  <c r="J40" i="33"/>
  <c r="K40" i="33"/>
  <c r="L40" i="33"/>
  <c r="O40" i="33"/>
  <c r="P40" i="33"/>
  <c r="Q40" i="33"/>
  <c r="R40" i="33"/>
  <c r="S40" i="33"/>
  <c r="U40" i="33"/>
  <c r="V40" i="33"/>
  <c r="W40" i="33"/>
  <c r="X40" i="33"/>
  <c r="Y40" i="33"/>
  <c r="D41" i="33"/>
  <c r="E41" i="33"/>
  <c r="J41" i="33"/>
  <c r="K41" i="33"/>
  <c r="L41" i="33"/>
  <c r="O41" i="33"/>
  <c r="P41" i="33"/>
  <c r="Q41" i="33"/>
  <c r="R41" i="33"/>
  <c r="S41" i="33"/>
  <c r="U41" i="33"/>
  <c r="V41" i="33"/>
  <c r="W41" i="33"/>
  <c r="X41" i="33"/>
  <c r="Y41" i="33"/>
  <c r="D43" i="33"/>
  <c r="N43" i="33"/>
  <c r="P43" i="33"/>
  <c r="Q43" i="33"/>
  <c r="Y43" i="33"/>
  <c r="D30" i="33"/>
  <c r="E30" i="33"/>
  <c r="J30" i="33"/>
  <c r="K30" i="33"/>
  <c r="L30" i="33"/>
  <c r="O30" i="33"/>
  <c r="P30" i="33"/>
  <c r="Q30" i="33"/>
  <c r="R30" i="33"/>
  <c r="S30" i="33"/>
  <c r="U30" i="33"/>
  <c r="V30" i="33"/>
  <c r="W30" i="33"/>
  <c r="X30" i="33"/>
  <c r="Y30" i="33"/>
  <c r="D17" i="33"/>
  <c r="E17" i="33"/>
  <c r="J17" i="33"/>
  <c r="K17" i="33"/>
  <c r="L17" i="33"/>
  <c r="O17" i="33"/>
  <c r="P17" i="33"/>
  <c r="Q17" i="33"/>
  <c r="R17" i="33"/>
  <c r="S17" i="33"/>
  <c r="U17" i="33"/>
  <c r="V17" i="33"/>
  <c r="W17" i="33"/>
  <c r="X17" i="33"/>
  <c r="Y17" i="33"/>
  <c r="D18" i="33"/>
  <c r="E18" i="33"/>
  <c r="J18" i="33"/>
  <c r="K18" i="33"/>
  <c r="L18" i="33"/>
  <c r="O18" i="33"/>
  <c r="P18" i="33"/>
  <c r="Q18" i="33"/>
  <c r="R18" i="33"/>
  <c r="S18" i="33"/>
  <c r="U18" i="33"/>
  <c r="V18" i="33"/>
  <c r="W18" i="33"/>
  <c r="X18" i="33"/>
  <c r="Y18" i="33"/>
  <c r="D19" i="33"/>
  <c r="E19" i="33"/>
  <c r="J19" i="33"/>
  <c r="K19" i="33"/>
  <c r="L19" i="33"/>
  <c r="O19" i="33"/>
  <c r="P19" i="33"/>
  <c r="Q19" i="33"/>
  <c r="R19" i="33"/>
  <c r="S19" i="33"/>
  <c r="U19" i="33"/>
  <c r="V19" i="33"/>
  <c r="W19" i="33"/>
  <c r="X19" i="33"/>
  <c r="Y19" i="33"/>
  <c r="D20" i="33"/>
  <c r="E20" i="33"/>
  <c r="J20" i="33"/>
  <c r="K20" i="33"/>
  <c r="L20" i="33"/>
  <c r="O20" i="33"/>
  <c r="P20" i="33"/>
  <c r="Q20" i="33"/>
  <c r="R20" i="33"/>
  <c r="S20" i="33"/>
  <c r="U20" i="33"/>
  <c r="V20" i="33"/>
  <c r="W20" i="33"/>
  <c r="X20" i="33"/>
  <c r="Y20" i="33"/>
  <c r="D21" i="33"/>
  <c r="E21" i="33"/>
  <c r="J21" i="33"/>
  <c r="K21" i="33"/>
  <c r="L21" i="33"/>
  <c r="O21" i="33"/>
  <c r="P21" i="33"/>
  <c r="Q21" i="33"/>
  <c r="R21" i="33"/>
  <c r="S21" i="33"/>
  <c r="U21" i="33"/>
  <c r="V21" i="33"/>
  <c r="W21" i="33"/>
  <c r="X21" i="33"/>
  <c r="Y21" i="33"/>
  <c r="D22" i="33"/>
  <c r="E22" i="33"/>
  <c r="J22" i="33"/>
  <c r="K22" i="33"/>
  <c r="L22" i="33"/>
  <c r="O22" i="33"/>
  <c r="P22" i="33"/>
  <c r="Q22" i="33"/>
  <c r="R22" i="33"/>
  <c r="S22" i="33"/>
  <c r="U22" i="33"/>
  <c r="V22" i="33"/>
  <c r="W22" i="33"/>
  <c r="X22" i="33"/>
  <c r="Y22" i="33"/>
  <c r="D23" i="33"/>
  <c r="E23" i="33"/>
  <c r="J23" i="33"/>
  <c r="K23" i="33"/>
  <c r="L23" i="33"/>
  <c r="O23" i="33"/>
  <c r="P23" i="33"/>
  <c r="Q23" i="33"/>
  <c r="R23" i="33"/>
  <c r="S23" i="33"/>
  <c r="U23" i="33"/>
  <c r="V23" i="33"/>
  <c r="W23" i="33"/>
  <c r="X23" i="33"/>
  <c r="Y23" i="33"/>
  <c r="D24" i="33"/>
  <c r="E24" i="33"/>
  <c r="J24" i="33"/>
  <c r="K24" i="33"/>
  <c r="L24" i="33"/>
  <c r="O24" i="33"/>
  <c r="P24" i="33"/>
  <c r="Q24" i="33"/>
  <c r="R24" i="33"/>
  <c r="S24" i="33"/>
  <c r="U24" i="33"/>
  <c r="V24" i="33"/>
  <c r="W24" i="33"/>
  <c r="X24" i="33"/>
  <c r="Y24" i="33"/>
  <c r="D25" i="33"/>
  <c r="E25" i="33"/>
  <c r="J25" i="33"/>
  <c r="K25" i="33"/>
  <c r="L25" i="33"/>
  <c r="O25" i="33"/>
  <c r="P25" i="33"/>
  <c r="Q25" i="33"/>
  <c r="R25" i="33"/>
  <c r="S25" i="33"/>
  <c r="U25" i="33"/>
  <c r="V25" i="33"/>
  <c r="W25" i="33"/>
  <c r="X25" i="33"/>
  <c r="Y25" i="33"/>
  <c r="D26" i="33"/>
  <c r="E26" i="33"/>
  <c r="J26" i="33"/>
  <c r="K26" i="33"/>
  <c r="L26" i="33"/>
  <c r="O26" i="33"/>
  <c r="P26" i="33"/>
  <c r="Q26" i="33"/>
  <c r="R26" i="33"/>
  <c r="S26" i="33"/>
  <c r="U26" i="33"/>
  <c r="V26" i="33"/>
  <c r="W26" i="33"/>
  <c r="X26" i="33"/>
  <c r="Y26" i="33"/>
  <c r="D27" i="33"/>
  <c r="E27" i="33"/>
  <c r="J27" i="33"/>
  <c r="K27" i="33"/>
  <c r="L27" i="33"/>
  <c r="O27" i="33"/>
  <c r="P27" i="33"/>
  <c r="Q27" i="33"/>
  <c r="R27" i="33"/>
  <c r="S27" i="33"/>
  <c r="U27" i="33"/>
  <c r="V27" i="33"/>
  <c r="W27" i="33"/>
  <c r="X27" i="33"/>
  <c r="Y27" i="33"/>
  <c r="D29" i="33"/>
  <c r="N29" i="33"/>
  <c r="P29" i="33"/>
  <c r="Q29" i="33"/>
  <c r="Y29" i="33"/>
  <c r="D16" i="33"/>
  <c r="E16" i="33"/>
  <c r="J16" i="33"/>
  <c r="K16" i="33"/>
  <c r="L16" i="33"/>
  <c r="O16" i="33"/>
  <c r="P16" i="33"/>
  <c r="Q16" i="33"/>
  <c r="R16" i="33"/>
  <c r="S16" i="33"/>
  <c r="U16" i="33"/>
  <c r="V16" i="33"/>
  <c r="W16" i="33"/>
  <c r="X16" i="33"/>
  <c r="Y16" i="33"/>
  <c r="D12" i="33"/>
  <c r="E12" i="33"/>
  <c r="J12" i="33"/>
  <c r="K12" i="33"/>
  <c r="L12" i="33"/>
  <c r="O12" i="33"/>
  <c r="P12" i="33"/>
  <c r="Q12" i="33"/>
  <c r="R12" i="33"/>
  <c r="S12" i="33"/>
  <c r="U12" i="33"/>
  <c r="V12" i="33"/>
  <c r="W12" i="33"/>
  <c r="X12" i="33"/>
  <c r="Y12" i="33"/>
  <c r="D13" i="33"/>
  <c r="E13" i="33"/>
  <c r="J13" i="33"/>
  <c r="K13" i="33"/>
  <c r="L13" i="33"/>
  <c r="O13" i="33"/>
  <c r="P13" i="33"/>
  <c r="Q13" i="33"/>
  <c r="R13" i="33"/>
  <c r="S13" i="33"/>
  <c r="U13" i="33"/>
  <c r="V13" i="33"/>
  <c r="W13" i="33"/>
  <c r="X13" i="33"/>
  <c r="Y13" i="33"/>
  <c r="D3" i="33"/>
  <c r="E3" i="33"/>
  <c r="J3" i="33"/>
  <c r="K3" i="33"/>
  <c r="L3" i="33"/>
  <c r="O3" i="33"/>
  <c r="P3" i="33"/>
  <c r="Q3" i="33"/>
  <c r="R3" i="33"/>
  <c r="S3" i="33"/>
  <c r="U3" i="33"/>
  <c r="V3" i="33"/>
  <c r="W3" i="33"/>
  <c r="X3" i="33"/>
  <c r="Y3" i="33"/>
  <c r="D4" i="33"/>
  <c r="E4" i="33"/>
  <c r="J4" i="33"/>
  <c r="K4" i="33"/>
  <c r="L4" i="33"/>
  <c r="O4" i="33"/>
  <c r="P4" i="33"/>
  <c r="Q4" i="33"/>
  <c r="R4" i="33"/>
  <c r="S4" i="33"/>
  <c r="U4" i="33"/>
  <c r="V4" i="33"/>
  <c r="W4" i="33"/>
  <c r="X4" i="33"/>
  <c r="Y4" i="33"/>
  <c r="D5" i="33"/>
  <c r="E5" i="33"/>
  <c r="J5" i="33"/>
  <c r="K5" i="33"/>
  <c r="L5" i="33"/>
  <c r="O5" i="33"/>
  <c r="P5" i="33"/>
  <c r="Q5" i="33"/>
  <c r="R5" i="33"/>
  <c r="S5" i="33"/>
  <c r="U5" i="33"/>
  <c r="V5" i="33"/>
  <c r="W5" i="33"/>
  <c r="X5" i="33"/>
  <c r="Y5" i="33"/>
  <c r="D6" i="33"/>
  <c r="E6" i="33"/>
  <c r="J6" i="33"/>
  <c r="K6" i="33"/>
  <c r="L6" i="33"/>
  <c r="O6" i="33"/>
  <c r="P6" i="33"/>
  <c r="Q6" i="33"/>
  <c r="R6" i="33"/>
  <c r="S6" i="33"/>
  <c r="U6" i="33"/>
  <c r="V6" i="33"/>
  <c r="W6" i="33"/>
  <c r="X6" i="33"/>
  <c r="Y6" i="33"/>
  <c r="D7" i="33"/>
  <c r="E7" i="33"/>
  <c r="J7" i="33"/>
  <c r="K7" i="33"/>
  <c r="L7" i="33"/>
  <c r="O7" i="33"/>
  <c r="P7" i="33"/>
  <c r="Q7" i="33"/>
  <c r="R7" i="33"/>
  <c r="S7" i="33"/>
  <c r="U7" i="33"/>
  <c r="V7" i="33"/>
  <c r="W7" i="33"/>
  <c r="X7" i="33"/>
  <c r="Y7" i="33"/>
  <c r="D8" i="33"/>
  <c r="E8" i="33"/>
  <c r="J8" i="33"/>
  <c r="K8" i="33"/>
  <c r="L8" i="33"/>
  <c r="O8" i="33"/>
  <c r="P8" i="33"/>
  <c r="Q8" i="33"/>
  <c r="R8" i="33"/>
  <c r="S8" i="33"/>
  <c r="U8" i="33"/>
  <c r="V8" i="33"/>
  <c r="W8" i="33"/>
  <c r="X8" i="33"/>
  <c r="Y8" i="33"/>
  <c r="D9" i="33"/>
  <c r="E9" i="33"/>
  <c r="J9" i="33"/>
  <c r="K9" i="33"/>
  <c r="L9" i="33"/>
  <c r="O9" i="33"/>
  <c r="P9" i="33"/>
  <c r="Q9" i="33"/>
  <c r="R9" i="33"/>
  <c r="S9" i="33"/>
  <c r="U9" i="33"/>
  <c r="V9" i="33"/>
  <c r="W9" i="33"/>
  <c r="X9" i="33"/>
  <c r="Y9" i="33"/>
  <c r="D10" i="33"/>
  <c r="E10" i="33"/>
  <c r="J10" i="33"/>
  <c r="K10" i="33"/>
  <c r="L10" i="33"/>
  <c r="O10" i="33"/>
  <c r="P10" i="33"/>
  <c r="Q10" i="33"/>
  <c r="R10" i="33"/>
  <c r="S10" i="33"/>
  <c r="U10" i="33"/>
  <c r="V10" i="33"/>
  <c r="W10" i="33"/>
  <c r="X10" i="33"/>
  <c r="Y10" i="33"/>
  <c r="D11" i="33"/>
  <c r="E11" i="33"/>
  <c r="J11" i="33"/>
  <c r="K11" i="33"/>
  <c r="L11" i="33"/>
  <c r="O11" i="33"/>
  <c r="P11" i="33"/>
  <c r="Q11" i="33"/>
  <c r="R11" i="33"/>
  <c r="S11" i="33"/>
  <c r="U11" i="33"/>
  <c r="V11" i="33"/>
  <c r="W11" i="33"/>
  <c r="X11" i="33"/>
  <c r="Y11" i="33"/>
  <c r="D2" i="33"/>
  <c r="E2" i="33"/>
  <c r="J2" i="33"/>
  <c r="K2" i="33"/>
  <c r="L2" i="33"/>
  <c r="O2" i="33"/>
  <c r="P2" i="33"/>
  <c r="Q2" i="33"/>
  <c r="R2" i="33"/>
  <c r="S2" i="33"/>
  <c r="U2" i="33"/>
  <c r="V2" i="33"/>
  <c r="W2" i="33"/>
  <c r="X2" i="33"/>
  <c r="Y2" i="33"/>
  <c r="H35" i="32" l="1"/>
  <c r="G35" i="32"/>
  <c r="F35" i="32"/>
  <c r="E35" i="32"/>
  <c r="D35" i="32"/>
  <c r="H34" i="32"/>
  <c r="G34" i="32"/>
  <c r="F34" i="32"/>
  <c r="E34" i="32"/>
  <c r="D34" i="32"/>
  <c r="H33" i="32"/>
  <c r="G33" i="32"/>
  <c r="F33" i="32"/>
  <c r="E33" i="32"/>
  <c r="D33" i="32"/>
  <c r="H32" i="32"/>
  <c r="G32" i="32"/>
  <c r="F32" i="32"/>
  <c r="E32" i="32"/>
  <c r="D32" i="32"/>
  <c r="G31" i="32"/>
  <c r="H30" i="32"/>
  <c r="G30" i="32"/>
  <c r="F30" i="32"/>
  <c r="E30" i="32"/>
  <c r="D30" i="32"/>
  <c r="H29" i="32"/>
  <c r="G29" i="32"/>
  <c r="F29" i="32"/>
  <c r="E29" i="32"/>
  <c r="D29" i="32"/>
  <c r="I28" i="32"/>
  <c r="H28" i="32"/>
  <c r="G28" i="32"/>
  <c r="F28" i="32"/>
  <c r="E28" i="32"/>
  <c r="D28" i="32"/>
  <c r="D25" i="32"/>
  <c r="H35" i="31"/>
  <c r="G35" i="31"/>
  <c r="F35" i="31"/>
  <c r="E35" i="31"/>
  <c r="D35" i="31"/>
  <c r="H34" i="31"/>
  <c r="G34" i="31"/>
  <c r="F34" i="31"/>
  <c r="E34" i="31"/>
  <c r="D34" i="31"/>
  <c r="H33" i="31"/>
  <c r="G33" i="31"/>
  <c r="F33" i="31"/>
  <c r="E33" i="31"/>
  <c r="D33" i="31"/>
  <c r="H32" i="31"/>
  <c r="G32" i="31"/>
  <c r="F32" i="31"/>
  <c r="E32" i="31"/>
  <c r="D32" i="31"/>
  <c r="G31" i="31"/>
  <c r="H30" i="31"/>
  <c r="G30" i="31"/>
  <c r="F30" i="31"/>
  <c r="E30" i="31"/>
  <c r="D30" i="31"/>
  <c r="H29" i="31"/>
  <c r="G29" i="31"/>
  <c r="F29" i="31"/>
  <c r="E29" i="31"/>
  <c r="D29" i="31"/>
  <c r="I28" i="31"/>
  <c r="H28" i="31"/>
  <c r="G28" i="31"/>
  <c r="F28" i="31"/>
  <c r="E28" i="31"/>
  <c r="D28" i="31"/>
  <c r="D25" i="31"/>
  <c r="H35" i="30"/>
  <c r="G35" i="30"/>
  <c r="F35" i="30"/>
  <c r="E35" i="30"/>
  <c r="D35" i="30"/>
  <c r="H34" i="30"/>
  <c r="G34" i="30"/>
  <c r="F34" i="30"/>
  <c r="E34" i="30"/>
  <c r="D34" i="30"/>
  <c r="H33" i="30"/>
  <c r="G33" i="30"/>
  <c r="F33" i="30"/>
  <c r="E33" i="30"/>
  <c r="D33" i="30"/>
  <c r="H32" i="30"/>
  <c r="G32" i="30"/>
  <c r="F32" i="30"/>
  <c r="E32" i="30"/>
  <c r="D32" i="30"/>
  <c r="G31" i="30"/>
  <c r="H30" i="30"/>
  <c r="G30" i="30"/>
  <c r="F30" i="30"/>
  <c r="E30" i="30"/>
  <c r="D30" i="30"/>
  <c r="H29" i="30"/>
  <c r="G29" i="30"/>
  <c r="F29" i="30"/>
  <c r="E29" i="30"/>
  <c r="D29" i="30"/>
  <c r="I28" i="30"/>
  <c r="H28" i="30"/>
  <c r="G28" i="30"/>
  <c r="F28" i="30"/>
  <c r="E28" i="30"/>
  <c r="D28" i="30"/>
  <c r="D25" i="30"/>
  <c r="H35" i="29"/>
  <c r="G35" i="29"/>
  <c r="F35" i="29"/>
  <c r="E35" i="29"/>
  <c r="D35" i="29"/>
  <c r="H34" i="29"/>
  <c r="G34" i="29"/>
  <c r="F34" i="29"/>
  <c r="E34" i="29"/>
  <c r="D34" i="29"/>
  <c r="H33" i="29"/>
  <c r="G33" i="29"/>
  <c r="F33" i="29"/>
  <c r="E33" i="29"/>
  <c r="D33" i="29"/>
  <c r="H32" i="29"/>
  <c r="G32" i="29"/>
  <c r="F32" i="29"/>
  <c r="E32" i="29"/>
  <c r="D32" i="29"/>
  <c r="G31" i="29"/>
  <c r="H30" i="29"/>
  <c r="G30" i="29"/>
  <c r="F30" i="29"/>
  <c r="E30" i="29"/>
  <c r="D30" i="29"/>
  <c r="H29" i="29"/>
  <c r="G29" i="29"/>
  <c r="F29" i="29"/>
  <c r="E29" i="29"/>
  <c r="D29" i="29"/>
  <c r="I28" i="29"/>
  <c r="H28" i="29"/>
  <c r="G28" i="29"/>
  <c r="F28" i="29"/>
  <c r="E28" i="29"/>
  <c r="D28" i="29"/>
  <c r="D25" i="29"/>
  <c r="H35" i="28"/>
  <c r="G35" i="28"/>
  <c r="F35" i="28"/>
  <c r="E35" i="28"/>
  <c r="D35" i="28"/>
  <c r="H34" i="28"/>
  <c r="G34" i="28"/>
  <c r="F34" i="28"/>
  <c r="E34" i="28"/>
  <c r="D34" i="28"/>
  <c r="H33" i="28"/>
  <c r="G33" i="28"/>
  <c r="F33" i="28"/>
  <c r="E33" i="28"/>
  <c r="D33" i="28"/>
  <c r="H32" i="28"/>
  <c r="G32" i="28"/>
  <c r="F32" i="28"/>
  <c r="E32" i="28"/>
  <c r="D32" i="28"/>
  <c r="G31" i="28"/>
  <c r="H30" i="28"/>
  <c r="G30" i="28"/>
  <c r="F30" i="28"/>
  <c r="E30" i="28"/>
  <c r="D30" i="28"/>
  <c r="H29" i="28"/>
  <c r="G29" i="28"/>
  <c r="F29" i="28"/>
  <c r="E29" i="28"/>
  <c r="D29" i="28"/>
  <c r="I28" i="28"/>
  <c r="H28" i="28"/>
  <c r="G28" i="28"/>
  <c r="F28" i="28"/>
  <c r="E28" i="28"/>
  <c r="D28" i="28"/>
  <c r="D25" i="28"/>
  <c r="H35" i="27"/>
  <c r="G35" i="27"/>
  <c r="F35" i="27"/>
  <c r="E35" i="27"/>
  <c r="D35" i="27"/>
  <c r="H34" i="27"/>
  <c r="G34" i="27"/>
  <c r="F34" i="27"/>
  <c r="E34" i="27"/>
  <c r="D34" i="27"/>
  <c r="H33" i="27"/>
  <c r="G33" i="27"/>
  <c r="F33" i="27"/>
  <c r="E33" i="27"/>
  <c r="D33" i="27"/>
  <c r="H32" i="27"/>
  <c r="G32" i="27"/>
  <c r="F32" i="27"/>
  <c r="E32" i="27"/>
  <c r="D32" i="27"/>
  <c r="G31" i="27"/>
  <c r="H30" i="27"/>
  <c r="G30" i="27"/>
  <c r="F30" i="27"/>
  <c r="E30" i="27"/>
  <c r="D30" i="27"/>
  <c r="H29" i="27"/>
  <c r="G29" i="27"/>
  <c r="F29" i="27"/>
  <c r="E29" i="27"/>
  <c r="D29" i="27"/>
  <c r="I28" i="27"/>
  <c r="H28" i="27"/>
  <c r="G28" i="27"/>
  <c r="F28" i="27"/>
  <c r="E28" i="27"/>
  <c r="D28" i="27"/>
  <c r="D25" i="27"/>
  <c r="H35" i="26"/>
  <c r="G35" i="26"/>
  <c r="F35" i="26"/>
  <c r="E35" i="26"/>
  <c r="D35" i="26"/>
  <c r="H34" i="26"/>
  <c r="G34" i="26"/>
  <c r="F34" i="26"/>
  <c r="E34" i="26"/>
  <c r="D34" i="26"/>
  <c r="H33" i="26"/>
  <c r="G33" i="26"/>
  <c r="F33" i="26"/>
  <c r="E33" i="26"/>
  <c r="D33" i="26"/>
  <c r="H32" i="26"/>
  <c r="G32" i="26"/>
  <c r="F32" i="26"/>
  <c r="E32" i="26"/>
  <c r="D32" i="26"/>
  <c r="G31" i="26"/>
  <c r="H30" i="26"/>
  <c r="G30" i="26"/>
  <c r="F30" i="26"/>
  <c r="E30" i="26"/>
  <c r="D30" i="26"/>
  <c r="H29" i="26"/>
  <c r="G29" i="26"/>
  <c r="F29" i="26"/>
  <c r="E29" i="26"/>
  <c r="D29" i="26"/>
  <c r="I28" i="26"/>
  <c r="H28" i="26"/>
  <c r="G28" i="26"/>
  <c r="F28" i="26"/>
  <c r="E28" i="26"/>
  <c r="D28" i="26"/>
  <c r="D25" i="26"/>
  <c r="H35" i="25"/>
  <c r="G35" i="25"/>
  <c r="F35" i="25"/>
  <c r="E35" i="25"/>
  <c r="D35" i="25"/>
  <c r="H34" i="25"/>
  <c r="G34" i="25"/>
  <c r="F34" i="25"/>
  <c r="E34" i="25"/>
  <c r="D34" i="25"/>
  <c r="H33" i="25"/>
  <c r="G33" i="25"/>
  <c r="F33" i="25"/>
  <c r="E33" i="25"/>
  <c r="D33" i="25"/>
  <c r="H32" i="25"/>
  <c r="G32" i="25"/>
  <c r="F32" i="25"/>
  <c r="E32" i="25"/>
  <c r="D32" i="25"/>
  <c r="G31" i="25"/>
  <c r="H30" i="25"/>
  <c r="G30" i="25"/>
  <c r="F30" i="25"/>
  <c r="E30" i="25"/>
  <c r="D30" i="25"/>
  <c r="H29" i="25"/>
  <c r="G29" i="25"/>
  <c r="F29" i="25"/>
  <c r="E29" i="25"/>
  <c r="D29" i="25"/>
  <c r="I28" i="25"/>
  <c r="H28" i="25"/>
  <c r="G28" i="25"/>
  <c r="F28" i="25"/>
  <c r="E28" i="25"/>
  <c r="D28" i="25"/>
  <c r="D25" i="25"/>
  <c r="H35" i="24"/>
  <c r="G35" i="24"/>
  <c r="F35" i="24"/>
  <c r="E35" i="24"/>
  <c r="D35" i="24"/>
  <c r="H34" i="24"/>
  <c r="G34" i="24"/>
  <c r="F34" i="24"/>
  <c r="E34" i="24"/>
  <c r="D34" i="24"/>
  <c r="H33" i="24"/>
  <c r="G33" i="24"/>
  <c r="F33" i="24"/>
  <c r="E33" i="24"/>
  <c r="D33" i="24"/>
  <c r="H32" i="24"/>
  <c r="G32" i="24"/>
  <c r="F32" i="24"/>
  <c r="E32" i="24"/>
  <c r="D32" i="24"/>
  <c r="G31" i="24"/>
  <c r="H30" i="24"/>
  <c r="G30" i="24"/>
  <c r="F30" i="24"/>
  <c r="E30" i="24"/>
  <c r="D30" i="24"/>
  <c r="H29" i="24"/>
  <c r="G29" i="24"/>
  <c r="F29" i="24"/>
  <c r="E29" i="24"/>
  <c r="D29" i="24"/>
  <c r="I28" i="24"/>
  <c r="H28" i="24"/>
  <c r="G28" i="24"/>
  <c r="F28" i="24"/>
  <c r="E28" i="24"/>
  <c r="D28" i="24"/>
  <c r="D25" i="24"/>
  <c r="H35" i="23"/>
  <c r="G35" i="23"/>
  <c r="F35" i="23"/>
  <c r="E35" i="23"/>
  <c r="D35" i="23"/>
  <c r="H34" i="23"/>
  <c r="G34" i="23"/>
  <c r="F34" i="23"/>
  <c r="E34" i="23"/>
  <c r="D34" i="23"/>
  <c r="H33" i="23"/>
  <c r="G33" i="23"/>
  <c r="F33" i="23"/>
  <c r="E33" i="23"/>
  <c r="D33" i="23"/>
  <c r="H32" i="23"/>
  <c r="G32" i="23"/>
  <c r="F32" i="23"/>
  <c r="E32" i="23"/>
  <c r="D32" i="23"/>
  <c r="G31" i="23"/>
  <c r="H30" i="23"/>
  <c r="G30" i="23"/>
  <c r="F30" i="23"/>
  <c r="E30" i="23"/>
  <c r="D30" i="23"/>
  <c r="H29" i="23"/>
  <c r="G29" i="23"/>
  <c r="F29" i="23"/>
  <c r="E29" i="23"/>
  <c r="D29" i="23"/>
  <c r="I28" i="23"/>
  <c r="H28" i="23"/>
  <c r="G28" i="23"/>
  <c r="F28" i="23"/>
  <c r="E28" i="23"/>
  <c r="D28" i="23"/>
  <c r="D25" i="23"/>
  <c r="D18" i="32"/>
  <c r="F16" i="32"/>
  <c r="E16" i="32"/>
  <c r="E15" i="32"/>
  <c r="D15" i="32"/>
  <c r="F14" i="32"/>
  <c r="E14" i="32"/>
  <c r="D14" i="32"/>
  <c r="J11" i="32"/>
  <c r="D11" i="32"/>
  <c r="J10" i="32"/>
  <c r="F10" i="32"/>
  <c r="B10" i="32"/>
  <c r="J9" i="32"/>
  <c r="B9" i="32"/>
  <c r="J8" i="32"/>
  <c r="B8" i="32"/>
  <c r="D18" i="31"/>
  <c r="F16" i="31"/>
  <c r="E16" i="31"/>
  <c r="E15" i="31"/>
  <c r="D15" i="31"/>
  <c r="F14" i="31"/>
  <c r="E14" i="31"/>
  <c r="D14" i="31"/>
  <c r="J11" i="31"/>
  <c r="D11" i="31"/>
  <c r="J10" i="31"/>
  <c r="F10" i="31"/>
  <c r="B10" i="31"/>
  <c r="J9" i="31"/>
  <c r="B9" i="31"/>
  <c r="J8" i="31"/>
  <c r="B8" i="31"/>
  <c r="D18" i="30"/>
  <c r="F16" i="30"/>
  <c r="E16" i="30"/>
  <c r="E15" i="30"/>
  <c r="D15" i="30"/>
  <c r="F14" i="30"/>
  <c r="E14" i="30"/>
  <c r="D14" i="30"/>
  <c r="J11" i="30"/>
  <c r="D11" i="30"/>
  <c r="J10" i="30"/>
  <c r="F10" i="30"/>
  <c r="B10" i="30"/>
  <c r="J9" i="30"/>
  <c r="B9" i="30"/>
  <c r="J8" i="30"/>
  <c r="B8" i="30"/>
  <c r="D18" i="29"/>
  <c r="F16" i="29"/>
  <c r="E16" i="29"/>
  <c r="E15" i="29"/>
  <c r="D15" i="29"/>
  <c r="F14" i="29"/>
  <c r="E14" i="29"/>
  <c r="D14" i="29"/>
  <c r="J11" i="29"/>
  <c r="D11" i="29"/>
  <c r="J10" i="29"/>
  <c r="F10" i="29"/>
  <c r="B10" i="29"/>
  <c r="J9" i="29"/>
  <c r="B9" i="29"/>
  <c r="J8" i="29"/>
  <c r="B8" i="29"/>
  <c r="D18" i="28"/>
  <c r="F16" i="28"/>
  <c r="E16" i="28"/>
  <c r="E15" i="28"/>
  <c r="D15" i="28"/>
  <c r="F14" i="28"/>
  <c r="E14" i="28"/>
  <c r="D14" i="28"/>
  <c r="J11" i="28"/>
  <c r="D11" i="28"/>
  <c r="J10" i="28"/>
  <c r="F10" i="28"/>
  <c r="B10" i="28"/>
  <c r="J9" i="28"/>
  <c r="B9" i="28"/>
  <c r="J8" i="28"/>
  <c r="B8" i="28"/>
  <c r="D18" i="27"/>
  <c r="F16" i="27"/>
  <c r="E16" i="27"/>
  <c r="E15" i="27"/>
  <c r="D15" i="27"/>
  <c r="F14" i="27"/>
  <c r="E14" i="27"/>
  <c r="D14" i="27"/>
  <c r="J11" i="27"/>
  <c r="D11" i="27"/>
  <c r="J10" i="27"/>
  <c r="F10" i="27"/>
  <c r="B10" i="27"/>
  <c r="J9" i="27"/>
  <c r="B9" i="27"/>
  <c r="J8" i="27"/>
  <c r="B8" i="27"/>
  <c r="D18" i="26"/>
  <c r="F16" i="26"/>
  <c r="E16" i="26"/>
  <c r="E15" i="26"/>
  <c r="D15" i="26"/>
  <c r="F14" i="26"/>
  <c r="E14" i="26"/>
  <c r="D14" i="26"/>
  <c r="J11" i="26"/>
  <c r="D11" i="26"/>
  <c r="J10" i="26"/>
  <c r="F10" i="26"/>
  <c r="B10" i="26"/>
  <c r="J9" i="26"/>
  <c r="B9" i="26"/>
  <c r="J8" i="26"/>
  <c r="B8" i="26"/>
  <c r="D18" i="25"/>
  <c r="F16" i="25"/>
  <c r="E16" i="25"/>
  <c r="E15" i="25"/>
  <c r="D15" i="25"/>
  <c r="F14" i="25"/>
  <c r="E14" i="25"/>
  <c r="D14" i="25"/>
  <c r="J11" i="25"/>
  <c r="D11" i="25"/>
  <c r="J10" i="25"/>
  <c r="F10" i="25"/>
  <c r="B10" i="25"/>
  <c r="J9" i="25"/>
  <c r="B9" i="25"/>
  <c r="J8" i="25"/>
  <c r="B8" i="25"/>
  <c r="D18" i="24"/>
  <c r="F16" i="24"/>
  <c r="E16" i="24"/>
  <c r="E15" i="24"/>
  <c r="D15" i="24"/>
  <c r="F14" i="24"/>
  <c r="E14" i="24"/>
  <c r="D14" i="24"/>
  <c r="J11" i="24"/>
  <c r="D11" i="24"/>
  <c r="J10" i="24"/>
  <c r="F10" i="24"/>
  <c r="B10" i="24"/>
  <c r="J9" i="24"/>
  <c r="B9" i="24"/>
  <c r="J8" i="24"/>
  <c r="B8" i="24"/>
  <c r="D18" i="23"/>
  <c r="F16" i="23"/>
  <c r="E16" i="23"/>
  <c r="E15" i="23"/>
  <c r="D15" i="23"/>
  <c r="F14" i="23"/>
  <c r="E14" i="23"/>
  <c r="D14" i="23"/>
  <c r="J11" i="23"/>
  <c r="D11" i="23"/>
  <c r="J10" i="23"/>
  <c r="F10" i="23"/>
  <c r="B10" i="23"/>
  <c r="J9" i="23"/>
  <c r="B9" i="23"/>
  <c r="J8" i="23"/>
  <c r="B8" i="23"/>
  <c r="H35" i="20"/>
  <c r="G35" i="20"/>
  <c r="F35" i="20"/>
  <c r="E35" i="20"/>
  <c r="D35" i="20"/>
  <c r="H34" i="20"/>
  <c r="G34" i="20"/>
  <c r="F34" i="20"/>
  <c r="E34" i="20"/>
  <c r="D34" i="20"/>
  <c r="H33" i="20"/>
  <c r="G33" i="20"/>
  <c r="F33" i="20"/>
  <c r="E33" i="20"/>
  <c r="D33" i="20"/>
  <c r="H32" i="20"/>
  <c r="G32" i="20"/>
  <c r="F32" i="20"/>
  <c r="E32" i="20"/>
  <c r="D32" i="20"/>
  <c r="G31" i="20"/>
  <c r="H30" i="20"/>
  <c r="G30" i="20"/>
  <c r="F30" i="20"/>
  <c r="E30" i="20"/>
  <c r="D30" i="20"/>
  <c r="H29" i="20"/>
  <c r="G29" i="20"/>
  <c r="F29" i="20"/>
  <c r="E29" i="20"/>
  <c r="D29" i="20"/>
  <c r="I28" i="20"/>
  <c r="H28" i="20"/>
  <c r="G28" i="20"/>
  <c r="F28" i="20"/>
  <c r="E28" i="20"/>
  <c r="D28" i="20"/>
  <c r="D25" i="20"/>
  <c r="H29" i="22" l="1"/>
  <c r="H35" i="22"/>
  <c r="G35" i="22"/>
  <c r="F35" i="22"/>
  <c r="E35" i="22"/>
  <c r="D35" i="22"/>
  <c r="H34" i="22"/>
  <c r="G34" i="22"/>
  <c r="F34" i="22"/>
  <c r="E34" i="22"/>
  <c r="D34" i="22"/>
  <c r="H33" i="22"/>
  <c r="G33" i="22"/>
  <c r="F33" i="22"/>
  <c r="E33" i="22"/>
  <c r="D33" i="22"/>
  <c r="H32" i="22"/>
  <c r="G32" i="22"/>
  <c r="F32" i="22"/>
  <c r="E32" i="22"/>
  <c r="D32" i="22"/>
  <c r="G31" i="22"/>
  <c r="H30" i="22"/>
  <c r="G30" i="22"/>
  <c r="F30" i="22"/>
  <c r="E30" i="22"/>
  <c r="D30" i="22"/>
  <c r="G29" i="22"/>
  <c r="F29" i="22"/>
  <c r="E29" i="22"/>
  <c r="D29" i="22"/>
  <c r="I28" i="22"/>
  <c r="H28" i="22"/>
  <c r="G28" i="22"/>
  <c r="F28" i="22"/>
  <c r="E28" i="22"/>
  <c r="D28" i="22"/>
  <c r="D25" i="22"/>
  <c r="D18" i="22"/>
  <c r="F16" i="22"/>
  <c r="E16" i="22"/>
  <c r="E15" i="22"/>
  <c r="D15" i="22"/>
  <c r="F14" i="22"/>
  <c r="E14" i="22"/>
  <c r="D14" i="22"/>
  <c r="J11" i="22"/>
  <c r="D11" i="22"/>
  <c r="J10" i="22"/>
  <c r="F10" i="22"/>
  <c r="B10" i="22"/>
  <c r="J9" i="22"/>
  <c r="B9" i="22"/>
  <c r="J8" i="22"/>
  <c r="B8" i="22"/>
  <c r="W14" i="21"/>
  <c r="V14" i="21"/>
  <c r="T14" i="21"/>
  <c r="S14" i="21"/>
  <c r="K14" i="21"/>
  <c r="J14" i="21"/>
  <c r="I14" i="21"/>
  <c r="D14" i="21"/>
  <c r="U13" i="21"/>
  <c r="H13" i="21"/>
  <c r="U12" i="21"/>
  <c r="H12" i="21"/>
  <c r="U11" i="21"/>
  <c r="H11" i="21"/>
  <c r="U10" i="21"/>
  <c r="H10" i="21"/>
  <c r="U9" i="21"/>
  <c r="H9" i="21"/>
  <c r="U8" i="21"/>
  <c r="H8" i="21"/>
  <c r="U7" i="21"/>
  <c r="H7" i="21"/>
  <c r="U6" i="21"/>
  <c r="H6" i="21"/>
  <c r="H14" i="21" s="1"/>
  <c r="U5" i="21"/>
  <c r="H5" i="21"/>
  <c r="F11" i="21" s="1"/>
  <c r="U4" i="21"/>
  <c r="H4" i="21"/>
  <c r="F4" i="21"/>
  <c r="U3" i="21"/>
  <c r="H3" i="21"/>
  <c r="F3" i="21"/>
  <c r="U2" i="21"/>
  <c r="U14" i="21" s="1"/>
  <c r="L2" i="21"/>
  <c r="L3" i="21" s="1"/>
  <c r="L4" i="21" s="1"/>
  <c r="L5" i="21" s="1"/>
  <c r="L6" i="21" s="1"/>
  <c r="L7" i="21" s="1"/>
  <c r="L8" i="21" s="1"/>
  <c r="L9" i="21" s="1"/>
  <c r="L10" i="21" s="1"/>
  <c r="L11" i="21" s="1"/>
  <c r="L12" i="21" s="1"/>
  <c r="L13" i="21" s="1"/>
  <c r="L14" i="21" s="1"/>
  <c r="H2" i="21"/>
  <c r="F13" i="21" s="1"/>
  <c r="G2" i="21"/>
  <c r="G3" i="21" s="1"/>
  <c r="F2" i="21"/>
  <c r="E2" i="21"/>
  <c r="D18" i="20"/>
  <c r="F16" i="20"/>
  <c r="E16" i="20"/>
  <c r="E15" i="20"/>
  <c r="D15" i="20"/>
  <c r="F14" i="20"/>
  <c r="E14" i="20"/>
  <c r="D14" i="20"/>
  <c r="J11" i="20"/>
  <c r="D11" i="20"/>
  <c r="J10" i="20"/>
  <c r="F10" i="20"/>
  <c r="B10" i="20"/>
  <c r="J9" i="20"/>
  <c r="B9" i="20"/>
  <c r="J8" i="20"/>
  <c r="B8" i="20"/>
  <c r="G4" i="21" l="1"/>
  <c r="G5" i="21" s="1"/>
  <c r="G6" i="21" s="1"/>
  <c r="G7" i="21" s="1"/>
  <c r="G8" i="21" s="1"/>
  <c r="G9" i="21" s="1"/>
  <c r="G10" i="21" s="1"/>
  <c r="G11" i="21" s="1"/>
  <c r="G12" i="21" s="1"/>
  <c r="G13" i="21" s="1"/>
  <c r="G14" i="21" s="1"/>
  <c r="E3" i="21"/>
  <c r="F14" i="21"/>
  <c r="E13" i="21"/>
  <c r="E14" i="21" s="1"/>
  <c r="E11" i="21"/>
  <c r="M2" i="21"/>
  <c r="F7" i="21"/>
  <c r="E7" i="21" s="1"/>
  <c r="F6" i="21"/>
  <c r="E6" i="21" s="1"/>
  <c r="F10" i="21"/>
  <c r="F8" i="21"/>
  <c r="E8" i="21" s="1"/>
  <c r="F12" i="21"/>
  <c r="E12" i="21" s="1"/>
  <c r="F5" i="21"/>
  <c r="E5" i="21" s="1"/>
  <c r="F9" i="21"/>
  <c r="I28" i="6"/>
  <c r="H35" i="6"/>
  <c r="H34" i="6"/>
  <c r="H33" i="6"/>
  <c r="H32" i="6"/>
  <c r="H30" i="6"/>
  <c r="H29" i="6"/>
  <c r="H28" i="6"/>
  <c r="G35" i="6"/>
  <c r="G34" i="6"/>
  <c r="G33" i="6"/>
  <c r="G32" i="6"/>
  <c r="G31" i="6"/>
  <c r="G30" i="6"/>
  <c r="G29" i="6"/>
  <c r="G28" i="6"/>
  <c r="F28" i="6"/>
  <c r="D25" i="6"/>
  <c r="F30" i="6"/>
  <c r="F35" i="6"/>
  <c r="F34" i="6"/>
  <c r="F33" i="6"/>
  <c r="F32" i="6"/>
  <c r="F29" i="6"/>
  <c r="E35" i="6"/>
  <c r="E34" i="6"/>
  <c r="E33" i="6"/>
  <c r="E32" i="6"/>
  <c r="E30" i="6"/>
  <c r="E29" i="6"/>
  <c r="E28" i="6"/>
  <c r="E9" i="21" l="1"/>
  <c r="E10" i="21"/>
  <c r="E4" i="21"/>
  <c r="R14" i="21"/>
  <c r="Q14" i="21"/>
  <c r="N14" i="21"/>
  <c r="D28" i="6"/>
  <c r="D35" i="6"/>
  <c r="D34" i="6"/>
  <c r="D33" i="6"/>
  <c r="D32" i="6"/>
  <c r="D30" i="6"/>
  <c r="D29" i="6"/>
  <c r="X71" i="33"/>
  <c r="W71" i="33"/>
  <c r="V71" i="33"/>
  <c r="U71" i="33"/>
  <c r="L71" i="33"/>
  <c r="K71" i="33"/>
  <c r="J71" i="33"/>
  <c r="H13" i="19"/>
  <c r="AB13" i="19" s="1"/>
  <c r="B13" i="19" s="1"/>
  <c r="H12" i="19"/>
  <c r="AB12" i="19" s="1"/>
  <c r="B12" i="19" s="1"/>
  <c r="H11" i="19"/>
  <c r="AB11" i="19" s="1"/>
  <c r="B11" i="19" s="1"/>
  <c r="H10" i="19"/>
  <c r="H9" i="19"/>
  <c r="AB9" i="19" s="1"/>
  <c r="B9" i="19" s="1"/>
  <c r="H8" i="19"/>
  <c r="AB8" i="19" s="1"/>
  <c r="B8" i="19" s="1"/>
  <c r="H7" i="19"/>
  <c r="AB7" i="19" s="1"/>
  <c r="B7" i="19" s="1"/>
  <c r="H6" i="19"/>
  <c r="AB6" i="19" s="1"/>
  <c r="B6" i="19" s="1"/>
  <c r="H5" i="19"/>
  <c r="AB5" i="19" s="1"/>
  <c r="B5" i="19" s="1"/>
  <c r="H4" i="19"/>
  <c r="AB4" i="19" s="1"/>
  <c r="B4" i="19" s="1"/>
  <c r="H3" i="19"/>
  <c r="AB3" i="19" s="1"/>
  <c r="B3" i="19" s="1"/>
  <c r="H2" i="19"/>
  <c r="G2" i="19"/>
  <c r="X57" i="33"/>
  <c r="W57" i="33"/>
  <c r="V57" i="33"/>
  <c r="U57" i="33"/>
  <c r="L57" i="33"/>
  <c r="K57" i="33"/>
  <c r="J57" i="33"/>
  <c r="H13" i="18"/>
  <c r="AB13" i="18" s="1"/>
  <c r="B13" i="18" s="1"/>
  <c r="H12" i="18"/>
  <c r="AB12" i="18" s="1"/>
  <c r="B12" i="18" s="1"/>
  <c r="H11" i="18"/>
  <c r="AB11" i="18" s="1"/>
  <c r="B11" i="18" s="1"/>
  <c r="H10" i="18"/>
  <c r="AB10" i="18" s="1"/>
  <c r="B10" i="18" s="1"/>
  <c r="H9" i="18"/>
  <c r="AB9" i="18" s="1"/>
  <c r="B9" i="18" s="1"/>
  <c r="AB8" i="18"/>
  <c r="B8" i="18" s="1"/>
  <c r="H7" i="18"/>
  <c r="H6" i="18"/>
  <c r="AB6" i="18" s="1"/>
  <c r="B6" i="18" s="1"/>
  <c r="H5" i="18"/>
  <c r="AB5" i="18" s="1"/>
  <c r="B5" i="18" s="1"/>
  <c r="H4" i="18"/>
  <c r="AB4" i="18" s="1"/>
  <c r="B4" i="18" s="1"/>
  <c r="H3" i="18"/>
  <c r="AB3" i="18" s="1"/>
  <c r="B3" i="18" s="1"/>
  <c r="T57" i="33"/>
  <c r="H2" i="18"/>
  <c r="F2" i="18" s="1"/>
  <c r="G2" i="18"/>
  <c r="X43" i="33"/>
  <c r="W43" i="33"/>
  <c r="V43" i="33"/>
  <c r="U43" i="33"/>
  <c r="L43" i="33"/>
  <c r="K43" i="33"/>
  <c r="J43" i="33"/>
  <c r="H13" i="17"/>
  <c r="H12" i="17"/>
  <c r="AB12" i="17" s="1"/>
  <c r="B12" i="17" s="1"/>
  <c r="H11" i="17"/>
  <c r="AB11" i="17" s="1"/>
  <c r="B11" i="17" s="1"/>
  <c r="H10" i="17"/>
  <c r="AB10" i="17" s="1"/>
  <c r="B10" i="17" s="1"/>
  <c r="H9" i="17"/>
  <c r="AB9" i="17" s="1"/>
  <c r="B9" i="17" s="1"/>
  <c r="H8" i="17"/>
  <c r="AB8" i="17" s="1"/>
  <c r="B8" i="17" s="1"/>
  <c r="H7" i="17"/>
  <c r="AB7" i="17" s="1"/>
  <c r="B7" i="17" s="1"/>
  <c r="H6" i="17"/>
  <c r="AB6" i="17" s="1"/>
  <c r="B6" i="17" s="1"/>
  <c r="H5" i="17"/>
  <c r="AB5" i="17" s="1"/>
  <c r="B5" i="17" s="1"/>
  <c r="H4" i="17"/>
  <c r="AB4" i="17" s="1"/>
  <c r="B4" i="17" s="1"/>
  <c r="H3" i="17"/>
  <c r="AB3" i="17" s="1"/>
  <c r="B3" i="17" s="1"/>
  <c r="H2" i="17"/>
  <c r="G2" i="17"/>
  <c r="X29" i="33"/>
  <c r="W29" i="33"/>
  <c r="V29" i="33"/>
  <c r="U29" i="33"/>
  <c r="L29" i="33"/>
  <c r="K29" i="33"/>
  <c r="J29" i="33"/>
  <c r="H13" i="16"/>
  <c r="AB13" i="16" s="1"/>
  <c r="B13" i="16" s="1"/>
  <c r="H12" i="16"/>
  <c r="AB12" i="16" s="1"/>
  <c r="B12" i="16" s="1"/>
  <c r="H11" i="16"/>
  <c r="AB11" i="16" s="1"/>
  <c r="B11" i="16" s="1"/>
  <c r="H10" i="16"/>
  <c r="AB10" i="16" s="1"/>
  <c r="B10" i="16" s="1"/>
  <c r="H9" i="16"/>
  <c r="AB9" i="16" s="1"/>
  <c r="B9" i="16" s="1"/>
  <c r="H8" i="16"/>
  <c r="AB8" i="16" s="1"/>
  <c r="B8" i="16" s="1"/>
  <c r="H7" i="16"/>
  <c r="AB7" i="16" s="1"/>
  <c r="B7" i="16" s="1"/>
  <c r="H6" i="16"/>
  <c r="AB6" i="16" s="1"/>
  <c r="B6" i="16" s="1"/>
  <c r="H5" i="16"/>
  <c r="AB5" i="16" s="1"/>
  <c r="B5" i="16" s="1"/>
  <c r="H4" i="16"/>
  <c r="AB4" i="16" s="1"/>
  <c r="B4" i="16" s="1"/>
  <c r="H3" i="16"/>
  <c r="H2" i="16"/>
  <c r="G2" i="16"/>
  <c r="AB13" i="17" l="1"/>
  <c r="B13" i="17" s="1"/>
  <c r="F14" i="17"/>
  <c r="AB3" i="16"/>
  <c r="B3" i="16" s="1"/>
  <c r="C17" i="33" s="1"/>
  <c r="F14" i="16"/>
  <c r="G28" i="33" s="1"/>
  <c r="AB10" i="19"/>
  <c r="B10" i="19" s="1"/>
  <c r="F14" i="19"/>
  <c r="G70" i="33" s="1"/>
  <c r="AB7" i="18"/>
  <c r="B7" i="18" s="1"/>
  <c r="C49" i="33" s="1"/>
  <c r="F14" i="18"/>
  <c r="G56" i="33" s="1"/>
  <c r="H15" i="16"/>
  <c r="E22" i="35" s="1"/>
  <c r="AB2" i="18"/>
  <c r="B2" i="18" s="1"/>
  <c r="H15" i="18"/>
  <c r="G22" i="35" s="1"/>
  <c r="AB2" i="17"/>
  <c r="B2" i="17" s="1"/>
  <c r="H15" i="17"/>
  <c r="F22" i="35" s="1"/>
  <c r="AB2" i="19"/>
  <c r="B2" i="19" s="1"/>
  <c r="C58" i="33" s="1"/>
  <c r="H15" i="19"/>
  <c r="H22" i="35" s="1"/>
  <c r="F2" i="19"/>
  <c r="C67" i="33"/>
  <c r="M4" i="19"/>
  <c r="N60" i="33" s="1"/>
  <c r="C60" i="33"/>
  <c r="M8" i="19"/>
  <c r="N64" i="33" s="1"/>
  <c r="C64" i="33"/>
  <c r="M12" i="19"/>
  <c r="N68" i="33" s="1"/>
  <c r="C68" i="33"/>
  <c r="M5" i="19"/>
  <c r="N61" i="33" s="1"/>
  <c r="C61" i="33"/>
  <c r="M9" i="19"/>
  <c r="N65" i="33" s="1"/>
  <c r="C65" i="33"/>
  <c r="M13" i="19"/>
  <c r="N69" i="33" s="1"/>
  <c r="C69" i="33"/>
  <c r="C59" i="33"/>
  <c r="M7" i="19"/>
  <c r="N63" i="33" s="1"/>
  <c r="C63" i="33"/>
  <c r="B15" i="19"/>
  <c r="M6" i="19"/>
  <c r="N62" i="33" s="1"/>
  <c r="C62" i="33"/>
  <c r="C66" i="33"/>
  <c r="M13" i="18"/>
  <c r="N55" i="33" s="1"/>
  <c r="C55" i="33"/>
  <c r="F3" i="18"/>
  <c r="G45" i="33" s="1"/>
  <c r="M6" i="18"/>
  <c r="N48" i="33" s="1"/>
  <c r="C48" i="33"/>
  <c r="M10" i="18"/>
  <c r="N52" i="33" s="1"/>
  <c r="C52" i="33"/>
  <c r="M9" i="18"/>
  <c r="N51" i="33" s="1"/>
  <c r="C51" i="33"/>
  <c r="C45" i="33"/>
  <c r="M11" i="18"/>
  <c r="N53" i="33" s="1"/>
  <c r="C53" i="33"/>
  <c r="M5" i="18"/>
  <c r="N47" i="33" s="1"/>
  <c r="C47" i="33"/>
  <c r="M4" i="18"/>
  <c r="N46" i="33" s="1"/>
  <c r="C46" i="33"/>
  <c r="C50" i="33"/>
  <c r="M12" i="18"/>
  <c r="N54" i="33" s="1"/>
  <c r="C54" i="33"/>
  <c r="B15" i="17"/>
  <c r="C30" i="33"/>
  <c r="M6" i="17"/>
  <c r="N34" i="33" s="1"/>
  <c r="C34" i="33"/>
  <c r="M10" i="17"/>
  <c r="N38" i="33" s="1"/>
  <c r="C38" i="33"/>
  <c r="M5" i="17"/>
  <c r="N33" i="33" s="1"/>
  <c r="C33" i="33"/>
  <c r="C41" i="33"/>
  <c r="C31" i="33"/>
  <c r="M7" i="17"/>
  <c r="N35" i="33" s="1"/>
  <c r="C35" i="33"/>
  <c r="M11" i="17"/>
  <c r="N39" i="33" s="1"/>
  <c r="C39" i="33"/>
  <c r="M9" i="17"/>
  <c r="N37" i="33" s="1"/>
  <c r="C37" i="33"/>
  <c r="F2" i="17"/>
  <c r="M4" i="17"/>
  <c r="N32" i="33" s="1"/>
  <c r="C32" i="33"/>
  <c r="M8" i="17"/>
  <c r="N36" i="33" s="1"/>
  <c r="C36" i="33"/>
  <c r="C40" i="33"/>
  <c r="C18" i="33"/>
  <c r="C21" i="33"/>
  <c r="C26" i="33"/>
  <c r="C19" i="33"/>
  <c r="M13" i="16"/>
  <c r="N27" i="33" s="1"/>
  <c r="C27" i="33"/>
  <c r="M11" i="16"/>
  <c r="N25" i="33" s="1"/>
  <c r="C25" i="33"/>
  <c r="M8" i="16"/>
  <c r="N22" i="33" s="1"/>
  <c r="C22" i="33"/>
  <c r="M9" i="16"/>
  <c r="N23" i="33" s="1"/>
  <c r="C23" i="33"/>
  <c r="F3" i="16"/>
  <c r="G17" i="33" s="1"/>
  <c r="AB2" i="16"/>
  <c r="B2" i="16" s="1"/>
  <c r="M6" i="16"/>
  <c r="N20" i="33" s="1"/>
  <c r="C20" i="33"/>
  <c r="M10" i="16"/>
  <c r="N24" i="33" s="1"/>
  <c r="C24" i="33"/>
  <c r="E2" i="19"/>
  <c r="F58" i="33" s="1"/>
  <c r="G58" i="33"/>
  <c r="I61" i="33"/>
  <c r="H22" i="24"/>
  <c r="I65" i="33"/>
  <c r="H22" i="28"/>
  <c r="I69" i="33"/>
  <c r="H22" i="32"/>
  <c r="T71" i="33"/>
  <c r="T58" i="33"/>
  <c r="H31" i="22"/>
  <c r="H31" i="6"/>
  <c r="T60" i="33"/>
  <c r="H31" i="23"/>
  <c r="T62" i="33"/>
  <c r="H31" i="25"/>
  <c r="T64" i="33"/>
  <c r="H31" i="27"/>
  <c r="T66" i="33"/>
  <c r="H31" i="29"/>
  <c r="T68" i="33"/>
  <c r="H31" i="31"/>
  <c r="G3" i="19"/>
  <c r="H58" i="33"/>
  <c r="T59" i="33"/>
  <c r="H31" i="20"/>
  <c r="T61" i="33"/>
  <c r="H31" i="24"/>
  <c r="T63" i="33"/>
  <c r="H31" i="26"/>
  <c r="T65" i="33"/>
  <c r="H31" i="28"/>
  <c r="T67" i="33"/>
  <c r="H31" i="30"/>
  <c r="T69" i="33"/>
  <c r="H31" i="32"/>
  <c r="I59" i="33"/>
  <c r="H22" i="20"/>
  <c r="I63" i="33"/>
  <c r="H22" i="26"/>
  <c r="I67" i="33"/>
  <c r="H22" i="30"/>
  <c r="I58" i="33"/>
  <c r="H22" i="22"/>
  <c r="H22" i="6"/>
  <c r="I60" i="33"/>
  <c r="H22" i="23"/>
  <c r="I62" i="33"/>
  <c r="H22" i="25"/>
  <c r="I64" i="33"/>
  <c r="H22" i="27"/>
  <c r="I66" i="33"/>
  <c r="H22" i="29"/>
  <c r="I68" i="33"/>
  <c r="H22" i="31"/>
  <c r="F7" i="18"/>
  <c r="G49" i="33" s="1"/>
  <c r="I47" i="33"/>
  <c r="G22" i="24"/>
  <c r="I51" i="33"/>
  <c r="G22" i="28"/>
  <c r="E2" i="18"/>
  <c r="F44" i="33" s="1"/>
  <c r="G44" i="33"/>
  <c r="I48" i="33"/>
  <c r="G22" i="25"/>
  <c r="I52" i="33"/>
  <c r="G22" i="29"/>
  <c r="G3" i="18"/>
  <c r="E3" i="18" s="1"/>
  <c r="F45" i="33" s="1"/>
  <c r="H44" i="33"/>
  <c r="I45" i="33"/>
  <c r="G22" i="20"/>
  <c r="I53" i="33"/>
  <c r="G22" i="30"/>
  <c r="I55" i="33"/>
  <c r="G22" i="32"/>
  <c r="I49" i="33"/>
  <c r="G22" i="26"/>
  <c r="I44" i="33"/>
  <c r="G22" i="22"/>
  <c r="G22" i="6"/>
  <c r="F10" i="18"/>
  <c r="I46" i="33"/>
  <c r="G22" i="23"/>
  <c r="I50" i="33"/>
  <c r="G22" i="27"/>
  <c r="I54" i="33"/>
  <c r="G22" i="31"/>
  <c r="E2" i="17"/>
  <c r="F30" i="33" s="1"/>
  <c r="G30" i="33"/>
  <c r="I39" i="33"/>
  <c r="F22" i="30"/>
  <c r="G3" i="17"/>
  <c r="H30" i="33"/>
  <c r="T31" i="33"/>
  <c r="F31" i="20"/>
  <c r="T33" i="33"/>
  <c r="F31" i="24"/>
  <c r="T35" i="33"/>
  <c r="F31" i="26"/>
  <c r="T37" i="33"/>
  <c r="F31" i="28"/>
  <c r="T39" i="33"/>
  <c r="F31" i="30"/>
  <c r="T41" i="33"/>
  <c r="F31" i="32"/>
  <c r="I33" i="33"/>
  <c r="F22" i="24"/>
  <c r="I37" i="33"/>
  <c r="F22" i="28"/>
  <c r="I41" i="33"/>
  <c r="F22" i="32"/>
  <c r="I30" i="33"/>
  <c r="F22" i="22"/>
  <c r="F22" i="6"/>
  <c r="I34" i="33"/>
  <c r="F22" i="25"/>
  <c r="I36" i="33"/>
  <c r="F22" i="27"/>
  <c r="I40" i="33"/>
  <c r="F22" i="31"/>
  <c r="I31" i="33"/>
  <c r="F22" i="20"/>
  <c r="I35" i="33"/>
  <c r="F22" i="26"/>
  <c r="I32" i="33"/>
  <c r="F22" i="23"/>
  <c r="I38" i="33"/>
  <c r="F22" i="29"/>
  <c r="T43" i="33"/>
  <c r="T30" i="33"/>
  <c r="F31" i="22"/>
  <c r="F31" i="6"/>
  <c r="T32" i="33"/>
  <c r="F31" i="23"/>
  <c r="T34" i="33"/>
  <c r="F31" i="25"/>
  <c r="T36" i="33"/>
  <c r="F31" i="27"/>
  <c r="T38" i="33"/>
  <c r="F31" i="29"/>
  <c r="T40" i="33"/>
  <c r="F31" i="31"/>
  <c r="T17" i="33"/>
  <c r="E31" i="20"/>
  <c r="T21" i="33"/>
  <c r="E31" i="26"/>
  <c r="T25" i="33"/>
  <c r="E31" i="30"/>
  <c r="I18" i="33"/>
  <c r="E22" i="23"/>
  <c r="I22" i="33"/>
  <c r="E22" i="27"/>
  <c r="I26" i="33"/>
  <c r="E22" i="31"/>
  <c r="T18" i="33"/>
  <c r="E31" i="23"/>
  <c r="T20" i="33"/>
  <c r="E31" i="25"/>
  <c r="T22" i="33"/>
  <c r="E31" i="27"/>
  <c r="T24" i="33"/>
  <c r="E31" i="29"/>
  <c r="T26" i="33"/>
  <c r="E31" i="31"/>
  <c r="I16" i="33"/>
  <c r="E22" i="22"/>
  <c r="E22" i="6"/>
  <c r="T19" i="33"/>
  <c r="E31" i="24"/>
  <c r="T23" i="33"/>
  <c r="E31" i="28"/>
  <c r="T27" i="33"/>
  <c r="E31" i="32"/>
  <c r="T29" i="33"/>
  <c r="T16" i="33"/>
  <c r="E31" i="22"/>
  <c r="E31" i="6"/>
  <c r="I20" i="33"/>
  <c r="E22" i="25"/>
  <c r="I24" i="33"/>
  <c r="E22" i="29"/>
  <c r="F2" i="16"/>
  <c r="G3" i="16"/>
  <c r="H16" i="33"/>
  <c r="I17" i="33"/>
  <c r="E22" i="20"/>
  <c r="I19" i="33"/>
  <c r="E22" i="24"/>
  <c r="I21" i="33"/>
  <c r="E22" i="26"/>
  <c r="I23" i="33"/>
  <c r="E22" i="28"/>
  <c r="I25" i="33"/>
  <c r="E22" i="30"/>
  <c r="I27" i="33"/>
  <c r="E22" i="32"/>
  <c r="T3" i="33"/>
  <c r="D31" i="20"/>
  <c r="F3" i="19"/>
  <c r="F7" i="19"/>
  <c r="F11" i="19"/>
  <c r="F6" i="19"/>
  <c r="F10" i="19"/>
  <c r="F5" i="19"/>
  <c r="F9" i="19"/>
  <c r="F13" i="19"/>
  <c r="L2" i="19"/>
  <c r="F4" i="19"/>
  <c r="F8" i="19"/>
  <c r="F12" i="19"/>
  <c r="F11" i="18"/>
  <c r="F6" i="18"/>
  <c r="F5" i="18"/>
  <c r="F9" i="18"/>
  <c r="F13" i="18"/>
  <c r="L2" i="18"/>
  <c r="F4" i="18"/>
  <c r="F8" i="18"/>
  <c r="F12" i="18"/>
  <c r="F3" i="17"/>
  <c r="F7" i="17"/>
  <c r="F11" i="17"/>
  <c r="F6" i="17"/>
  <c r="F10" i="17"/>
  <c r="F5" i="17"/>
  <c r="F9" i="17"/>
  <c r="F13" i="17"/>
  <c r="L2" i="17"/>
  <c r="F4" i="17"/>
  <c r="F8" i="17"/>
  <c r="F12" i="17"/>
  <c r="F7" i="16"/>
  <c r="F11" i="16"/>
  <c r="F6" i="16"/>
  <c r="F10" i="16"/>
  <c r="F5" i="16"/>
  <c r="F9" i="16"/>
  <c r="F13" i="16"/>
  <c r="L2" i="16"/>
  <c r="F4" i="16"/>
  <c r="F8" i="16"/>
  <c r="F12" i="16"/>
  <c r="F16" i="6"/>
  <c r="F14" i="6"/>
  <c r="E14" i="6"/>
  <c r="E16" i="6"/>
  <c r="E15" i="6"/>
  <c r="D14" i="6"/>
  <c r="D15" i="6"/>
  <c r="D18" i="6"/>
  <c r="D11" i="6"/>
  <c r="B10" i="6"/>
  <c r="B15" i="18" l="1"/>
  <c r="T17" i="18" s="1"/>
  <c r="G42" i="33"/>
  <c r="C44" i="33"/>
  <c r="G55" i="33"/>
  <c r="F15" i="18"/>
  <c r="G57" i="33" s="1"/>
  <c r="G41" i="33"/>
  <c r="F15" i="17"/>
  <c r="G27" i="33"/>
  <c r="F15" i="16"/>
  <c r="G69" i="33"/>
  <c r="F15" i="19"/>
  <c r="W17" i="19"/>
  <c r="V17" i="19"/>
  <c r="U17" i="19"/>
  <c r="S17" i="19"/>
  <c r="T17" i="19"/>
  <c r="C71" i="33"/>
  <c r="I71" i="33"/>
  <c r="I57" i="33"/>
  <c r="I43" i="33"/>
  <c r="V17" i="17"/>
  <c r="U17" i="17"/>
  <c r="S17" i="17"/>
  <c r="W17" i="17"/>
  <c r="T17" i="17"/>
  <c r="C43" i="33"/>
  <c r="I29" i="33"/>
  <c r="B15" i="16"/>
  <c r="C16" i="33"/>
  <c r="G4" i="19"/>
  <c r="H59" i="33"/>
  <c r="G64" i="33"/>
  <c r="G67" i="33"/>
  <c r="E4" i="19"/>
  <c r="F60" i="33" s="1"/>
  <c r="G60" i="33"/>
  <c r="G63" i="33"/>
  <c r="M58" i="33"/>
  <c r="H24" i="22"/>
  <c r="H24" i="6"/>
  <c r="G66" i="33"/>
  <c r="E3" i="19"/>
  <c r="F59" i="33" s="1"/>
  <c r="G59" i="33"/>
  <c r="G65" i="33"/>
  <c r="G61" i="33"/>
  <c r="G68" i="33"/>
  <c r="G62" i="33"/>
  <c r="G50" i="33"/>
  <c r="G51" i="33"/>
  <c r="G4" i="18"/>
  <c r="E4" i="18" s="1"/>
  <c r="F46" i="33" s="1"/>
  <c r="H45" i="33"/>
  <c r="G46" i="33"/>
  <c r="G47" i="33"/>
  <c r="M44" i="33"/>
  <c r="G24" i="22"/>
  <c r="G24" i="6"/>
  <c r="G48" i="33"/>
  <c r="G52" i="33"/>
  <c r="G54" i="33"/>
  <c r="G53" i="33"/>
  <c r="G36" i="33"/>
  <c r="G37" i="33"/>
  <c r="G39" i="33"/>
  <c r="G34" i="33"/>
  <c r="G32" i="33"/>
  <c r="G33" i="33"/>
  <c r="G35" i="33"/>
  <c r="G40" i="33"/>
  <c r="M30" i="33"/>
  <c r="F24" i="22"/>
  <c r="F24" i="6"/>
  <c r="G38" i="33"/>
  <c r="E3" i="17"/>
  <c r="F31" i="33" s="1"/>
  <c r="G31" i="33"/>
  <c r="G4" i="17"/>
  <c r="H31" i="33"/>
  <c r="G22" i="33"/>
  <c r="G25" i="33"/>
  <c r="G4" i="16"/>
  <c r="E4" i="16" s="1"/>
  <c r="F18" i="33" s="1"/>
  <c r="H17" i="33"/>
  <c r="G19" i="33"/>
  <c r="G21" i="33"/>
  <c r="E2" i="16"/>
  <c r="F16" i="33" s="1"/>
  <c r="G16" i="33"/>
  <c r="M16" i="33"/>
  <c r="E24" i="22"/>
  <c r="E24" i="6"/>
  <c r="G24" i="33"/>
  <c r="G23" i="33"/>
  <c r="G18" i="33"/>
  <c r="E3" i="16"/>
  <c r="F17" i="33" s="1"/>
  <c r="G26" i="33"/>
  <c r="G20" i="33"/>
  <c r="L3" i="19"/>
  <c r="M3" i="19" s="1"/>
  <c r="N59" i="33" s="1"/>
  <c r="M2" i="19"/>
  <c r="N58" i="33" s="1"/>
  <c r="G71" i="33"/>
  <c r="L3" i="18"/>
  <c r="M3" i="18" s="1"/>
  <c r="N45" i="33" s="1"/>
  <c r="M2" i="18"/>
  <c r="N44" i="33" s="1"/>
  <c r="G43" i="33"/>
  <c r="L3" i="17"/>
  <c r="M3" i="17" s="1"/>
  <c r="N31" i="33" s="1"/>
  <c r="M2" i="17"/>
  <c r="N30" i="33" s="1"/>
  <c r="L3" i="16"/>
  <c r="M3" i="16" s="1"/>
  <c r="N17" i="33" s="1"/>
  <c r="M2" i="16"/>
  <c r="N16" i="33" s="1"/>
  <c r="G29" i="33"/>
  <c r="W17" i="18" l="1"/>
  <c r="V17" i="18"/>
  <c r="U17" i="18"/>
  <c r="S17" i="18"/>
  <c r="C57" i="33"/>
  <c r="S17" i="16"/>
  <c r="V17" i="16"/>
  <c r="W17" i="16"/>
  <c r="T17" i="16"/>
  <c r="U17" i="16"/>
  <c r="C29" i="33"/>
  <c r="L4" i="19"/>
  <c r="M59" i="33"/>
  <c r="H24" i="20"/>
  <c r="G5" i="19"/>
  <c r="H60" i="33"/>
  <c r="L4" i="18"/>
  <c r="M45" i="33"/>
  <c r="G24" i="20"/>
  <c r="G5" i="18"/>
  <c r="H46" i="33"/>
  <c r="G5" i="17"/>
  <c r="H32" i="33"/>
  <c r="L4" i="17"/>
  <c r="M31" i="33"/>
  <c r="F24" i="20"/>
  <c r="E4" i="17"/>
  <c r="F32" i="33" s="1"/>
  <c r="L4" i="16"/>
  <c r="M4" i="16" s="1"/>
  <c r="N18" i="33" s="1"/>
  <c r="M17" i="33"/>
  <c r="E24" i="20"/>
  <c r="G5" i="16"/>
  <c r="H18" i="33"/>
  <c r="F10" i="6"/>
  <c r="G6" i="19" l="1"/>
  <c r="H61" i="33"/>
  <c r="E5" i="19"/>
  <c r="F61" i="33" s="1"/>
  <c r="L5" i="19"/>
  <c r="M60" i="33"/>
  <c r="H24" i="23"/>
  <c r="G6" i="18"/>
  <c r="H47" i="33"/>
  <c r="E5" i="18"/>
  <c r="F47" i="33" s="1"/>
  <c r="L5" i="18"/>
  <c r="M46" i="33"/>
  <c r="G24" i="23"/>
  <c r="L5" i="17"/>
  <c r="M32" i="33"/>
  <c r="F24" i="23"/>
  <c r="G6" i="17"/>
  <c r="H33" i="33"/>
  <c r="E5" i="17"/>
  <c r="F33" i="33" s="1"/>
  <c r="G6" i="16"/>
  <c r="H19" i="33"/>
  <c r="E5" i="16"/>
  <c r="F19" i="33" s="1"/>
  <c r="L5" i="16"/>
  <c r="M5" i="16" s="1"/>
  <c r="N19" i="33" s="1"/>
  <c r="M18" i="33"/>
  <c r="E24" i="23"/>
  <c r="H12" i="5"/>
  <c r="AB12" i="5" s="1"/>
  <c r="B12" i="5" s="1"/>
  <c r="H17" i="3"/>
  <c r="H16" i="3"/>
  <c r="H15" i="3"/>
  <c r="H14" i="3"/>
  <c r="H4" i="3" s="1"/>
  <c r="H2" i="3"/>
  <c r="H3" i="3" s="1"/>
  <c r="X15" i="33"/>
  <c r="W15" i="33"/>
  <c r="V15" i="33"/>
  <c r="U15" i="33"/>
  <c r="J15" i="33"/>
  <c r="K15" i="33"/>
  <c r="L15" i="33"/>
  <c r="H7" i="5"/>
  <c r="AB7" i="5" s="1"/>
  <c r="B7" i="5" s="1"/>
  <c r="H2" i="5"/>
  <c r="G2" i="5"/>
  <c r="H2" i="33" s="1"/>
  <c r="H4" i="5"/>
  <c r="AB4" i="5" s="1"/>
  <c r="B4" i="5" s="1"/>
  <c r="H5" i="5"/>
  <c r="AB5" i="5" s="1"/>
  <c r="B5" i="5" s="1"/>
  <c r="H6" i="5"/>
  <c r="AB6" i="5" s="1"/>
  <c r="B6" i="5" s="1"/>
  <c r="H8" i="5"/>
  <c r="AB8" i="5" s="1"/>
  <c r="B8" i="5" s="1"/>
  <c r="H9" i="5"/>
  <c r="H10" i="5"/>
  <c r="AB10" i="5" s="1"/>
  <c r="B10" i="5" s="1"/>
  <c r="H11" i="5"/>
  <c r="AB11" i="5" s="1"/>
  <c r="B11" i="5" s="1"/>
  <c r="H13" i="5"/>
  <c r="AB13" i="5" s="1"/>
  <c r="B13" i="5" s="1"/>
  <c r="H3" i="5"/>
  <c r="AB3" i="5" s="1"/>
  <c r="B3" i="5" s="1"/>
  <c r="AB9" i="5" l="1"/>
  <c r="B9" i="5" s="1"/>
  <c r="F14" i="5"/>
  <c r="G14" i="33" s="1"/>
  <c r="AB2" i="5"/>
  <c r="B2" i="5" s="1"/>
  <c r="C2" i="33" s="1"/>
  <c r="H15" i="5"/>
  <c r="D22" i="35" s="1"/>
  <c r="M11" i="5"/>
  <c r="N11" i="33" s="1"/>
  <c r="C11" i="33"/>
  <c r="C10" i="33"/>
  <c r="C9" i="33"/>
  <c r="C12" i="33"/>
  <c r="C13" i="33"/>
  <c r="C8" i="33"/>
  <c r="C5" i="33"/>
  <c r="C7" i="33"/>
  <c r="C4" i="33"/>
  <c r="C3" i="33"/>
  <c r="B15" i="5"/>
  <c r="C6" i="33"/>
  <c r="L6" i="19"/>
  <c r="M61" i="33"/>
  <c r="H24" i="24"/>
  <c r="G7" i="19"/>
  <c r="H62" i="33"/>
  <c r="E6" i="19"/>
  <c r="F62" i="33" s="1"/>
  <c r="L6" i="18"/>
  <c r="M47" i="33"/>
  <c r="G24" i="24"/>
  <c r="G7" i="18"/>
  <c r="H48" i="33"/>
  <c r="E6" i="18"/>
  <c r="F48" i="33" s="1"/>
  <c r="G7" i="17"/>
  <c r="H34" i="33"/>
  <c r="E6" i="17"/>
  <c r="F34" i="33" s="1"/>
  <c r="L6" i="17"/>
  <c r="M33" i="33"/>
  <c r="F24" i="24"/>
  <c r="L6" i="16"/>
  <c r="M19" i="33"/>
  <c r="E24" i="24"/>
  <c r="G7" i="16"/>
  <c r="H20" i="33"/>
  <c r="E6" i="16"/>
  <c r="F20" i="33" s="1"/>
  <c r="I11" i="33"/>
  <c r="D22" i="30"/>
  <c r="I6" i="33"/>
  <c r="D22" i="25"/>
  <c r="G3" i="5"/>
  <c r="H3" i="33" s="1"/>
  <c r="I13" i="33"/>
  <c r="D22" i="32"/>
  <c r="I8" i="33"/>
  <c r="D22" i="27"/>
  <c r="T2" i="33"/>
  <c r="D31" i="22"/>
  <c r="D31" i="6"/>
  <c r="I5" i="33"/>
  <c r="D22" i="24"/>
  <c r="I7" i="33"/>
  <c r="D22" i="26"/>
  <c r="I10" i="33"/>
  <c r="D22" i="29"/>
  <c r="I3" i="33"/>
  <c r="D22" i="20"/>
  <c r="I9" i="33"/>
  <c r="D22" i="28"/>
  <c r="I4" i="33"/>
  <c r="D22" i="23"/>
  <c r="T4" i="33"/>
  <c r="D31" i="23"/>
  <c r="I12" i="33"/>
  <c r="D22" i="31"/>
  <c r="F6" i="5"/>
  <c r="G6" i="33" s="1"/>
  <c r="I2" i="33"/>
  <c r="D22" i="22"/>
  <c r="D22" i="6"/>
  <c r="L2" i="5"/>
  <c r="M2" i="5" s="1"/>
  <c r="F9" i="5"/>
  <c r="G9" i="33" s="1"/>
  <c r="F7" i="5"/>
  <c r="G7" i="33" s="1"/>
  <c r="F13" i="5"/>
  <c r="F8" i="5"/>
  <c r="G8" i="33" s="1"/>
  <c r="F2" i="5"/>
  <c r="F10" i="5"/>
  <c r="G10" i="33" s="1"/>
  <c r="F3" i="5"/>
  <c r="G3" i="33" s="1"/>
  <c r="F11" i="5"/>
  <c r="G11" i="33" s="1"/>
  <c r="F4" i="5"/>
  <c r="G4" i="33" s="1"/>
  <c r="F12" i="5"/>
  <c r="G12" i="33" s="1"/>
  <c r="F5" i="5"/>
  <c r="G5" i="33" s="1"/>
  <c r="Q15" i="33" l="1"/>
  <c r="P15" i="33"/>
  <c r="C15" i="33"/>
  <c r="G8" i="19"/>
  <c r="H63" i="33"/>
  <c r="E7" i="19"/>
  <c r="F63" i="33" s="1"/>
  <c r="L7" i="19"/>
  <c r="M62" i="33"/>
  <c r="H24" i="25"/>
  <c r="G8" i="18"/>
  <c r="H49" i="33"/>
  <c r="E7" i="18"/>
  <c r="F49" i="33" s="1"/>
  <c r="L7" i="18"/>
  <c r="M7" i="18" s="1"/>
  <c r="N49" i="33" s="1"/>
  <c r="M48" i="33"/>
  <c r="G24" i="25"/>
  <c r="L7" i="17"/>
  <c r="M34" i="33"/>
  <c r="F24" i="25"/>
  <c r="G8" i="17"/>
  <c r="H35" i="33"/>
  <c r="E7" i="17"/>
  <c r="F35" i="33" s="1"/>
  <c r="G8" i="16"/>
  <c r="H21" i="33"/>
  <c r="E7" i="16"/>
  <c r="F21" i="33" s="1"/>
  <c r="L7" i="16"/>
  <c r="M7" i="16" s="1"/>
  <c r="N21" i="33" s="1"/>
  <c r="M20" i="33"/>
  <c r="E24" i="25"/>
  <c r="I15" i="33"/>
  <c r="E2" i="5"/>
  <c r="F2" i="33" s="1"/>
  <c r="G2" i="33"/>
  <c r="M2" i="33"/>
  <c r="N2" i="33"/>
  <c r="D24" i="22"/>
  <c r="D24" i="6"/>
  <c r="F15" i="5"/>
  <c r="G15" i="33" s="1"/>
  <c r="G13" i="33"/>
  <c r="G4" i="5"/>
  <c r="E3" i="5"/>
  <c r="F3" i="33" s="1"/>
  <c r="L3" i="5"/>
  <c r="M3" i="5" l="1"/>
  <c r="N3" i="33" s="1"/>
  <c r="L8" i="19"/>
  <c r="M63" i="33"/>
  <c r="H24" i="26"/>
  <c r="G9" i="19"/>
  <c r="H64" i="33"/>
  <c r="E8" i="19"/>
  <c r="F64" i="33" s="1"/>
  <c r="L8" i="18"/>
  <c r="M8" i="18" s="1"/>
  <c r="N50" i="33" s="1"/>
  <c r="M49" i="33"/>
  <c r="G24" i="26"/>
  <c r="G9" i="18"/>
  <c r="H50" i="33"/>
  <c r="E8" i="18"/>
  <c r="F50" i="33" s="1"/>
  <c r="G9" i="17"/>
  <c r="H36" i="33"/>
  <c r="E8" i="17"/>
  <c r="F36" i="33" s="1"/>
  <c r="L8" i="17"/>
  <c r="M35" i="33"/>
  <c r="F24" i="26"/>
  <c r="L8" i="16"/>
  <c r="M21" i="33"/>
  <c r="E24" i="26"/>
  <c r="G9" i="16"/>
  <c r="H22" i="33"/>
  <c r="E8" i="16"/>
  <c r="F22" i="33" s="1"/>
  <c r="G5" i="5"/>
  <c r="H4" i="33"/>
  <c r="L4" i="5"/>
  <c r="M3" i="33"/>
  <c r="D24" i="20"/>
  <c r="M4" i="5" l="1"/>
  <c r="N4" i="33" s="1"/>
  <c r="G10" i="19"/>
  <c r="H65" i="33"/>
  <c r="E9" i="19"/>
  <c r="F65" i="33" s="1"/>
  <c r="L9" i="19"/>
  <c r="M64" i="33"/>
  <c r="H24" i="27"/>
  <c r="G10" i="18"/>
  <c r="H51" i="33"/>
  <c r="E9" i="18"/>
  <c r="F51" i="33" s="1"/>
  <c r="L9" i="18"/>
  <c r="M50" i="33"/>
  <c r="G24" i="27"/>
  <c r="L9" i="17"/>
  <c r="M36" i="33"/>
  <c r="F24" i="27"/>
  <c r="G10" i="17"/>
  <c r="H37" i="33"/>
  <c r="E9" i="17"/>
  <c r="F37" i="33" s="1"/>
  <c r="G10" i="16"/>
  <c r="H23" i="33"/>
  <c r="E9" i="16"/>
  <c r="F23" i="33" s="1"/>
  <c r="L9" i="16"/>
  <c r="M22" i="33"/>
  <c r="E24" i="27"/>
  <c r="G6" i="5"/>
  <c r="H5" i="33"/>
  <c r="L5" i="5"/>
  <c r="M4" i="33"/>
  <c r="D24" i="23"/>
  <c r="E4" i="5"/>
  <c r="F4" i="33" s="1"/>
  <c r="M5" i="5" l="1"/>
  <c r="N5" i="33" s="1"/>
  <c r="L10" i="19"/>
  <c r="M10" i="19" s="1"/>
  <c r="N66" i="33" s="1"/>
  <c r="M65" i="33"/>
  <c r="H24" i="28"/>
  <c r="G11" i="19"/>
  <c r="H66" i="33"/>
  <c r="E10" i="19"/>
  <c r="F66" i="33" s="1"/>
  <c r="L10" i="18"/>
  <c r="M51" i="33"/>
  <c r="G24" i="28"/>
  <c r="G11" i="18"/>
  <c r="H52" i="33"/>
  <c r="E10" i="18"/>
  <c r="F52" i="33" s="1"/>
  <c r="G11" i="17"/>
  <c r="H38" i="33"/>
  <c r="E10" i="17"/>
  <c r="F38" i="33" s="1"/>
  <c r="L10" i="17"/>
  <c r="M37" i="33"/>
  <c r="F24" i="28"/>
  <c r="L10" i="16"/>
  <c r="M23" i="33"/>
  <c r="E24" i="28"/>
  <c r="G11" i="16"/>
  <c r="H24" i="33"/>
  <c r="E10" i="16"/>
  <c r="F24" i="33" s="1"/>
  <c r="G7" i="5"/>
  <c r="H6" i="33"/>
  <c r="L6" i="5"/>
  <c r="M5" i="33"/>
  <c r="D24" i="24"/>
  <c r="E5" i="5"/>
  <c r="F5" i="33" s="1"/>
  <c r="M6" i="5" l="1"/>
  <c r="N6" i="33" s="1"/>
  <c r="G12" i="19"/>
  <c r="H67" i="33"/>
  <c r="E11" i="19"/>
  <c r="F67" i="33" s="1"/>
  <c r="L11" i="19"/>
  <c r="M11" i="19" s="1"/>
  <c r="N67" i="33" s="1"/>
  <c r="M66" i="33"/>
  <c r="H24" i="29"/>
  <c r="G12" i="18"/>
  <c r="H53" i="33"/>
  <c r="E11" i="18"/>
  <c r="F53" i="33" s="1"/>
  <c r="L11" i="18"/>
  <c r="M52" i="33"/>
  <c r="G24" i="29"/>
  <c r="L11" i="17"/>
  <c r="M38" i="33"/>
  <c r="F24" i="29"/>
  <c r="G12" i="17"/>
  <c r="H39" i="33"/>
  <c r="E11" i="17"/>
  <c r="F39" i="33" s="1"/>
  <c r="G12" i="16"/>
  <c r="H25" i="33"/>
  <c r="E11" i="16"/>
  <c r="F25" i="33" s="1"/>
  <c r="L11" i="16"/>
  <c r="M24" i="33"/>
  <c r="E24" i="29"/>
  <c r="G8" i="5"/>
  <c r="H7" i="33"/>
  <c r="L7" i="5"/>
  <c r="M6" i="33"/>
  <c r="D24" i="25"/>
  <c r="E6" i="5"/>
  <c r="F6" i="33" s="1"/>
  <c r="M7" i="5" l="1"/>
  <c r="N7" i="33" s="1"/>
  <c r="L12" i="19"/>
  <c r="M67" i="33"/>
  <c r="H24" i="30"/>
  <c r="G13" i="19"/>
  <c r="H68" i="33"/>
  <c r="E12" i="19"/>
  <c r="F68" i="33" s="1"/>
  <c r="L12" i="18"/>
  <c r="M53" i="33"/>
  <c r="G24" i="30"/>
  <c r="G13" i="18"/>
  <c r="H54" i="33"/>
  <c r="E12" i="18"/>
  <c r="F54" i="33" s="1"/>
  <c r="G13" i="17"/>
  <c r="H40" i="33"/>
  <c r="E12" i="17"/>
  <c r="F40" i="33" s="1"/>
  <c r="L12" i="17"/>
  <c r="M12" i="17" s="1"/>
  <c r="N40" i="33" s="1"/>
  <c r="M39" i="33"/>
  <c r="F24" i="30"/>
  <c r="L12" i="16"/>
  <c r="M12" i="16" s="1"/>
  <c r="N26" i="33" s="1"/>
  <c r="M25" i="33"/>
  <c r="E24" i="30"/>
  <c r="G13" i="16"/>
  <c r="H26" i="33"/>
  <c r="E12" i="16"/>
  <c r="F26" i="33" s="1"/>
  <c r="G9" i="5"/>
  <c r="H8" i="33"/>
  <c r="L8" i="5"/>
  <c r="M7" i="33"/>
  <c r="D24" i="26"/>
  <c r="E7" i="5"/>
  <c r="F7" i="33" s="1"/>
  <c r="G15" i="17" l="1"/>
  <c r="G14" i="17"/>
  <c r="G15" i="16"/>
  <c r="G14" i="16"/>
  <c r="G15" i="19"/>
  <c r="R15" i="19" s="1"/>
  <c r="G14" i="19"/>
  <c r="G15" i="18"/>
  <c r="R15" i="18" s="1"/>
  <c r="G14" i="18"/>
  <c r="R15" i="17"/>
  <c r="F20" i="35"/>
  <c r="R15" i="16"/>
  <c r="E20" i="35"/>
  <c r="N15" i="17"/>
  <c r="Q15" i="17"/>
  <c r="D15" i="17" s="1"/>
  <c r="N15" i="16"/>
  <c r="Q15" i="16"/>
  <c r="D15" i="16" s="1"/>
  <c r="N15" i="19"/>
  <c r="Q15" i="19"/>
  <c r="D15" i="19" s="1"/>
  <c r="M8" i="5"/>
  <c r="N8" i="33" s="1"/>
  <c r="H69" i="33"/>
  <c r="E13" i="19"/>
  <c r="E15" i="19" s="1"/>
  <c r="L13" i="19"/>
  <c r="L14" i="19" s="1"/>
  <c r="M68" i="33"/>
  <c r="H24" i="31"/>
  <c r="H55" i="33"/>
  <c r="E13" i="18"/>
  <c r="E15" i="18" s="1"/>
  <c r="L13" i="18"/>
  <c r="L14" i="18" s="1"/>
  <c r="M54" i="33"/>
  <c r="G24" i="31"/>
  <c r="L13" i="17"/>
  <c r="M40" i="33"/>
  <c r="F24" i="31"/>
  <c r="H41" i="33"/>
  <c r="E13" i="17"/>
  <c r="E15" i="17" s="1"/>
  <c r="H27" i="33"/>
  <c r="E13" i="16"/>
  <c r="E15" i="16" s="1"/>
  <c r="L13" i="16"/>
  <c r="L14" i="16" s="1"/>
  <c r="M26" i="33"/>
  <c r="E24" i="31"/>
  <c r="G10" i="5"/>
  <c r="H9" i="33"/>
  <c r="L9" i="5"/>
  <c r="M8" i="33"/>
  <c r="D24" i="27"/>
  <c r="E8" i="5"/>
  <c r="F8" i="33" s="1"/>
  <c r="Q15" i="18" l="1"/>
  <c r="D15" i="18" s="1"/>
  <c r="AB15" i="18" s="1"/>
  <c r="H42" i="33"/>
  <c r="E14" i="17"/>
  <c r="F42" i="33" s="1"/>
  <c r="E14" i="16"/>
  <c r="F28" i="33" s="1"/>
  <c r="H28" i="33"/>
  <c r="M9" i="5"/>
  <c r="N9" i="33" s="1"/>
  <c r="H20" i="35"/>
  <c r="H20" i="22"/>
  <c r="E71" i="33"/>
  <c r="I17" i="19"/>
  <c r="D17" i="19"/>
  <c r="AE17" i="19" s="1"/>
  <c r="AF16" i="19" s="1"/>
  <c r="AB15" i="19"/>
  <c r="E14" i="19"/>
  <c r="F70" i="33" s="1"/>
  <c r="H70" i="33"/>
  <c r="N15" i="18"/>
  <c r="O57" i="33" s="1"/>
  <c r="E14" i="18"/>
  <c r="F56" i="33" s="1"/>
  <c r="H56" i="33"/>
  <c r="L14" i="17"/>
  <c r="M13" i="17"/>
  <c r="N41" i="33" s="1"/>
  <c r="F21" i="35"/>
  <c r="E43" i="33"/>
  <c r="F20" i="22"/>
  <c r="D17" i="17"/>
  <c r="AE17" i="17" s="1"/>
  <c r="AF16" i="17" s="1"/>
  <c r="I17" i="17"/>
  <c r="AB15" i="17"/>
  <c r="E21" i="35"/>
  <c r="E29" i="33"/>
  <c r="E20" i="22"/>
  <c r="AB15" i="16"/>
  <c r="D17" i="16"/>
  <c r="AE17" i="16" s="1"/>
  <c r="AF16" i="16" s="1"/>
  <c r="I17" i="16"/>
  <c r="M56" i="33"/>
  <c r="L15" i="18"/>
  <c r="G24" i="35" s="1"/>
  <c r="G24" i="34"/>
  <c r="F24" i="34"/>
  <c r="L15" i="17"/>
  <c r="F24" i="35" s="1"/>
  <c r="M42" i="33"/>
  <c r="L15" i="16"/>
  <c r="E24" i="35" s="1"/>
  <c r="E24" i="34"/>
  <c r="M28" i="33"/>
  <c r="H24" i="34"/>
  <c r="L15" i="19"/>
  <c r="H24" i="35" s="1"/>
  <c r="M70" i="33"/>
  <c r="R71" i="33"/>
  <c r="O71" i="33"/>
  <c r="R43" i="33"/>
  <c r="O43" i="33"/>
  <c r="R29" i="33"/>
  <c r="O29" i="33"/>
  <c r="M69" i="33"/>
  <c r="H24" i="32"/>
  <c r="F71" i="33"/>
  <c r="F69" i="33"/>
  <c r="H71" i="33"/>
  <c r="S71" i="33"/>
  <c r="F57" i="33"/>
  <c r="F55" i="33"/>
  <c r="M55" i="33"/>
  <c r="G24" i="32"/>
  <c r="H57" i="33"/>
  <c r="S57" i="33"/>
  <c r="H43" i="33"/>
  <c r="S43" i="33"/>
  <c r="F43" i="33"/>
  <c r="F41" i="33"/>
  <c r="M41" i="33"/>
  <c r="F24" i="32"/>
  <c r="M27" i="33"/>
  <c r="E24" i="32"/>
  <c r="F29" i="33"/>
  <c r="F27" i="33"/>
  <c r="H29" i="33"/>
  <c r="S29" i="33"/>
  <c r="G11" i="5"/>
  <c r="H10" i="33"/>
  <c r="L10" i="5"/>
  <c r="M10" i="5" s="1"/>
  <c r="N10" i="33" s="1"/>
  <c r="M9" i="33"/>
  <c r="D24" i="28"/>
  <c r="E9" i="5"/>
  <c r="F9" i="33" s="1"/>
  <c r="R57" i="33" l="1"/>
  <c r="E57" i="33"/>
  <c r="I17" i="18"/>
  <c r="G20" i="35"/>
  <c r="G20" i="22"/>
  <c r="D17" i="18"/>
  <c r="AE17" i="18" s="1"/>
  <c r="AF16" i="18" s="1"/>
  <c r="M71" i="33"/>
  <c r="M57" i="33"/>
  <c r="M43" i="33"/>
  <c r="M29" i="33"/>
  <c r="G12" i="5"/>
  <c r="H11" i="33"/>
  <c r="L11" i="5"/>
  <c r="M10" i="33"/>
  <c r="D24" i="29"/>
  <c r="E10" i="5"/>
  <c r="F10" i="33" s="1"/>
  <c r="D6" i="3"/>
  <c r="B6" i="3"/>
  <c r="B5" i="3"/>
  <c r="D5" i="3"/>
  <c r="A15" i="19" l="1"/>
  <c r="B71" i="33" s="1"/>
  <c r="A8" i="19"/>
  <c r="B64" i="33" s="1"/>
  <c r="A2" i="19"/>
  <c r="B58" i="33" s="1"/>
  <c r="A5" i="19"/>
  <c r="B61" i="33" s="1"/>
  <c r="A7" i="18"/>
  <c r="B49" i="33" s="1"/>
  <c r="A10" i="18"/>
  <c r="B52" i="33" s="1"/>
  <c r="A13" i="18"/>
  <c r="B55" i="33" s="1"/>
  <c r="A15" i="17"/>
  <c r="B43" i="33" s="1"/>
  <c r="A8" i="17"/>
  <c r="B36" i="33" s="1"/>
  <c r="A2" i="17"/>
  <c r="B30" i="33" s="1"/>
  <c r="A5" i="17"/>
  <c r="B33" i="33" s="1"/>
  <c r="A7" i="16"/>
  <c r="B21" i="33" s="1"/>
  <c r="A10" i="16"/>
  <c r="B24" i="33" s="1"/>
  <c r="A15" i="5"/>
  <c r="B15" i="33" s="1"/>
  <c r="A8" i="5"/>
  <c r="B8" i="33" s="1"/>
  <c r="A12" i="5"/>
  <c r="B12" i="33" s="1"/>
  <c r="A11" i="19"/>
  <c r="B67" i="33" s="1"/>
  <c r="A14" i="19"/>
  <c r="B70" i="33" s="1"/>
  <c r="A4" i="19"/>
  <c r="B60" i="33" s="1"/>
  <c r="A12" i="19"/>
  <c r="B68" i="33" s="1"/>
  <c r="A3" i="18"/>
  <c r="B45" i="33" s="1"/>
  <c r="A6" i="18"/>
  <c r="B48" i="33" s="1"/>
  <c r="A9" i="18"/>
  <c r="B51" i="33" s="1"/>
  <c r="A11" i="17"/>
  <c r="B39" i="33" s="1"/>
  <c r="A14" i="17"/>
  <c r="B42" i="33" s="1"/>
  <c r="A4" i="17"/>
  <c r="B32" i="33" s="1"/>
  <c r="A12" i="17"/>
  <c r="B40" i="33" s="1"/>
  <c r="A3" i="16"/>
  <c r="B17" i="33" s="1"/>
  <c r="A6" i="16"/>
  <c r="B20" i="33" s="1"/>
  <c r="A9" i="16"/>
  <c r="B23" i="33" s="1"/>
  <c r="A11" i="5"/>
  <c r="B11" i="33" s="1"/>
  <c r="A14" i="5"/>
  <c r="B14" i="33" s="1"/>
  <c r="A13" i="5"/>
  <c r="B13" i="33" s="1"/>
  <c r="A4" i="5"/>
  <c r="B4" i="33" s="1"/>
  <c r="A2" i="16"/>
  <c r="B16" i="33" s="1"/>
  <c r="A9" i="5"/>
  <c r="B9" i="33" s="1"/>
  <c r="A7" i="19"/>
  <c r="B63" i="33" s="1"/>
  <c r="A10" i="19"/>
  <c r="B66" i="33" s="1"/>
  <c r="A13" i="19"/>
  <c r="B69" i="33" s="1"/>
  <c r="A15" i="18"/>
  <c r="B57" i="33" s="1"/>
  <c r="A8" i="18"/>
  <c r="B50" i="33" s="1"/>
  <c r="A2" i="18"/>
  <c r="B44" i="33" s="1"/>
  <c r="A5" i="18"/>
  <c r="B47" i="33" s="1"/>
  <c r="A7" i="17"/>
  <c r="B35" i="33" s="1"/>
  <c r="A10" i="17"/>
  <c r="B38" i="33" s="1"/>
  <c r="A13" i="17"/>
  <c r="B41" i="33" s="1"/>
  <c r="A15" i="16"/>
  <c r="B29" i="33" s="1"/>
  <c r="A8" i="16"/>
  <c r="B22" i="33" s="1"/>
  <c r="A5" i="16"/>
  <c r="B19" i="33" s="1"/>
  <c r="A7" i="5"/>
  <c r="B7" i="33" s="1"/>
  <c r="A10" i="5"/>
  <c r="B10" i="33" s="1"/>
  <c r="A3" i="19"/>
  <c r="B59" i="33" s="1"/>
  <c r="A6" i="19"/>
  <c r="B62" i="33" s="1"/>
  <c r="A9" i="19"/>
  <c r="B65" i="33" s="1"/>
  <c r="A11" i="18"/>
  <c r="B53" i="33" s="1"/>
  <c r="A14" i="18"/>
  <c r="B56" i="33" s="1"/>
  <c r="A4" i="18"/>
  <c r="B46" i="33" s="1"/>
  <c r="A12" i="18"/>
  <c r="B54" i="33" s="1"/>
  <c r="A3" i="17"/>
  <c r="B31" i="33" s="1"/>
  <c r="A6" i="17"/>
  <c r="B34" i="33" s="1"/>
  <c r="A9" i="17"/>
  <c r="B37" i="33" s="1"/>
  <c r="A11" i="16"/>
  <c r="B25" i="33" s="1"/>
  <c r="A14" i="16"/>
  <c r="B28" i="33" s="1"/>
  <c r="A4" i="16"/>
  <c r="B18" i="33" s="1"/>
  <c r="A12" i="16"/>
  <c r="B26" i="33" s="1"/>
  <c r="A3" i="5"/>
  <c r="B3" i="33" s="1"/>
  <c r="A6" i="5"/>
  <c r="B6" i="33" s="1"/>
  <c r="A5" i="5"/>
  <c r="B5" i="33" s="1"/>
  <c r="A13" i="16"/>
  <c r="B27" i="33" s="1"/>
  <c r="A2" i="5"/>
  <c r="B2" i="33" s="1"/>
  <c r="G13" i="5"/>
  <c r="G14" i="5" s="1"/>
  <c r="H12" i="33"/>
  <c r="L12" i="5"/>
  <c r="M12" i="5" s="1"/>
  <c r="N12" i="33" s="1"/>
  <c r="M11" i="33"/>
  <c r="D24" i="30"/>
  <c r="A7" i="21"/>
  <c r="A10" i="21"/>
  <c r="A13" i="21"/>
  <c r="A3" i="21"/>
  <c r="A9" i="21"/>
  <c r="A11" i="21"/>
  <c r="A12" i="21"/>
  <c r="A5" i="21"/>
  <c r="A2" i="21"/>
  <c r="A8" i="21"/>
  <c r="A6" i="21"/>
  <c r="A4" i="21"/>
  <c r="E11" i="5"/>
  <c r="F11" i="33" s="1"/>
  <c r="E14" i="5" l="1"/>
  <c r="F14" i="33" s="1"/>
  <c r="H14" i="33"/>
  <c r="G15" i="5"/>
  <c r="H13" i="33"/>
  <c r="E13" i="5"/>
  <c r="L13" i="5"/>
  <c r="M12" i="33"/>
  <c r="D24" i="31"/>
  <c r="E12" i="5"/>
  <c r="F12" i="33" s="1"/>
  <c r="D20" i="35" l="1"/>
  <c r="R15" i="5"/>
  <c r="D25" i="35" s="1"/>
  <c r="M13" i="5"/>
  <c r="N13" i="33" s="1"/>
  <c r="L14" i="5"/>
  <c r="N15" i="5"/>
  <c r="Q15" i="5"/>
  <c r="E15" i="5"/>
  <c r="F15" i="33" s="1"/>
  <c r="F13" i="33"/>
  <c r="H15" i="33"/>
  <c r="M13" i="33"/>
  <c r="D24" i="32"/>
  <c r="J11" i="6"/>
  <c r="J10" i="6"/>
  <c r="J9" i="6"/>
  <c r="J8" i="6"/>
  <c r="R15" i="33" l="1"/>
  <c r="D15" i="5"/>
  <c r="S15" i="33"/>
  <c r="L15" i="5"/>
  <c r="D24" i="34"/>
  <c r="M14" i="33"/>
  <c r="B8" i="6"/>
  <c r="B9" i="6"/>
  <c r="D21" i="35" l="1"/>
  <c r="D20" i="22"/>
  <c r="E15" i="33"/>
  <c r="D17" i="5"/>
  <c r="I17" i="5"/>
  <c r="M15" i="33"/>
  <c r="D24" i="35"/>
  <c r="T12" i="33"/>
  <c r="D31" i="31"/>
  <c r="T13" i="33"/>
  <c r="D31" i="32"/>
  <c r="T9" i="33"/>
  <c r="D31" i="28"/>
  <c r="T10" i="33"/>
  <c r="D31" i="29"/>
  <c r="T8" i="33"/>
  <c r="D31" i="27"/>
  <c r="T5" i="33"/>
  <c r="D31" i="24"/>
  <c r="T6" i="33"/>
  <c r="D31" i="25"/>
  <c r="T7" i="33"/>
  <c r="D31" i="26"/>
  <c r="T11" i="33"/>
  <c r="D31" i="30"/>
  <c r="AE17" i="5" l="1"/>
  <c r="AF16" i="5" s="1"/>
  <c r="W17" i="5"/>
  <c r="V17" i="5"/>
  <c r="T17" i="5"/>
  <c r="U17" i="5"/>
  <c r="S17" i="5"/>
  <c r="T15" i="33"/>
  <c r="AC15" i="5"/>
  <c r="AB15" i="5"/>
  <c r="O15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4" authorId="0" shapeId="0" xr:uid="{AD42DCC0-73FE-43BD-BA8D-9E499C8A7811}">
      <text>
        <r>
          <rPr>
            <sz val="16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D13" authorId="0" shapeId="0" xr:uid="{B5CA9541-B2C7-48FF-A2EF-78580390B79F}">
      <text>
        <r>
          <rPr>
            <sz val="16"/>
            <color indexed="81"/>
            <rFont val="MS P ゴシック"/>
            <family val="3"/>
            <charset val="128"/>
          </rPr>
          <t>優先順位：①組織又は②担当者個人のメールアドレスを記入してください</t>
        </r>
      </text>
    </comment>
  </commentList>
</comments>
</file>

<file path=xl/sharedStrings.xml><?xml version="1.0" encoding="utf-8"?>
<sst xmlns="http://schemas.openxmlformats.org/spreadsheetml/2006/main" count="1573" uniqueCount="257">
  <si>
    <t>事業者</t>
  </si>
  <si>
    <t>市町村長</t>
  </si>
  <si>
    <t>備　考</t>
  </si>
  <si>
    <t>業務従事者</t>
  </si>
  <si>
    <t>入学年度</t>
  </si>
  <si>
    <t>収容者</t>
  </si>
  <si>
    <t>一般住民</t>
  </si>
  <si>
    <t>　で業務に従事</t>
  </si>
  <si>
    <t>　知的施設等</t>
  </si>
  <si>
    <r>
      <t>65</t>
    </r>
    <r>
      <rPr>
        <sz val="9"/>
        <color theme="1"/>
        <rFont val="ＭＳ 明朝"/>
        <family val="1"/>
        <charset val="128"/>
      </rPr>
      <t>歳以上</t>
    </r>
  </si>
  <si>
    <t>の者</t>
  </si>
  <si>
    <t>が必要と</t>
  </si>
  <si>
    <t>認める者</t>
  </si>
  <si>
    <t>対象人員</t>
  </si>
  <si>
    <t>受診人員</t>
  </si>
  <si>
    <t>未受診者数</t>
  </si>
  <si>
    <t>未受診理由</t>
  </si>
  <si>
    <t>一次検査</t>
  </si>
  <si>
    <t>間接撮影者数</t>
  </si>
  <si>
    <t>直接撮影検査</t>
  </si>
  <si>
    <t>喀痰検査者数</t>
  </si>
  <si>
    <t>要精密検査者数</t>
  </si>
  <si>
    <t>精密撮影者数</t>
  </si>
  <si>
    <t>被発見者数</t>
  </si>
  <si>
    <t>結核発病のおそ</t>
  </si>
  <si>
    <t>断された者</t>
  </si>
  <si>
    <t>記入上の注意</t>
  </si>
  <si>
    <t>２　｢対象者の区分｣の欄については、該当する項目の□にレ印を記入すること。</t>
  </si>
  <si>
    <t>３　未受診者理由欄については、その理由を詳細に記入すること。</t>
  </si>
  <si>
    <t>兵庫県知事　様</t>
    <phoneticPr fontId="12"/>
  </si>
  <si>
    <r>
      <t>(</t>
    </r>
    <r>
      <rPr>
        <sz val="12"/>
        <color theme="1"/>
        <rFont val="ＭＳ 明朝"/>
        <family val="1"/>
        <charset val="128"/>
      </rPr>
      <t>様式第</t>
    </r>
    <r>
      <rPr>
        <sz val="12"/>
        <color theme="1"/>
        <rFont val="Segoe UI Symbol"/>
        <family val="1"/>
      </rPr>
      <t>○</t>
    </r>
    <r>
      <rPr>
        <sz val="12"/>
        <color theme="1"/>
        <rFont val="ＭＳ 明朝"/>
        <family val="1"/>
        <charset val="128"/>
      </rPr>
      <t>号</t>
    </r>
    <r>
      <rPr>
        <sz val="12"/>
        <color theme="1"/>
        <rFont val="ＭＳ 明朝"/>
        <family val="1"/>
        <charset val="128"/>
      </rPr>
      <t>)</t>
    </r>
    <phoneticPr fontId="12"/>
  </si>
  <si>
    <t>　職員について実施したときは、事業者として報告すること。</t>
    <phoneticPr fontId="12"/>
  </si>
  <si>
    <t>１　｢実施者種別｣の欄は、該当するものの数字を○で囲むこと。都道府県知事又は市町村長が所属の</t>
    <phoneticPr fontId="12"/>
  </si>
  <si>
    <t>４　報告時に一次検査未受診として報告し、後日、受診が判明した場合については、判明した者につい</t>
    <phoneticPr fontId="12"/>
  </si>
  <si>
    <t>　て追加報告願います。</t>
    <phoneticPr fontId="12"/>
  </si>
  <si>
    <t>名称</t>
    <rPh sb="0" eb="2">
      <t>メイショウ</t>
    </rPh>
    <phoneticPr fontId="12"/>
  </si>
  <si>
    <t>所在地</t>
    <rPh sb="0" eb="3">
      <t>ショザイチ</t>
    </rPh>
    <phoneticPr fontId="12"/>
  </si>
  <si>
    <t>代表者</t>
    <rPh sb="0" eb="3">
      <t>ダイヒョウシャ</t>
    </rPh>
    <phoneticPr fontId="12"/>
  </si>
  <si>
    <t>電話番号</t>
    <rPh sb="0" eb="4">
      <t>デンワバンゴウ</t>
    </rPh>
    <phoneticPr fontId="12"/>
  </si>
  <si>
    <t>担当者</t>
    <rPh sb="0" eb="3">
      <t>タントウシャ</t>
    </rPh>
    <phoneticPr fontId="12"/>
  </si>
  <si>
    <t>実施種別</t>
    <rPh sb="0" eb="2">
      <t>ジッシ</t>
    </rPh>
    <rPh sb="2" eb="4">
      <t>シュベツ</t>
    </rPh>
    <phoneticPr fontId="12"/>
  </si>
  <si>
    <t>実施者の基本情報を入力ください。</t>
    <rPh sb="0" eb="3">
      <t>ジッシシャ</t>
    </rPh>
    <rPh sb="4" eb="8">
      <t>キホンジョウホウ</t>
    </rPh>
    <rPh sb="9" eb="11">
      <t>ニュウリョク</t>
    </rPh>
    <phoneticPr fontId="12"/>
  </si>
  <si>
    <t>〇〇高等学校</t>
    <rPh sb="2" eb="4">
      <t>コウトウ</t>
    </rPh>
    <rPh sb="4" eb="6">
      <t>ガッコウ</t>
    </rPh>
    <phoneticPr fontId="12"/>
  </si>
  <si>
    <t>例</t>
    <rPh sb="0" eb="1">
      <t>レイ</t>
    </rPh>
    <phoneticPr fontId="12"/>
  </si>
  <si>
    <t>実施者入力項目</t>
    <rPh sb="0" eb="3">
      <t>ジッシシャ</t>
    </rPh>
    <rPh sb="3" eb="5">
      <t>ニュウリョク</t>
    </rPh>
    <rPh sb="5" eb="7">
      <t>コウモク</t>
    </rPh>
    <phoneticPr fontId="12"/>
  </si>
  <si>
    <t>〇〇市〇〇町〇〇</t>
    <rPh sb="2" eb="3">
      <t>シ</t>
    </rPh>
    <rPh sb="5" eb="6">
      <t>マチ</t>
    </rPh>
    <phoneticPr fontId="12"/>
  </si>
  <si>
    <t>078-341-7711</t>
    <phoneticPr fontId="12"/>
  </si>
  <si>
    <t>兵庫　花子</t>
    <rPh sb="0" eb="2">
      <t>ヒョウゴ</t>
    </rPh>
    <rPh sb="3" eb="5">
      <t>ハナコ</t>
    </rPh>
    <phoneticPr fontId="12"/>
  </si>
  <si>
    <t>校長　兵庫　太郎</t>
    <rPh sb="0" eb="2">
      <t>コウチョウ</t>
    </rPh>
    <rPh sb="3" eb="5">
      <t>ヒョウゴ</t>
    </rPh>
    <rPh sb="6" eb="8">
      <t>タロウ</t>
    </rPh>
    <phoneticPr fontId="12"/>
  </si>
  <si>
    <t>１．事業者</t>
    <rPh sb="2" eb="5">
      <t>ジギョウシャ</t>
    </rPh>
    <phoneticPr fontId="12"/>
  </si>
  <si>
    <t>２．学校長</t>
    <rPh sb="2" eb="5">
      <t>ガッコウチョウ</t>
    </rPh>
    <phoneticPr fontId="12"/>
  </si>
  <si>
    <t>３．施設の長</t>
    <rPh sb="2" eb="4">
      <t>シセツ</t>
    </rPh>
    <rPh sb="5" eb="6">
      <t>オサ</t>
    </rPh>
    <phoneticPr fontId="12"/>
  </si>
  <si>
    <t>４．市区町村</t>
    <rPh sb="2" eb="6">
      <t>シクチョウソン</t>
    </rPh>
    <phoneticPr fontId="12"/>
  </si>
  <si>
    <t>間接撮影者数</t>
    <rPh sb="0" eb="2">
      <t>カンセツ</t>
    </rPh>
    <rPh sb="2" eb="5">
      <t>サツエイシャ</t>
    </rPh>
    <rPh sb="5" eb="6">
      <t>スウ</t>
    </rPh>
    <phoneticPr fontId="12"/>
  </si>
  <si>
    <t>直接撮影検査</t>
    <rPh sb="0" eb="2">
      <t>チョクセツ</t>
    </rPh>
    <rPh sb="2" eb="4">
      <t>サツエイ</t>
    </rPh>
    <rPh sb="4" eb="6">
      <t>ケンサ</t>
    </rPh>
    <phoneticPr fontId="12"/>
  </si>
  <si>
    <t>喀痰検査者数</t>
    <phoneticPr fontId="12"/>
  </si>
  <si>
    <t>結核患者数</t>
    <phoneticPr fontId="12"/>
  </si>
  <si>
    <t>結核発病のおそれがあると診断された者</t>
    <phoneticPr fontId="12"/>
  </si>
  <si>
    <t>4月</t>
    <rPh sb="1" eb="2">
      <t>ガツ</t>
    </rPh>
    <phoneticPr fontId="1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</si>
  <si>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</si>
  <si>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</si>
  <si>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</si>
  <si>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</si>
  <si>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</si>
  <si>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</si>
  <si>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</si>
  <si>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</si>
  <si>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</si>
  <si>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</si>
  <si>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</si>
  <si>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備考</t>
    <rPh sb="0" eb="2">
      <t>ビコウ</t>
    </rPh>
    <phoneticPr fontId="12"/>
  </si>
  <si>
    <t>１.事業者</t>
    <phoneticPr fontId="12"/>
  </si>
  <si>
    <t>２.学校長</t>
    <phoneticPr fontId="12"/>
  </si>
  <si>
    <t>３.施設の長</t>
    <phoneticPr fontId="12"/>
  </si>
  <si>
    <t>４.市町村長</t>
    <phoneticPr fontId="12"/>
  </si>
  <si>
    <t>兵庫　太郎</t>
    <rPh sb="0" eb="2">
      <t>ヒョウゴ</t>
    </rPh>
    <rPh sb="3" eb="5">
      <t>タロウ</t>
    </rPh>
    <phoneticPr fontId="12"/>
  </si>
  <si>
    <t>対象月</t>
    <rPh sb="0" eb="3">
      <t>タイショウツキ</t>
    </rPh>
    <phoneticPr fontId="12"/>
  </si>
  <si>
    <t>合計</t>
    <rPh sb="0" eb="2">
      <t>ゴウケイ</t>
    </rPh>
    <phoneticPr fontId="12"/>
  </si>
  <si>
    <t>対象者区分</t>
    <phoneticPr fontId="12"/>
  </si>
  <si>
    <t>学校(教)職員</t>
    <phoneticPr fontId="12"/>
  </si>
  <si>
    <t>　介護老人保健</t>
    <phoneticPr fontId="12"/>
  </si>
  <si>
    <t>　施設等の職員</t>
    <phoneticPr fontId="12"/>
  </si>
  <si>
    <t>病院･診療所･介護老人保健施設等の職員</t>
    <phoneticPr fontId="12"/>
  </si>
  <si>
    <t>施設の職員</t>
    <phoneticPr fontId="12"/>
  </si>
  <si>
    <t>事業者</t>
    <rPh sb="0" eb="3">
      <t>ジギョウシャ</t>
    </rPh>
    <phoneticPr fontId="12"/>
  </si>
  <si>
    <t>学校長</t>
    <phoneticPr fontId="12"/>
  </si>
  <si>
    <t>大学等</t>
    <phoneticPr fontId="12"/>
  </si>
  <si>
    <t>高等学校等</t>
    <phoneticPr fontId="12"/>
  </si>
  <si>
    <t>　学校</t>
    <phoneticPr fontId="12"/>
  </si>
  <si>
    <t>専修(専門)、学校</t>
    <phoneticPr fontId="12"/>
  </si>
  <si>
    <r>
      <t>　</t>
    </r>
    <r>
      <rPr>
        <sz val="9"/>
        <color theme="1"/>
        <rFont val="Century"/>
        <family val="1"/>
      </rPr>
      <t>(20</t>
    </r>
    <r>
      <rPr>
        <sz val="9"/>
        <color theme="1"/>
        <rFont val="ＭＳ 明朝"/>
        <family val="1"/>
        <charset val="128"/>
      </rPr>
      <t>歳以上</t>
    </r>
    <r>
      <rPr>
        <sz val="9"/>
        <color theme="1"/>
        <rFont val="Century"/>
        <family val="1"/>
      </rPr>
      <t>)</t>
    </r>
    <phoneticPr fontId="12"/>
  </si>
  <si>
    <t>刑務所(20歳以上)</t>
    <phoneticPr fontId="12"/>
  </si>
  <si>
    <t>特養･養護･知的施設等(65歳以上)</t>
    <phoneticPr fontId="12"/>
  </si>
  <si>
    <t>施設の長</t>
    <phoneticPr fontId="12"/>
  </si>
  <si>
    <t>備考欄を入力</t>
    <rPh sb="0" eb="2">
      <t>ビコウ</t>
    </rPh>
    <rPh sb="2" eb="3">
      <t>ラン</t>
    </rPh>
    <rPh sb="4" eb="6">
      <t>ニュウリョク</t>
    </rPh>
    <phoneticPr fontId="12"/>
  </si>
  <si>
    <t>市町</t>
    <rPh sb="0" eb="2">
      <t>シチョウ</t>
    </rPh>
    <phoneticPr fontId="12"/>
  </si>
  <si>
    <t>姫路市　　　</t>
  </si>
  <si>
    <t>姫路市　　　　　</t>
  </si>
  <si>
    <t>尼崎市　　　</t>
  </si>
  <si>
    <t>尼崎市　　　　　</t>
  </si>
  <si>
    <t>明石市　　　</t>
  </si>
  <si>
    <t>あかし</t>
  </si>
  <si>
    <t>西宮市　　　</t>
  </si>
  <si>
    <t>西宮市　　　　　</t>
  </si>
  <si>
    <t>洲本市　　　</t>
  </si>
  <si>
    <t>洲本　　　　　　</t>
  </si>
  <si>
    <t>芦屋市　　　</t>
  </si>
  <si>
    <t>芦屋　　　　　　</t>
  </si>
  <si>
    <t>伊丹市　　　</t>
  </si>
  <si>
    <t>伊丹　　　　　　</t>
  </si>
  <si>
    <t>相生市　　　</t>
  </si>
  <si>
    <t>赤穂　　　　　　</t>
  </si>
  <si>
    <t>豊岡市　　　</t>
  </si>
  <si>
    <t>豊岡　　　　　　</t>
  </si>
  <si>
    <t>加古川市　　</t>
  </si>
  <si>
    <t>加古川　　　　　</t>
  </si>
  <si>
    <t>赤穂市　　　</t>
  </si>
  <si>
    <t>西脇市　　　</t>
  </si>
  <si>
    <t>加東</t>
    <rPh sb="0" eb="2">
      <t>カトウ</t>
    </rPh>
    <phoneticPr fontId="27"/>
  </si>
  <si>
    <t>宝塚市　　　</t>
    <rPh sb="0" eb="2">
      <t>タカラヅカ</t>
    </rPh>
    <phoneticPr fontId="27"/>
  </si>
  <si>
    <t>宝塚　　　　　　</t>
  </si>
  <si>
    <t>三木市　　　</t>
  </si>
  <si>
    <t>高砂市　　　</t>
  </si>
  <si>
    <t>川西市　　　</t>
  </si>
  <si>
    <t>小野市　　　</t>
  </si>
  <si>
    <t>三田市　　　</t>
  </si>
  <si>
    <t>加西市　　　</t>
  </si>
  <si>
    <t>丹波篠山市　　　</t>
  </si>
  <si>
    <t>丹波</t>
    <rPh sb="0" eb="2">
      <t>タンバ</t>
    </rPh>
    <phoneticPr fontId="27"/>
  </si>
  <si>
    <t>養父市　　　</t>
  </si>
  <si>
    <t>朝来</t>
    <rPh sb="0" eb="1">
      <t>アサ</t>
    </rPh>
    <rPh sb="1" eb="2">
      <t>ク</t>
    </rPh>
    <phoneticPr fontId="27"/>
  </si>
  <si>
    <t>丹波市　　　</t>
  </si>
  <si>
    <t>南あわじ市　</t>
  </si>
  <si>
    <t>朝来市　　　</t>
  </si>
  <si>
    <t>淡路市　　　</t>
  </si>
  <si>
    <t>宍粟市　　　</t>
  </si>
  <si>
    <t>龍野　　　　　　</t>
  </si>
  <si>
    <t>加東市</t>
    <rPh sb="0" eb="2">
      <t>カトウ</t>
    </rPh>
    <rPh sb="2" eb="3">
      <t>シ</t>
    </rPh>
    <phoneticPr fontId="27"/>
  </si>
  <si>
    <t>たつの市</t>
    <rPh sb="3" eb="4">
      <t>シ</t>
    </rPh>
    <phoneticPr fontId="27"/>
  </si>
  <si>
    <t>市区町村名</t>
  </si>
  <si>
    <t>市区町村符号</t>
  </si>
  <si>
    <t>保健所名</t>
  </si>
  <si>
    <t>符号</t>
  </si>
  <si>
    <t>猪名川町　　　　　</t>
  </si>
  <si>
    <t>多可町</t>
    <rPh sb="0" eb="2">
      <t>タカ</t>
    </rPh>
    <rPh sb="2" eb="3">
      <t>チョウ</t>
    </rPh>
    <phoneticPr fontId="27"/>
  </si>
  <si>
    <t>稲美町　　　　　　</t>
  </si>
  <si>
    <t>播磨町　　　　　　</t>
  </si>
  <si>
    <t>市川町　　　　　　</t>
  </si>
  <si>
    <t>福崎　　　　　　</t>
  </si>
  <si>
    <t>福崎町　　　　　　</t>
  </si>
  <si>
    <t>神河町</t>
    <rPh sb="0" eb="1">
      <t>カミ</t>
    </rPh>
    <rPh sb="1" eb="2">
      <t>カワ</t>
    </rPh>
    <rPh sb="2" eb="3">
      <t>チョウ</t>
    </rPh>
    <phoneticPr fontId="27"/>
  </si>
  <si>
    <t>太子町　　　　　　</t>
  </si>
  <si>
    <t>上郡町　　　　　　</t>
  </si>
  <si>
    <t>佐用町　　　　　　</t>
  </si>
  <si>
    <t>香美町　　　　　　</t>
  </si>
  <si>
    <t>新温泉町</t>
    <rPh sb="0" eb="1">
      <t>シン</t>
    </rPh>
    <rPh sb="1" eb="4">
      <t>オンセンチョウ</t>
    </rPh>
    <phoneticPr fontId="27"/>
  </si>
  <si>
    <t>神戸市</t>
    <rPh sb="0" eb="3">
      <t>コウベシ</t>
    </rPh>
    <phoneticPr fontId="12"/>
  </si>
  <si>
    <t>保健所名</t>
    <rPh sb="0" eb="3">
      <t>ホケンジョ</t>
    </rPh>
    <rPh sb="3" eb="4">
      <t>メイ</t>
    </rPh>
    <phoneticPr fontId="12"/>
  </si>
  <si>
    <t>符号</t>
    <rPh sb="0" eb="2">
      <t>フゴウ</t>
    </rPh>
    <phoneticPr fontId="12"/>
  </si>
  <si>
    <t>出力</t>
    <rPh sb="0" eb="2">
      <t>シュツリョク</t>
    </rPh>
    <phoneticPr fontId="12"/>
  </si>
  <si>
    <t>受診率</t>
    <rPh sb="0" eb="3">
      <t>ジュシンリツ</t>
    </rPh>
    <phoneticPr fontId="12"/>
  </si>
  <si>
    <t>累積</t>
    <rPh sb="0" eb="2">
      <t>ルイセキ</t>
    </rPh>
    <phoneticPr fontId="12"/>
  </si>
  <si>
    <t>受診人員</t>
    <rPh sb="0" eb="2">
      <t>ジュシン</t>
    </rPh>
    <rPh sb="2" eb="4">
      <t>ジンイン</t>
    </rPh>
    <phoneticPr fontId="12"/>
  </si>
  <si>
    <t>未受診者数</t>
    <rPh sb="0" eb="1">
      <t>ミ</t>
    </rPh>
    <rPh sb="1" eb="4">
      <t>ジュシンシャ</t>
    </rPh>
    <rPh sb="4" eb="5">
      <t>スウ</t>
    </rPh>
    <phoneticPr fontId="12"/>
  </si>
  <si>
    <t>対象人員(実績)</t>
    <rPh sb="0" eb="4">
      <t>タイショウジンイン</t>
    </rPh>
    <rPh sb="5" eb="7">
      <t>ジッセキ</t>
    </rPh>
    <phoneticPr fontId="12"/>
  </si>
  <si>
    <t>対象者(新規分のみ)</t>
    <rPh sb="0" eb="3">
      <t>タイショウシャ</t>
    </rPh>
    <rPh sb="4" eb="6">
      <t>シンキ</t>
    </rPh>
    <rPh sb="6" eb="7">
      <t>ブン</t>
    </rPh>
    <phoneticPr fontId="12"/>
  </si>
  <si>
    <t>計算</t>
    <rPh sb="0" eb="2">
      <t>ケイサン</t>
    </rPh>
    <phoneticPr fontId="12"/>
  </si>
  <si>
    <t>入力</t>
    <rPh sb="0" eb="2">
      <t>ニュウリョク</t>
    </rPh>
    <phoneticPr fontId="12"/>
  </si>
  <si>
    <t>照会</t>
    <rPh sb="0" eb="2">
      <t>ショウカイ</t>
    </rPh>
    <phoneticPr fontId="12"/>
  </si>
  <si>
    <t>拒否</t>
    <rPh sb="0" eb="2">
      <t>キョヒ</t>
    </rPh>
    <phoneticPr fontId="2"/>
  </si>
  <si>
    <t>勧奨中</t>
    <rPh sb="0" eb="2">
      <t>カンショウ</t>
    </rPh>
    <rPh sb="2" eb="3">
      <t>チュウ</t>
    </rPh>
    <phoneticPr fontId="2"/>
  </si>
  <si>
    <t>他</t>
    <rPh sb="0" eb="1">
      <t>タ</t>
    </rPh>
    <phoneticPr fontId="2"/>
  </si>
  <si>
    <t>ﾄﾞｯｸ</t>
  </si>
  <si>
    <t>その他の理由</t>
    <rPh sb="2" eb="3">
      <t>タ</t>
    </rPh>
    <rPh sb="4" eb="6">
      <t>リユウ</t>
    </rPh>
    <phoneticPr fontId="12"/>
  </si>
  <si>
    <t>要精密検査者数</t>
    <phoneticPr fontId="12"/>
  </si>
  <si>
    <t>精密撮影者数</t>
    <phoneticPr fontId="12"/>
  </si>
  <si>
    <t>65歳以上の者</t>
    <rPh sb="2" eb="3">
      <t>サイ</t>
    </rPh>
    <rPh sb="3" eb="5">
      <t>イジョウ</t>
    </rPh>
    <rPh sb="6" eb="7">
      <t>モノ</t>
    </rPh>
    <phoneticPr fontId="12"/>
  </si>
  <si>
    <t>市町村長</t>
    <rPh sb="0" eb="2">
      <t>シチョウ</t>
    </rPh>
    <rPh sb="2" eb="4">
      <t>ソンチョウ</t>
    </rPh>
    <phoneticPr fontId="12"/>
  </si>
  <si>
    <t>市町村長が必要と認める者</t>
    <rPh sb="0" eb="4">
      <t>シチョウソンチョウ</t>
    </rPh>
    <rPh sb="5" eb="7">
      <t>ヒツヨウ</t>
    </rPh>
    <rPh sb="8" eb="9">
      <t>ミト</t>
    </rPh>
    <rPh sb="11" eb="12">
      <t>モノ</t>
    </rPh>
    <phoneticPr fontId="12"/>
  </si>
  <si>
    <t>レコード</t>
    <phoneticPr fontId="12"/>
  </si>
  <si>
    <t>today</t>
    <phoneticPr fontId="12"/>
  </si>
  <si>
    <t>year</t>
    <phoneticPr fontId="12"/>
  </si>
  <si>
    <t>species</t>
    <phoneticPr fontId="12"/>
  </si>
  <si>
    <r>
      <rPr>
        <sz val="9"/>
        <color theme="1"/>
        <rFont val="ＭＳ 明朝"/>
        <family val="1"/>
        <charset val="128"/>
      </rPr>
      <t>　</t>
    </r>
    <r>
      <rPr>
        <sz val="9"/>
        <color theme="1"/>
        <rFont val="Century"/>
        <family val="1"/>
      </rPr>
      <t>(65</t>
    </r>
    <r>
      <rPr>
        <sz val="9"/>
        <color theme="1"/>
        <rFont val="ＭＳ 明朝"/>
        <family val="1"/>
        <charset val="128"/>
      </rPr>
      <t>歳以上</t>
    </r>
    <r>
      <rPr>
        <sz val="9"/>
        <color theme="1"/>
        <rFont val="Century"/>
        <family val="1"/>
      </rPr>
      <t>)</t>
    </r>
    <phoneticPr fontId="12"/>
  </si>
  <si>
    <t xml:space="preserve"> 　れがあると診</t>
    <phoneticPr fontId="12"/>
  </si>
  <si>
    <t>その他の検査</t>
    <rPh sb="2" eb="3">
      <t>タ</t>
    </rPh>
    <rPh sb="4" eb="6">
      <t>ケンサ</t>
    </rPh>
    <phoneticPr fontId="12"/>
  </si>
  <si>
    <t>連絡用電子メール</t>
    <rPh sb="0" eb="3">
      <t>レンラクヨウ</t>
    </rPh>
    <rPh sb="3" eb="5">
      <t>デンシ</t>
    </rPh>
    <phoneticPr fontId="12"/>
  </si>
  <si>
    <t>実施者種別</t>
    <phoneticPr fontId="12"/>
  </si>
  <si>
    <r>
      <t xml:space="preserve">実 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 xml:space="preserve">施 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者</t>
    </r>
  </si>
  <si>
    <t>その他の検査</t>
    <rPh sb="2" eb="3">
      <t>タ</t>
    </rPh>
    <phoneticPr fontId="12"/>
  </si>
  <si>
    <t>□年度対象人員</t>
    <rPh sb="1" eb="3">
      <t>ネンド</t>
    </rPh>
    <rPh sb="3" eb="5">
      <t>タイショウ</t>
    </rPh>
    <rPh sb="5" eb="7">
      <t>ジンイン</t>
    </rPh>
    <phoneticPr fontId="12"/>
  </si>
  <si>
    <t>□対象数追加報告</t>
    <rPh sb="1" eb="3">
      <t>タイショウ</t>
    </rPh>
    <rPh sb="3" eb="4">
      <t>スウ</t>
    </rPh>
    <rPh sb="4" eb="6">
      <t>ツイカ</t>
    </rPh>
    <rPh sb="6" eb="8">
      <t>ホウコク</t>
    </rPh>
    <phoneticPr fontId="12"/>
  </si>
  <si>
    <t>□年度受診人員</t>
    <rPh sb="1" eb="3">
      <t>ネンド</t>
    </rPh>
    <rPh sb="3" eb="5">
      <t>ジュシン</t>
    </rPh>
    <rPh sb="5" eb="7">
      <t>ジンイン</t>
    </rPh>
    <phoneticPr fontId="12"/>
  </si>
  <si>
    <t>□受診数追加報告</t>
    <rPh sb="1" eb="3">
      <t>ジュシン</t>
    </rPh>
    <rPh sb="3" eb="4">
      <t>スウ</t>
    </rPh>
    <rPh sb="4" eb="6">
      <t>ツイカ</t>
    </rPh>
    <rPh sb="6" eb="8">
      <t>ホウコク</t>
    </rPh>
    <phoneticPr fontId="12"/>
  </si>
  <si>
    <t>定期健康診断の対象だが、受診できていない者の理由</t>
    <rPh sb="0" eb="2">
      <t>テイキ</t>
    </rPh>
    <rPh sb="2" eb="6">
      <t>ケンコウシンダン</t>
    </rPh>
    <rPh sb="7" eb="9">
      <t>タイショウ</t>
    </rPh>
    <rPh sb="12" eb="14">
      <t>ジュシン</t>
    </rPh>
    <rPh sb="20" eb="21">
      <t>モノ</t>
    </rPh>
    <rPh sb="22" eb="24">
      <t>リユウ</t>
    </rPh>
    <phoneticPr fontId="12"/>
  </si>
  <si>
    <t>発見された
結核患者数</t>
    <rPh sb="0" eb="2">
      <t>ハッケン</t>
    </rPh>
    <phoneticPr fontId="12"/>
  </si>
  <si>
    <t>ＦＡＸ</t>
    <phoneticPr fontId="12"/>
  </si>
  <si>
    <t>電子メール</t>
    <rPh sb="0" eb="2">
      <t>デンシ</t>
    </rPh>
    <phoneticPr fontId="12"/>
  </si>
  <si>
    <t>078-123-4567</t>
    <phoneticPr fontId="12"/>
  </si>
  <si>
    <t>078-123-4567</t>
    <phoneticPr fontId="12"/>
  </si>
  <si>
    <t>xxxxx@xxxxx.ne.jp</t>
    <phoneticPr fontId="12"/>
  </si>
  <si>
    <r>
      <t>　　　　　　　　　　　　　　　　　　　　　　　　　　　　　</t>
    </r>
    <r>
      <rPr>
        <u/>
        <sz val="12"/>
        <rFont val="ＭＳ 明朝"/>
        <family val="1"/>
        <charset val="128"/>
      </rPr>
      <t>　令和５年　４月分</t>
    </r>
    <phoneticPr fontId="12"/>
  </si>
  <si>
    <r>
      <rPr>
        <u/>
        <sz val="18"/>
        <color theme="1"/>
        <rFont val="ＭＳ ゴシック"/>
        <family val="3"/>
        <charset val="128"/>
      </rPr>
      <t xml:space="preserve"> ５ </t>
    </r>
    <r>
      <rPr>
        <sz val="18"/>
        <color theme="1"/>
        <rFont val="ＭＳ ゴシック"/>
        <family val="3"/>
        <charset val="128"/>
      </rPr>
      <t>年度 結核に係る健康診断月報</t>
    </r>
    <rPh sb="3" eb="5">
      <t>ネンド</t>
    </rPh>
    <phoneticPr fontId="12"/>
  </si>
  <si>
    <t>未受診理由</t>
    <rPh sb="0" eb="3">
      <t>ミジュシン</t>
    </rPh>
    <rPh sb="3" eb="5">
      <t>リユウ</t>
    </rPh>
    <phoneticPr fontId="12"/>
  </si>
  <si>
    <t>レコード</t>
  </si>
  <si>
    <t>結核患者数</t>
  </si>
  <si>
    <t>結核発病のおそれがあると診断された者</t>
  </si>
  <si>
    <t>種別</t>
    <rPh sb="0" eb="2">
      <t>シュベツ</t>
    </rPh>
    <phoneticPr fontId="12"/>
  </si>
  <si>
    <t>学校長</t>
    <rPh sb="0" eb="3">
      <t>ガッコウチョウ</t>
    </rPh>
    <phoneticPr fontId="12"/>
  </si>
  <si>
    <t>施設の長</t>
    <rPh sb="0" eb="2">
      <t>シセツ</t>
    </rPh>
    <rPh sb="3" eb="4">
      <t>オサ</t>
    </rPh>
    <phoneticPr fontId="12"/>
  </si>
  <si>
    <t>65歳以上</t>
    <rPh sb="2" eb="5">
      <t>サイイジョウ</t>
    </rPh>
    <phoneticPr fontId="12"/>
  </si>
  <si>
    <t>市区町長</t>
    <phoneticPr fontId="12"/>
  </si>
  <si>
    <t>喀痰検査</t>
    <rPh sb="0" eb="2">
      <t>カクタン</t>
    </rPh>
    <rPh sb="2" eb="4">
      <t>ケンサ</t>
    </rPh>
    <phoneticPr fontId="12"/>
  </si>
  <si>
    <t>喀痰検査</t>
    <rPh sb="0" eb="2">
      <t>カクタン</t>
    </rPh>
    <phoneticPr fontId="12"/>
  </si>
  <si>
    <t>kansentaisaku@pref.hyogo.lg.jp</t>
    <phoneticPr fontId="12"/>
  </si>
  <si>
    <t>検証①</t>
    <rPh sb="0" eb="2">
      <t>ケンショウ</t>
    </rPh>
    <phoneticPr fontId="12"/>
  </si>
  <si>
    <t>計算</t>
    <rPh sb="0" eb="2">
      <t>ケイサン</t>
    </rPh>
    <phoneticPr fontId="12"/>
  </si>
  <si>
    <t>検証②</t>
    <rPh sb="0" eb="2">
      <t>ケンショウ</t>
    </rPh>
    <phoneticPr fontId="12"/>
  </si>
  <si>
    <t>エラーチェック</t>
    <phoneticPr fontId="12"/>
  </si>
  <si>
    <t>報告対象年度</t>
    <rPh sb="0" eb="2">
      <t>ホウコク</t>
    </rPh>
    <rPh sb="2" eb="4">
      <t>タイショウ</t>
    </rPh>
    <rPh sb="4" eb="6">
      <t>ネンド</t>
    </rPh>
    <phoneticPr fontId="12"/>
  </si>
  <si>
    <t>補正</t>
    <rPh sb="0" eb="2">
      <t>ホセイ</t>
    </rPh>
    <phoneticPr fontId="12"/>
  </si>
  <si>
    <t>66歳以上</t>
    <rPh sb="2" eb="5">
      <t>サイイジョウ</t>
    </rPh>
    <phoneticPr fontId="12"/>
  </si>
  <si>
    <r>
      <t>(</t>
    </r>
    <r>
      <rPr>
        <sz val="12"/>
        <color theme="1"/>
        <rFont val="ＭＳ 明朝"/>
        <family val="1"/>
        <charset val="128"/>
      </rPr>
      <t>様式第43号)</t>
    </r>
    <phoneticPr fontId="12"/>
  </si>
  <si>
    <t>■年度対象人員</t>
    <rPh sb="1" eb="3">
      <t>ネンド</t>
    </rPh>
    <rPh sb="3" eb="5">
      <t>タイショウ</t>
    </rPh>
    <rPh sb="5" eb="7">
      <t>ジンイン</t>
    </rPh>
    <phoneticPr fontId="12"/>
  </si>
  <si>
    <t>■年度受診人員</t>
    <rPh sb="1" eb="3">
      <t>ネンド</t>
    </rPh>
    <rPh sb="3" eb="5">
      <t>ジュシン</t>
    </rPh>
    <rPh sb="5" eb="7">
      <t>ジンイン</t>
    </rPh>
    <phoneticPr fontId="12"/>
  </si>
  <si>
    <t>■対象数追加報告</t>
    <rPh sb="1" eb="3">
      <t>タイショウ</t>
    </rPh>
    <rPh sb="3" eb="4">
      <t>スウ</t>
    </rPh>
    <rPh sb="4" eb="6">
      <t>ツイカ</t>
    </rPh>
    <rPh sb="6" eb="8">
      <t>ホウコク</t>
    </rPh>
    <phoneticPr fontId="12"/>
  </si>
  <si>
    <t>■受診数追加報告</t>
    <rPh sb="1" eb="3">
      <t>ジュシン</t>
    </rPh>
    <rPh sb="3" eb="4">
      <t>スウ</t>
    </rPh>
    <rPh sb="4" eb="6">
      <t>ツイカ</t>
    </rPh>
    <rPh sb="6" eb="8">
      <t>ホウコク</t>
    </rPh>
    <phoneticPr fontId="12"/>
  </si>
  <si>
    <t>左記の理由</t>
    <rPh sb="0" eb="2">
      <t>サキ</t>
    </rPh>
    <rPh sb="3" eb="5">
      <t>リユウ</t>
    </rPh>
    <phoneticPr fontId="12"/>
  </si>
  <si>
    <t>A:事業者</t>
    <phoneticPr fontId="12"/>
  </si>
  <si>
    <t>B:学校長</t>
    <phoneticPr fontId="12"/>
  </si>
  <si>
    <t>C:施設の長</t>
    <phoneticPr fontId="12"/>
  </si>
  <si>
    <t>D:市町村長</t>
    <phoneticPr fontId="12"/>
  </si>
  <si>
    <r>
      <t>a:65</t>
    </r>
    <r>
      <rPr>
        <sz val="9"/>
        <color theme="1"/>
        <rFont val="ＭＳ 明朝"/>
        <family val="1"/>
        <charset val="128"/>
      </rPr>
      <t>歳以上</t>
    </r>
    <phoneticPr fontId="12"/>
  </si>
  <si>
    <t>b:市町村長</t>
    <phoneticPr fontId="12"/>
  </si>
  <si>
    <t>クリックすると、☑が入る。</t>
    <rPh sb="10" eb="11">
      <t>ハイ</t>
    </rPh>
    <phoneticPr fontId="12"/>
  </si>
  <si>
    <t>翌年度の4月中旬までに判明した結果を補正入力してください。</t>
    <rPh sb="0" eb="3">
      <t>ヨクネンド</t>
    </rPh>
    <rPh sb="5" eb="6">
      <t>ガツ</t>
    </rPh>
    <rPh sb="6" eb="8">
      <t>チュウジュン</t>
    </rPh>
    <rPh sb="11" eb="13">
      <t>ハンメイ</t>
    </rPh>
    <rPh sb="15" eb="17">
      <t>ケッカ</t>
    </rPh>
    <rPh sb="18" eb="20">
      <t>ホセイ</t>
    </rPh>
    <rPh sb="20" eb="22">
      <t>ニュウリョク</t>
    </rPh>
    <phoneticPr fontId="12"/>
  </si>
  <si>
    <t>整合性判定：</t>
    <rPh sb="0" eb="3">
      <t>セイゴウセイ</t>
    </rPh>
    <rPh sb="3" eb="5">
      <t>ハンテイ</t>
    </rPh>
    <phoneticPr fontId="12"/>
  </si>
  <si>
    <t>拒否(寝たきり等)</t>
    <rPh sb="0" eb="2">
      <t>キョヒ</t>
    </rPh>
    <rPh sb="3" eb="4">
      <t>ネ</t>
    </rPh>
    <rPh sb="7" eb="8">
      <t>トウ</t>
    </rPh>
    <phoneticPr fontId="2"/>
  </si>
  <si>
    <r>
      <t>拒否</t>
    </r>
    <r>
      <rPr>
        <sz val="10"/>
        <color theme="1"/>
        <rFont val="ＭＳ 明朝"/>
        <family val="1"/>
        <charset val="128"/>
      </rPr>
      <t>(寝たきり等)</t>
    </r>
    <rPh sb="0" eb="2">
      <t>キョヒ</t>
    </rPh>
    <rPh sb="3" eb="4">
      <t>ネ</t>
    </rPh>
    <rPh sb="7" eb="8">
      <t>トウ</t>
    </rPh>
    <phoneticPr fontId="2"/>
  </si>
  <si>
    <t>X線(直)撮影者数</t>
    <rPh sb="1" eb="2">
      <t>セン</t>
    </rPh>
    <rPh sb="3" eb="4">
      <t>チョク</t>
    </rPh>
    <rPh sb="5" eb="8">
      <t>サツエイシャ</t>
    </rPh>
    <rPh sb="8" eb="9">
      <t>スウ</t>
    </rPh>
    <phoneticPr fontId="12"/>
  </si>
  <si>
    <r>
      <t xml:space="preserve">備考
</t>
    </r>
    <r>
      <rPr>
        <sz val="10"/>
        <color theme="1"/>
        <rFont val="ＭＳ 明朝"/>
        <family val="1"/>
        <charset val="128"/>
      </rPr>
      <t>（その他の検査の内訳：間接撮影やQFTを補足）</t>
    </r>
    <rPh sb="0" eb="2">
      <t>ビコウ</t>
    </rPh>
    <rPh sb="6" eb="7">
      <t>タ</t>
    </rPh>
    <rPh sb="8" eb="10">
      <t>ケンサ</t>
    </rPh>
    <rPh sb="11" eb="13">
      <t>ウチワケ</t>
    </rPh>
    <rPh sb="14" eb="16">
      <t>カンセツ</t>
    </rPh>
    <rPh sb="16" eb="18">
      <t>サツエイ</t>
    </rPh>
    <rPh sb="23" eb="25">
      <t>ホソク</t>
    </rPh>
    <phoneticPr fontId="12"/>
  </si>
  <si>
    <r>
      <t xml:space="preserve">その他の検査
</t>
    </r>
    <r>
      <rPr>
        <sz val="10"/>
        <color theme="1"/>
        <rFont val="ＭＳ 明朝"/>
        <family val="1"/>
        <charset val="128"/>
      </rPr>
      <t>(間接撮影､QFT等)</t>
    </r>
    <rPh sb="2" eb="3">
      <t>タ</t>
    </rPh>
    <rPh sb="4" eb="6">
      <t>ケンサ</t>
    </rPh>
    <rPh sb="8" eb="10">
      <t>カンセツ</t>
    </rPh>
    <rPh sb="10" eb="12">
      <t>サツエイ</t>
    </rPh>
    <rPh sb="16" eb="17">
      <t>トウ</t>
    </rPh>
    <phoneticPr fontId="12"/>
  </si>
  <si>
    <t>X線(直)撮影者数</t>
    <rPh sb="1" eb="2">
      <t>セン</t>
    </rPh>
    <rPh sb="3" eb="4">
      <t>チョク</t>
    </rPh>
    <phoneticPr fontId="12"/>
  </si>
  <si>
    <t>備考（その他の検査の内訳：間接撮影やQFTを補足）</t>
    <rPh sb="0" eb="2">
      <t>ビコウ</t>
    </rPh>
    <rPh sb="5" eb="6">
      <t>タ</t>
    </rPh>
    <rPh sb="7" eb="9">
      <t>ケンサ</t>
    </rPh>
    <rPh sb="10" eb="12">
      <t>ウチワケ</t>
    </rPh>
    <rPh sb="13" eb="15">
      <t>カンセツ</t>
    </rPh>
    <rPh sb="15" eb="17">
      <t>サツエイ</t>
    </rPh>
    <rPh sb="22" eb="24">
      <t>ホソク</t>
    </rPh>
    <phoneticPr fontId="12"/>
  </si>
  <si>
    <t>その他の検査(間接撮影､QFT等)</t>
    <rPh sb="2" eb="3">
      <t>タ</t>
    </rPh>
    <rPh sb="4" eb="6">
      <t>ケンサ</t>
    </rPh>
    <rPh sb="7" eb="9">
      <t>カンセツ</t>
    </rPh>
    <rPh sb="9" eb="11">
      <t>サツエイ</t>
    </rPh>
    <rPh sb="15" eb="16">
      <t>トウ</t>
    </rPh>
    <phoneticPr fontId="12"/>
  </si>
  <si>
    <t>ﾄﾞｯｸ予定者</t>
    <rPh sb="4" eb="6">
      <t>ヨテイ</t>
    </rPh>
    <rPh sb="6" eb="7">
      <t>シャ</t>
    </rPh>
    <phoneticPr fontId="12"/>
  </si>
  <si>
    <t>ﾄﾞｯｸ予定者</t>
    <rPh sb="4" eb="7">
      <t>ヨテイシャ</t>
    </rPh>
    <phoneticPr fontId="12"/>
  </si>
  <si>
    <t>市町コード</t>
    <rPh sb="0" eb="2">
      <t>シマチ</t>
    </rPh>
    <phoneticPr fontId="12"/>
  </si>
  <si>
    <t>施設名</t>
    <rPh sb="0" eb="3">
      <t>シセツメイ</t>
    </rPh>
    <phoneticPr fontId="12"/>
  </si>
  <si>
    <t>市町</t>
    <rPh sb="0" eb="2">
      <t>シチョウ</t>
    </rPh>
    <phoneticPr fontId="12"/>
  </si>
  <si>
    <t>施設コード</t>
    <rPh sb="0" eb="2">
      <t>シセツ</t>
    </rPh>
    <phoneticPr fontId="12"/>
  </si>
  <si>
    <t>健康福祉事務所で入力</t>
    <rPh sb="0" eb="2">
      <t>ケンコウ</t>
    </rPh>
    <rPh sb="2" eb="4">
      <t>フクシ</t>
    </rPh>
    <rPh sb="4" eb="7">
      <t>ジムショ</t>
    </rPh>
    <rPh sb="8" eb="10">
      <t>ニュウリョク</t>
    </rPh>
    <phoneticPr fontId="12"/>
  </si>
  <si>
    <t>ID</t>
    <phoneticPr fontId="12"/>
  </si>
  <si>
    <t>ID</t>
    <phoneticPr fontId="12"/>
  </si>
  <si>
    <t>播磨町○○</t>
    <rPh sb="0" eb="3">
      <t>ハリマチョウ</t>
    </rPh>
    <phoneticPr fontId="12"/>
  </si>
  <si>
    <t>○○クリニック</t>
    <phoneticPr fontId="12"/>
  </si>
  <si>
    <t>院長　□□　□□</t>
    <rPh sb="0" eb="2">
      <t>インチョウ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</si>
</sst>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#"/>
    <numFmt numFmtId="179" formatCode="[DBNum3]&quot;令&quot;&quot;和&quot;0&quot;年&quot;&quot;度&quot;"/>
    <numFmt numFmtId="180" formatCode="\(#,###\)"/>
  </numFmts>
  <fonts count="45">
    <font>
      <sz val="12"/>
      <color theme="1"/>
      <name val="ＭＳ 明朝"/>
      <family val="2"/>
      <charset val="128"/>
    </font>
    <font>
      <sz val="12"/>
      <color theme="1"/>
      <name val="Century"/>
      <family val="1"/>
    </font>
    <font>
      <sz val="1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8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color theme="1"/>
      <name val="Segoe UI Symbol"/>
      <family val="1"/>
    </font>
    <font>
      <sz val="8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sz val="10"/>
      <name val="ＭＳ 明朝"/>
      <family val="1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2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0.5"/>
      <color theme="1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color theme="1"/>
      <name val="Century"/>
      <family val="1"/>
      <charset val="128"/>
    </font>
    <font>
      <u/>
      <sz val="18"/>
      <color theme="1"/>
      <name val="ＭＳ ゴシック"/>
      <family val="3"/>
      <charset val="128"/>
    </font>
    <font>
      <u/>
      <sz val="12"/>
      <color theme="10"/>
      <name val="ＭＳ 明朝"/>
      <family val="2"/>
      <charset val="128"/>
    </font>
    <font>
      <sz val="22"/>
      <color rgb="FFFF0000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name val="Century"/>
      <family val="1"/>
    </font>
    <font>
      <sz val="20"/>
      <color theme="1"/>
      <name val="ＭＳ 明朝"/>
      <family val="2"/>
      <charset val="128"/>
    </font>
    <font>
      <sz val="16"/>
      <color indexed="81"/>
      <name val="MS P ゴシック"/>
      <family val="3"/>
      <charset val="128"/>
    </font>
    <font>
      <u/>
      <sz val="16"/>
      <color theme="1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2"/>
      <charset val="128"/>
    </font>
    <font>
      <b/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2"/>
      <charset val="128"/>
    </font>
    <font>
      <b/>
      <sz val="22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9" fillId="2" borderId="5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0" fontId="14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9" xfId="0" applyBorder="1" applyProtection="1">
      <alignment vertical="center"/>
      <protection locked="0"/>
    </xf>
    <xf numFmtId="49" fontId="5" fillId="0" borderId="9" xfId="2" applyNumberFormat="1" applyFont="1" applyFill="1" applyBorder="1" applyAlignment="1">
      <alignment horizontal="distributed" vertical="center" wrapText="1"/>
    </xf>
    <xf numFmtId="49" fontId="5" fillId="0" borderId="9" xfId="2" applyNumberFormat="1" applyFont="1" applyFill="1" applyBorder="1" applyAlignment="1">
      <alignment horizontal="distributed" vertical="center"/>
    </xf>
    <xf numFmtId="0" fontId="0" fillId="0" borderId="9" xfId="0" applyNumberFormat="1" applyBorder="1">
      <alignment vertical="center"/>
    </xf>
    <xf numFmtId="0" fontId="5" fillId="0" borderId="9" xfId="2" applyNumberFormat="1" applyFont="1" applyFill="1" applyBorder="1">
      <alignment vertical="center"/>
    </xf>
    <xf numFmtId="9" fontId="5" fillId="0" borderId="9" xfId="3" applyFont="1" applyFill="1" applyBorder="1" applyAlignment="1">
      <alignment horizontal="distributed" vertical="center" wrapText="1"/>
    </xf>
    <xf numFmtId="0" fontId="5" fillId="0" borderId="9" xfId="2" applyNumberFormat="1" applyFont="1" applyFill="1" applyBorder="1" applyAlignment="1">
      <alignment vertical="center"/>
    </xf>
    <xf numFmtId="176" fontId="0" fillId="0" borderId="9" xfId="0" applyNumberFormat="1" applyFill="1" applyBorder="1" applyProtection="1">
      <alignment vertical="center"/>
      <protection hidden="1"/>
    </xf>
    <xf numFmtId="176" fontId="20" fillId="4" borderId="9" xfId="0" applyNumberFormat="1" applyFont="1" applyFill="1" applyBorder="1" applyProtection="1">
      <alignment vertical="center"/>
      <protection hidden="1"/>
    </xf>
    <xf numFmtId="176" fontId="0" fillId="4" borderId="9" xfId="0" applyNumberForma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justify" vertical="center" wrapText="1"/>
    </xf>
    <xf numFmtId="0" fontId="28" fillId="2" borderId="13" xfId="0" applyFont="1" applyFill="1" applyBorder="1" applyAlignment="1">
      <alignment horizontal="justify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9" fillId="2" borderId="16" xfId="0" applyFont="1" applyFill="1" applyBorder="1" applyAlignment="1">
      <alignment horizontal="justify" vertical="center" wrapText="1"/>
    </xf>
    <xf numFmtId="0" fontId="9" fillId="2" borderId="17" xfId="0" applyFont="1" applyFill="1" applyBorder="1" applyAlignment="1">
      <alignment horizontal="justify" vertical="center" wrapText="1"/>
    </xf>
    <xf numFmtId="0" fontId="9" fillId="2" borderId="18" xfId="0" applyFont="1" applyFill="1" applyBorder="1" applyAlignment="1">
      <alignment horizontal="justify" vertical="center" wrapText="1"/>
    </xf>
    <xf numFmtId="0" fontId="0" fillId="2" borderId="19" xfId="0" applyFill="1" applyBorder="1" applyAlignment="1">
      <alignment vertical="top" wrapText="1"/>
    </xf>
    <xf numFmtId="0" fontId="9" fillId="2" borderId="16" xfId="0" applyFont="1" applyFill="1" applyBorder="1" applyAlignment="1">
      <alignment horizontal="justify" vertical="center"/>
    </xf>
    <xf numFmtId="0" fontId="10" fillId="2" borderId="1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0" fillId="2" borderId="0" xfId="0" applyFill="1" applyBorder="1">
      <alignment vertical="center"/>
    </xf>
    <xf numFmtId="0" fontId="15" fillId="2" borderId="23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justify" vertical="center"/>
    </xf>
    <xf numFmtId="0" fontId="17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Border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177" fontId="21" fillId="4" borderId="9" xfId="1" applyNumberFormat="1" applyFont="1" applyFill="1" applyBorder="1" applyProtection="1">
      <alignment vertical="center"/>
    </xf>
    <xf numFmtId="0" fontId="21" fillId="4" borderId="9" xfId="0" applyFont="1" applyFill="1" applyBorder="1" applyProtection="1">
      <alignment vertical="center"/>
    </xf>
    <xf numFmtId="0" fontId="0" fillId="4" borderId="9" xfId="0" applyFill="1" applyBorder="1" applyProtection="1">
      <alignment vertical="center"/>
    </xf>
    <xf numFmtId="176" fontId="0" fillId="4" borderId="9" xfId="0" applyNumberFormat="1" applyFill="1" applyBorder="1" applyProtection="1">
      <alignment vertical="center"/>
    </xf>
    <xf numFmtId="176" fontId="0" fillId="4" borderId="9" xfId="0" applyNumberFormat="1" applyFill="1" applyBorder="1" applyAlignment="1" applyProtection="1">
      <alignment horizontal="center" vertical="center"/>
    </xf>
    <xf numFmtId="176" fontId="0" fillId="0" borderId="9" xfId="0" applyNumberFormat="1" applyFill="1" applyBorder="1" applyProtection="1">
      <alignment vertical="center"/>
    </xf>
    <xf numFmtId="0" fontId="0" fillId="0" borderId="9" xfId="0" applyFill="1" applyBorder="1" applyProtection="1">
      <alignment vertical="center"/>
    </xf>
    <xf numFmtId="177" fontId="0" fillId="0" borderId="9" xfId="0" applyNumberFormat="1" applyFill="1" applyBorder="1" applyAlignment="1" applyProtection="1">
      <alignment horizontal="center" vertical="center"/>
    </xf>
    <xf numFmtId="0" fontId="0" fillId="0" borderId="9" xfId="0" applyNumberFormat="1" applyFill="1" applyBorder="1" applyAlignment="1" applyProtection="1">
      <alignment horizontal="right" vertical="center"/>
    </xf>
    <xf numFmtId="0" fontId="0" fillId="0" borderId="15" xfId="0" applyFill="1" applyBorder="1" applyProtection="1">
      <alignment vertical="center"/>
    </xf>
    <xf numFmtId="0" fontId="0" fillId="0" borderId="0" xfId="0" applyProtection="1">
      <alignment vertical="center"/>
    </xf>
    <xf numFmtId="0" fontId="0" fillId="3" borderId="9" xfId="0" applyFill="1" applyBorder="1" applyAlignment="1" applyProtection="1">
      <alignment horizontal="center"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38" fontId="0" fillId="0" borderId="9" xfId="6" applyFont="1" applyBorder="1" applyProtection="1">
      <alignment vertical="center"/>
      <protection locked="0"/>
    </xf>
    <xf numFmtId="0" fontId="0" fillId="0" borderId="9" xfId="0" applyBorder="1" applyAlignment="1" applyProtection="1">
      <alignment vertical="center" wrapText="1"/>
      <protection locked="0"/>
    </xf>
    <xf numFmtId="176" fontId="0" fillId="4" borderId="9" xfId="0" applyNumberFormat="1" applyFill="1" applyBorder="1" applyProtection="1">
      <alignment vertical="center"/>
      <protection hidden="1"/>
    </xf>
    <xf numFmtId="176" fontId="0" fillId="4" borderId="15" xfId="0" applyNumberFormat="1" applyFill="1" applyBorder="1" applyProtection="1">
      <alignment vertical="center"/>
      <protection hidden="1"/>
    </xf>
    <xf numFmtId="176" fontId="0" fillId="4" borderId="9" xfId="0" applyNumberFormat="1" applyFill="1" applyBorder="1" applyAlignment="1" applyProtection="1">
      <alignment vertical="center" wrapText="1"/>
      <protection hidden="1"/>
    </xf>
    <xf numFmtId="38" fontId="0" fillId="0" borderId="9" xfId="6" applyFont="1" applyBorder="1" applyAlignment="1" applyProtection="1">
      <alignment horizontal="center" vertical="center"/>
      <protection locked="0"/>
    </xf>
    <xf numFmtId="0" fontId="0" fillId="0" borderId="9" xfId="0" applyFill="1" applyBorder="1" applyProtection="1">
      <alignment vertical="center"/>
      <protection locked="0"/>
    </xf>
    <xf numFmtId="176" fontId="0" fillId="0" borderId="9" xfId="0" applyNumberFormat="1" applyFill="1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33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4" borderId="9" xfId="0" applyFill="1" applyBorder="1" applyProtection="1">
      <alignment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77" fontId="21" fillId="4" borderId="9" xfId="1" applyNumberFormat="1" applyFont="1" applyFill="1" applyBorder="1" applyProtection="1">
      <alignment vertical="center"/>
      <protection hidden="1"/>
    </xf>
    <xf numFmtId="0" fontId="21" fillId="4" borderId="9" xfId="0" applyFont="1" applyFill="1" applyBorder="1" applyProtection="1">
      <alignment vertical="center"/>
      <protection hidden="1"/>
    </xf>
    <xf numFmtId="38" fontId="0" fillId="4" borderId="9" xfId="6" applyFont="1" applyFill="1" applyBorder="1" applyAlignment="1" applyProtection="1">
      <alignment horizontal="center" vertical="center"/>
      <protection hidden="1"/>
    </xf>
    <xf numFmtId="177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9" xfId="0" applyNumberFormat="1" applyFill="1" applyBorder="1" applyAlignment="1" applyProtection="1">
      <alignment horizontal="right" vertical="center"/>
      <protection hidden="1"/>
    </xf>
    <xf numFmtId="38" fontId="0" fillId="4" borderId="9" xfId="6" applyFont="1" applyFill="1" applyBorder="1" applyProtection="1">
      <alignment vertical="center"/>
      <protection hidden="1"/>
    </xf>
    <xf numFmtId="0" fontId="0" fillId="4" borderId="15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4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justify" vertical="center"/>
      <protection hidden="1"/>
    </xf>
    <xf numFmtId="0" fontId="15" fillId="2" borderId="8" xfId="0" applyFont="1" applyFill="1" applyBorder="1" applyAlignment="1" applyProtection="1">
      <alignment horizontal="justify" vertical="center" wrapText="1"/>
      <protection hidden="1"/>
    </xf>
    <xf numFmtId="0" fontId="15" fillId="2" borderId="1" xfId="0" applyFont="1" applyFill="1" applyBorder="1" applyAlignment="1" applyProtection="1">
      <alignment horizontal="justify" vertical="center" wrapText="1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0" fillId="2" borderId="0" xfId="0" applyFill="1" applyBorder="1" applyProtection="1">
      <alignment vertical="center"/>
      <protection hidden="1"/>
    </xf>
    <xf numFmtId="0" fontId="6" fillId="2" borderId="10" xfId="0" applyFont="1" applyFill="1" applyBorder="1" applyAlignment="1" applyProtection="1">
      <alignment vertical="center"/>
      <protection hidden="1"/>
    </xf>
    <xf numFmtId="0" fontId="7" fillId="2" borderId="11" xfId="0" applyFont="1" applyFill="1" applyBorder="1" applyAlignment="1" applyProtection="1">
      <alignment vertical="center" wrapText="1"/>
      <protection hidden="1"/>
    </xf>
    <xf numFmtId="0" fontId="15" fillId="2" borderId="23" xfId="0" applyFont="1" applyFill="1" applyBorder="1" applyAlignment="1" applyProtection="1">
      <alignment horizontal="justify" vertical="center" wrapText="1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justify" vertical="center"/>
      <protection hidden="1"/>
    </xf>
    <xf numFmtId="0" fontId="9" fillId="2" borderId="18" xfId="0" applyFont="1" applyFill="1" applyBorder="1" applyAlignment="1" applyProtection="1">
      <alignment horizontal="justify" vertical="center" wrapText="1"/>
      <protection hidden="1"/>
    </xf>
    <xf numFmtId="0" fontId="9" fillId="2" borderId="14" xfId="0" applyFont="1" applyFill="1" applyBorder="1" applyAlignment="1" applyProtection="1">
      <alignment horizontal="justify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justify" vertical="center" wrapText="1"/>
      <protection hidden="1"/>
    </xf>
    <xf numFmtId="0" fontId="0" fillId="2" borderId="14" xfId="0" applyFill="1" applyBorder="1" applyAlignment="1" applyProtection="1">
      <alignment vertical="center" wrapText="1"/>
      <protection hidden="1"/>
    </xf>
    <xf numFmtId="0" fontId="0" fillId="2" borderId="14" xfId="0" applyFill="1" applyBorder="1" applyAlignment="1" applyProtection="1">
      <alignment vertical="top" wrapText="1"/>
      <protection hidden="1"/>
    </xf>
    <xf numFmtId="0" fontId="9" fillId="2" borderId="17" xfId="0" applyFont="1" applyFill="1" applyBorder="1" applyAlignment="1" applyProtection="1">
      <alignment horizontal="justify" vertical="center" wrapText="1"/>
      <protection hidden="1"/>
    </xf>
    <xf numFmtId="0" fontId="0" fillId="2" borderId="19" xfId="0" applyFill="1" applyBorder="1" applyAlignment="1" applyProtection="1">
      <alignment vertical="top" wrapText="1"/>
      <protection hidden="1"/>
    </xf>
    <xf numFmtId="0" fontId="28" fillId="2" borderId="13" xfId="0" applyFont="1" applyFill="1" applyBorder="1" applyAlignment="1" applyProtection="1">
      <alignment horizontal="justify" vertical="center" wrapText="1"/>
      <protection hidden="1"/>
    </xf>
    <xf numFmtId="0" fontId="0" fillId="2" borderId="13" xfId="0" applyFill="1" applyBorder="1" applyAlignment="1" applyProtection="1">
      <alignment vertical="center" wrapText="1"/>
      <protection hidden="1"/>
    </xf>
    <xf numFmtId="0" fontId="0" fillId="2" borderId="13" xfId="0" applyFill="1" applyBorder="1" applyAlignment="1" applyProtection="1">
      <alignment vertical="top" wrapText="1"/>
      <protection hidden="1"/>
    </xf>
    <xf numFmtId="0" fontId="9" fillId="2" borderId="5" xfId="0" applyFont="1" applyFill="1" applyBorder="1" applyAlignment="1" applyProtection="1">
      <alignment horizontal="justify" vertical="center" wrapText="1"/>
      <protection hidden="1"/>
    </xf>
    <xf numFmtId="0" fontId="0" fillId="2" borderId="1" xfId="0" applyFill="1" applyBorder="1" applyAlignment="1" applyProtection="1">
      <alignment vertical="top" wrapText="1"/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38" fontId="35" fillId="2" borderId="9" xfId="6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 applyProtection="1">
      <alignment horizontal="justify" vertical="center"/>
      <protection hidden="1"/>
    </xf>
    <xf numFmtId="0" fontId="9" fillId="2" borderId="27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14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justify" vertical="center"/>
      <protection hidden="1"/>
    </xf>
    <xf numFmtId="180" fontId="35" fillId="2" borderId="12" xfId="6" applyNumberFormat="1" applyFont="1" applyFill="1" applyBorder="1" applyAlignment="1" applyProtection="1">
      <alignment horizontal="center" vertical="center" wrapText="1"/>
      <protection hidden="1"/>
    </xf>
    <xf numFmtId="38" fontId="35" fillId="2" borderId="51" xfId="6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38" fontId="0" fillId="0" borderId="9" xfId="6" applyFont="1" applyFill="1" applyBorder="1" applyProtection="1">
      <alignment vertical="center"/>
      <protection locked="0"/>
    </xf>
    <xf numFmtId="38" fontId="20" fillId="4" borderId="9" xfId="6" applyFont="1" applyFill="1" applyBorder="1" applyProtection="1">
      <alignment vertical="center"/>
      <protection hidden="1"/>
    </xf>
    <xf numFmtId="0" fontId="3" fillId="5" borderId="0" xfId="0" applyFont="1" applyFill="1">
      <alignment vertical="center"/>
    </xf>
    <xf numFmtId="0" fontId="16" fillId="2" borderId="0" xfId="0" applyFont="1" applyFill="1" applyProtection="1">
      <alignment vertical="center"/>
      <protection hidden="1"/>
    </xf>
    <xf numFmtId="14" fontId="0" fillId="0" borderId="9" xfId="0" applyNumberFormat="1" applyBorder="1" applyProtection="1">
      <alignment vertical="center"/>
      <protection hidden="1"/>
    </xf>
    <xf numFmtId="0" fontId="16" fillId="2" borderId="22" xfId="0" applyFont="1" applyFill="1" applyBorder="1" applyProtection="1">
      <alignment vertical="center"/>
      <protection hidden="1"/>
    </xf>
    <xf numFmtId="0" fontId="16" fillId="2" borderId="29" xfId="0" applyFont="1" applyFill="1" applyBorder="1" applyProtection="1">
      <alignment vertical="center"/>
      <protection hidden="1"/>
    </xf>
    <xf numFmtId="0" fontId="36" fillId="0" borderId="0" xfId="0" applyFont="1" applyProtection="1">
      <alignment vertical="center"/>
      <protection hidden="1"/>
    </xf>
    <xf numFmtId="0" fontId="16" fillId="2" borderId="10" xfId="0" applyFont="1" applyFill="1" applyBorder="1" applyProtection="1">
      <alignment vertical="center"/>
      <protection hidden="1"/>
    </xf>
    <xf numFmtId="0" fontId="16" fillId="2" borderId="11" xfId="0" applyFont="1" applyFill="1" applyBorder="1" applyProtection="1">
      <alignment vertical="center"/>
      <protection hidden="1"/>
    </xf>
    <xf numFmtId="0" fontId="16" fillId="2" borderId="28" xfId="0" applyFont="1" applyFill="1" applyBorder="1" applyProtection="1">
      <alignment vertical="center"/>
      <protection hidden="1"/>
    </xf>
    <xf numFmtId="0" fontId="0" fillId="0" borderId="0" xfId="0" quotePrefix="1" applyAlignment="1" applyProtection="1">
      <alignment horizontal="right" vertical="center"/>
      <protection hidden="1"/>
    </xf>
    <xf numFmtId="0" fontId="16" fillId="2" borderId="30" xfId="0" applyFont="1" applyFill="1" applyBorder="1" applyProtection="1">
      <alignment vertical="center"/>
      <protection hidden="1"/>
    </xf>
    <xf numFmtId="0" fontId="16" fillId="2" borderId="31" xfId="0" applyFont="1" applyFill="1" applyBorder="1" applyProtection="1">
      <alignment vertical="center"/>
      <protection hidden="1"/>
    </xf>
    <xf numFmtId="0" fontId="23" fillId="2" borderId="29" xfId="0" applyFont="1" applyFill="1" applyBorder="1" applyProtection="1">
      <alignment vertical="center"/>
      <protection hidden="1"/>
    </xf>
    <xf numFmtId="0" fontId="0" fillId="2" borderId="30" xfId="0" applyFill="1" applyBorder="1" applyProtection="1">
      <alignment vertical="center"/>
      <protection hidden="1"/>
    </xf>
    <xf numFmtId="0" fontId="16" fillId="2" borderId="11" xfId="0" applyFont="1" applyFill="1" applyBorder="1" applyAlignment="1" applyProtection="1">
      <alignment vertical="center" shrinkToFit="1"/>
      <protection hidden="1"/>
    </xf>
    <xf numFmtId="0" fontId="0" fillId="2" borderId="10" xfId="0" applyFill="1" applyBorder="1" applyProtection="1">
      <alignment vertical="center"/>
      <protection hidden="1"/>
    </xf>
    <xf numFmtId="0" fontId="0" fillId="2" borderId="31" xfId="0" applyFill="1" applyBorder="1" applyProtection="1">
      <alignment vertical="center"/>
      <protection hidden="1"/>
    </xf>
    <xf numFmtId="0" fontId="23" fillId="2" borderId="11" xfId="0" applyFont="1" applyFill="1" applyBorder="1" applyProtection="1">
      <alignment vertical="center"/>
      <protection hidden="1"/>
    </xf>
    <xf numFmtId="0" fontId="23" fillId="2" borderId="10" xfId="0" applyFont="1" applyFill="1" applyBorder="1" applyProtection="1">
      <alignment vertical="center"/>
      <protection hidden="1"/>
    </xf>
    <xf numFmtId="0" fontId="23" fillId="2" borderId="28" xfId="0" applyFont="1" applyFill="1" applyBorder="1" applyProtection="1">
      <alignment vertical="center"/>
      <protection hidden="1"/>
    </xf>
    <xf numFmtId="0" fontId="23" fillId="2" borderId="30" xfId="0" applyFont="1" applyFill="1" applyBorder="1" applyProtection="1">
      <alignment vertical="center"/>
      <protection hidden="1"/>
    </xf>
    <xf numFmtId="0" fontId="23" fillId="2" borderId="31" xfId="0" applyFont="1" applyFill="1" applyBorder="1" applyProtection="1">
      <alignment vertical="center"/>
      <protection hidden="1"/>
    </xf>
    <xf numFmtId="0" fontId="23" fillId="2" borderId="32" xfId="0" applyFont="1" applyFill="1" applyBorder="1" applyProtection="1">
      <alignment vertical="center"/>
      <protection hidden="1"/>
    </xf>
    <xf numFmtId="0" fontId="16" fillId="2" borderId="33" xfId="0" applyFont="1" applyFill="1" applyBorder="1" applyProtection="1">
      <alignment vertical="center"/>
      <protection hidden="1"/>
    </xf>
    <xf numFmtId="0" fontId="23" fillId="2" borderId="34" xfId="0" applyFont="1" applyFill="1" applyBorder="1" applyProtection="1">
      <alignment vertical="center"/>
      <protection hidden="1"/>
    </xf>
    <xf numFmtId="0" fontId="23" fillId="2" borderId="35" xfId="0" applyFont="1" applyFill="1" applyBorder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43" fillId="0" borderId="9" xfId="0" applyNumberFormat="1" applyFont="1" applyBorder="1" applyAlignment="1">
      <alignment vertical="center"/>
    </xf>
    <xf numFmtId="0" fontId="16" fillId="2" borderId="20" xfId="0" applyFont="1" applyFill="1" applyBorder="1" applyProtection="1">
      <alignment vertical="center"/>
      <protection hidden="1"/>
    </xf>
    <xf numFmtId="0" fontId="23" fillId="2" borderId="4" xfId="0" applyFont="1" applyFill="1" applyBorder="1" applyProtection="1">
      <alignment vertical="center"/>
      <protection hidden="1"/>
    </xf>
    <xf numFmtId="0" fontId="0" fillId="0" borderId="9" xfId="0" applyFill="1" applyBorder="1" applyAlignment="1" applyProtection="1">
      <alignment horizontal="center" vertical="center" wrapText="1"/>
      <protection hidden="1"/>
    </xf>
    <xf numFmtId="0" fontId="0" fillId="4" borderId="9" xfId="0" applyFill="1" applyBorder="1" applyAlignment="1" applyProtection="1">
      <alignment vertical="center"/>
      <protection hidden="1"/>
    </xf>
    <xf numFmtId="0" fontId="0" fillId="4" borderId="9" xfId="0" applyFill="1" applyBorder="1" applyAlignment="1" applyProtection="1">
      <alignment vertical="center" shrinkToFit="1"/>
      <protection hidden="1"/>
    </xf>
    <xf numFmtId="0" fontId="0" fillId="0" borderId="9" xfId="0" applyFill="1" applyBorder="1" applyAlignment="1" applyProtection="1">
      <alignment vertical="center" wrapText="1"/>
      <protection locked="0"/>
    </xf>
    <xf numFmtId="0" fontId="16" fillId="2" borderId="10" xfId="0" applyFont="1" applyFill="1" applyBorder="1" applyAlignment="1" applyProtection="1">
      <alignment horizontal="left" vertical="center"/>
      <protection hidden="1"/>
    </xf>
    <xf numFmtId="0" fontId="16" fillId="2" borderId="11" xfId="0" applyFont="1" applyFill="1" applyBorder="1" applyAlignment="1" applyProtection="1">
      <alignment horizontal="left" vertical="center"/>
      <protection hidden="1"/>
    </xf>
    <xf numFmtId="0" fontId="32" fillId="2" borderId="10" xfId="0" applyFont="1" applyFill="1" applyBorder="1" applyAlignment="1" applyProtection="1">
      <alignment horizontal="left" vertical="center"/>
      <protection hidden="1"/>
    </xf>
    <xf numFmtId="0" fontId="32" fillId="2" borderId="28" xfId="0" applyFont="1" applyFill="1" applyBorder="1" applyAlignment="1" applyProtection="1">
      <alignment horizontal="left" vertical="center"/>
      <protection hidden="1"/>
    </xf>
    <xf numFmtId="0" fontId="38" fillId="2" borderId="10" xfId="5" applyFont="1" applyFill="1" applyBorder="1" applyAlignment="1" applyProtection="1">
      <alignment horizontal="left" vertical="center"/>
      <protection hidden="1"/>
    </xf>
    <xf numFmtId="0" fontId="39" fillId="2" borderId="28" xfId="0" applyFont="1" applyFill="1" applyBorder="1" applyAlignment="1" applyProtection="1">
      <alignment horizontal="left" vertical="center"/>
      <protection hidden="1"/>
    </xf>
    <xf numFmtId="0" fontId="31" fillId="2" borderId="10" xfId="0" applyFont="1" applyFill="1" applyBorder="1" applyAlignment="1" applyProtection="1">
      <alignment vertical="center"/>
      <protection hidden="1"/>
    </xf>
    <xf numFmtId="0" fontId="31" fillId="2" borderId="28" xfId="0" applyFont="1" applyFill="1" applyBorder="1" applyAlignment="1" applyProtection="1">
      <alignment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3" fillId="0" borderId="11" xfId="0" applyFont="1" applyBorder="1" applyAlignment="1" applyProtection="1">
      <alignment horizontal="center" vertical="center"/>
      <protection hidden="1"/>
    </xf>
    <xf numFmtId="179" fontId="31" fillId="0" borderId="10" xfId="0" applyNumberFormat="1" applyFont="1" applyBorder="1" applyAlignment="1" applyProtection="1">
      <alignment horizontal="center" vertical="center"/>
      <protection locked="0" hidden="1"/>
    </xf>
    <xf numFmtId="179" fontId="31" fillId="0" borderId="11" xfId="0" applyNumberFormat="1" applyFont="1" applyBorder="1" applyAlignment="1" applyProtection="1">
      <alignment horizontal="center" vertical="center"/>
      <protection locked="0" hidden="1"/>
    </xf>
    <xf numFmtId="0" fontId="16" fillId="2" borderId="36" xfId="0" applyFont="1" applyFill="1" applyBorder="1" applyAlignment="1" applyProtection="1">
      <alignment horizontal="center" vertical="center"/>
      <protection hidden="1"/>
    </xf>
    <xf numFmtId="0" fontId="16" fillId="2" borderId="37" xfId="0" applyFont="1" applyFill="1" applyBorder="1" applyAlignment="1" applyProtection="1">
      <alignment horizontal="center" vertical="center"/>
      <protection hidden="1"/>
    </xf>
    <xf numFmtId="0" fontId="44" fillId="2" borderId="36" xfId="0" applyFont="1" applyFill="1" applyBorder="1" applyAlignment="1" applyProtection="1">
      <alignment horizontal="center" vertical="center"/>
      <protection hidden="1"/>
    </xf>
    <xf numFmtId="0" fontId="44" fillId="2" borderId="38" xfId="0" applyFont="1" applyFill="1" applyBorder="1" applyAlignment="1" applyProtection="1">
      <alignment horizontal="center" vertical="center"/>
      <protection hidden="1"/>
    </xf>
    <xf numFmtId="0" fontId="31" fillId="2" borderId="10" xfId="0" applyFont="1" applyFill="1" applyBorder="1" applyAlignment="1" applyProtection="1">
      <alignment horizontal="left" vertical="center"/>
      <protection hidden="1"/>
    </xf>
    <xf numFmtId="0" fontId="31" fillId="2" borderId="28" xfId="0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left" vertical="center" wrapText="1"/>
      <protection hidden="1"/>
    </xf>
    <xf numFmtId="0" fontId="0" fillId="0" borderId="41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18" fillId="2" borderId="39" xfId="0" applyFont="1" applyFill="1" applyBorder="1" applyAlignment="1" applyProtection="1">
      <alignment horizontal="left" vertical="top" wrapText="1"/>
      <protection hidden="1"/>
    </xf>
    <xf numFmtId="0" fontId="18" fillId="2" borderId="40" xfId="0" applyFont="1" applyFill="1" applyBorder="1" applyAlignment="1" applyProtection="1">
      <alignment horizontal="left" vertical="top" wrapText="1"/>
      <protection hidden="1"/>
    </xf>
    <xf numFmtId="0" fontId="18" fillId="2" borderId="41" xfId="0" applyFont="1" applyFill="1" applyBorder="1" applyAlignment="1" applyProtection="1">
      <alignment horizontal="left" vertical="top" wrapText="1"/>
      <protection hidden="1"/>
    </xf>
    <xf numFmtId="0" fontId="18" fillId="2" borderId="1" xfId="0" applyFont="1" applyFill="1" applyBorder="1" applyAlignment="1" applyProtection="1">
      <alignment horizontal="left" vertical="top" wrapText="1"/>
      <protection hidden="1"/>
    </xf>
    <xf numFmtId="0" fontId="18" fillId="2" borderId="44" xfId="0" applyFont="1" applyFill="1" applyBorder="1" applyAlignment="1" applyProtection="1">
      <alignment horizontal="left" vertical="top" wrapText="1"/>
      <protection hidden="1"/>
    </xf>
    <xf numFmtId="0" fontId="18" fillId="2" borderId="3" xfId="0" applyFont="1" applyFill="1" applyBorder="1" applyAlignment="1" applyProtection="1">
      <alignment horizontal="left" vertical="top" wrapText="1"/>
      <protection hidden="1"/>
    </xf>
    <xf numFmtId="0" fontId="19" fillId="2" borderId="42" xfId="0" applyFont="1" applyFill="1" applyBorder="1" applyAlignment="1" applyProtection="1">
      <alignment horizontal="left" vertical="top" wrapText="1"/>
      <protection hidden="1"/>
    </xf>
    <xf numFmtId="0" fontId="19" fillId="2" borderId="43" xfId="0" applyFont="1" applyFill="1" applyBorder="1" applyAlignment="1" applyProtection="1">
      <alignment horizontal="left" vertical="top" wrapText="1"/>
      <protection hidden="1"/>
    </xf>
    <xf numFmtId="0" fontId="19" fillId="2" borderId="39" xfId="0" applyFont="1" applyFill="1" applyBorder="1" applyAlignment="1" applyProtection="1">
      <alignment horizontal="left" vertical="top" wrapText="1"/>
      <protection hidden="1"/>
    </xf>
    <xf numFmtId="0" fontId="19" fillId="2" borderId="40" xfId="0" applyFont="1" applyFill="1" applyBorder="1" applyAlignment="1" applyProtection="1">
      <alignment horizontal="left" vertical="top" wrapText="1"/>
      <protection hidden="1"/>
    </xf>
    <xf numFmtId="38" fontId="35" fillId="2" borderId="12" xfId="6" applyFont="1" applyFill="1" applyBorder="1" applyAlignment="1" applyProtection="1">
      <alignment horizontal="center" vertical="center" wrapText="1"/>
      <protection hidden="1"/>
    </xf>
    <xf numFmtId="38" fontId="35" fillId="2" borderId="13" xfId="6" applyFont="1" applyFill="1" applyBorder="1" applyAlignment="1" applyProtection="1">
      <alignment horizontal="center" vertical="center" wrapText="1"/>
      <protection hidden="1"/>
    </xf>
    <xf numFmtId="0" fontId="5" fillId="2" borderId="22" xfId="0" applyFont="1" applyFill="1" applyBorder="1" applyAlignment="1" applyProtection="1">
      <alignment horizontal="center" vertical="center" textRotation="255" wrapText="1"/>
      <protection hidden="1"/>
    </xf>
    <xf numFmtId="0" fontId="5" fillId="2" borderId="9" xfId="0" applyFont="1" applyFill="1" applyBorder="1" applyAlignment="1" applyProtection="1">
      <alignment horizontal="center" vertical="center" textRotation="255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38" fontId="35" fillId="2" borderId="9" xfId="6" applyFont="1" applyFill="1" applyBorder="1" applyAlignment="1" applyProtection="1">
      <alignment horizontal="center" vertical="center" wrapText="1"/>
      <protection hidden="1"/>
    </xf>
    <xf numFmtId="38" fontId="35" fillId="2" borderId="25" xfId="6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22" xfId="0" applyFont="1" applyFill="1" applyBorder="1" applyAlignment="1" applyProtection="1">
      <alignment horizontal="center" vertical="center" textRotation="255"/>
      <protection hidden="1"/>
    </xf>
    <xf numFmtId="0" fontId="9" fillId="2" borderId="9" xfId="0" applyFont="1" applyFill="1" applyBorder="1" applyAlignment="1" applyProtection="1">
      <alignment horizontal="center" vertical="center" textRotation="255"/>
      <protection hidden="1"/>
    </xf>
    <xf numFmtId="0" fontId="9" fillId="2" borderId="24" xfId="0" applyFont="1" applyFill="1" applyBorder="1" applyAlignment="1" applyProtection="1">
      <alignment horizontal="center" vertical="center" textRotation="255"/>
      <protection hidden="1"/>
    </xf>
    <xf numFmtId="0" fontId="9" fillId="2" borderId="25" xfId="0" applyFont="1" applyFill="1" applyBorder="1" applyAlignment="1" applyProtection="1">
      <alignment horizontal="center" vertical="center" textRotation="255"/>
      <protection hidden="1"/>
    </xf>
    <xf numFmtId="38" fontId="21" fillId="2" borderId="9" xfId="6" applyFont="1" applyFill="1" applyBorder="1" applyAlignment="1" applyProtection="1">
      <alignment horizontal="left" vertical="top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19" fillId="2" borderId="39" xfId="0" applyFont="1" applyFill="1" applyBorder="1" applyAlignment="1" applyProtection="1">
      <alignment horizontal="left" vertical="center" wrapText="1"/>
      <protection hidden="1"/>
    </xf>
    <xf numFmtId="0" fontId="18" fillId="2" borderId="40" xfId="0" applyFont="1" applyFill="1" applyBorder="1" applyAlignment="1" applyProtection="1">
      <alignment horizontal="left" vertical="center" wrapText="1"/>
      <protection hidden="1"/>
    </xf>
    <xf numFmtId="0" fontId="18" fillId="2" borderId="41" xfId="0" applyFont="1" applyFill="1" applyBorder="1" applyAlignment="1" applyProtection="1">
      <alignment horizontal="left" vertical="center" wrapText="1"/>
      <protection hidden="1"/>
    </xf>
    <xf numFmtId="0" fontId="18" fillId="2" borderId="1" xfId="0" applyFont="1" applyFill="1" applyBorder="1" applyAlignment="1" applyProtection="1">
      <alignment horizontal="left" vertical="center" wrapText="1"/>
      <protection hidden="1"/>
    </xf>
    <xf numFmtId="0" fontId="18" fillId="2" borderId="42" xfId="0" applyFont="1" applyFill="1" applyBorder="1" applyAlignment="1" applyProtection="1">
      <alignment horizontal="left" vertical="center" wrapText="1"/>
      <protection hidden="1"/>
    </xf>
    <xf numFmtId="0" fontId="18" fillId="2" borderId="43" xfId="0" applyFont="1" applyFill="1" applyBorder="1" applyAlignment="1" applyProtection="1">
      <alignment horizontal="left" vertical="center" wrapText="1"/>
      <protection hidden="1"/>
    </xf>
    <xf numFmtId="0" fontId="6" fillId="2" borderId="45" xfId="0" applyFont="1" applyFill="1" applyBorder="1" applyAlignment="1" applyProtection="1">
      <alignment horizontal="center" vertical="center" wrapText="1"/>
      <protection hidden="1"/>
    </xf>
    <xf numFmtId="0" fontId="6" fillId="2" borderId="46" xfId="0" applyFont="1" applyFill="1" applyBorder="1" applyAlignment="1" applyProtection="1">
      <alignment horizontal="center" vertical="center" wrapText="1"/>
      <protection hidden="1"/>
    </xf>
    <xf numFmtId="0" fontId="6" fillId="2" borderId="47" xfId="0" applyFont="1" applyFill="1" applyBorder="1" applyAlignment="1" applyProtection="1">
      <alignment horizontal="center" vertical="center" wrapText="1"/>
      <protection hidden="1"/>
    </xf>
    <xf numFmtId="0" fontId="6" fillId="2" borderId="48" xfId="0" applyFont="1" applyFill="1" applyBorder="1" applyAlignment="1" applyProtection="1">
      <alignment horizontal="center" vertical="center" wrapText="1"/>
      <protection hidden="1"/>
    </xf>
    <xf numFmtId="0" fontId="6" fillId="2" borderId="49" xfId="0" applyFont="1" applyFill="1" applyBorder="1" applyAlignment="1" applyProtection="1">
      <alignment horizontal="center" vertical="center" wrapText="1"/>
      <protection hidden="1"/>
    </xf>
    <xf numFmtId="0" fontId="6" fillId="2" borderId="5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 textRotation="255" wrapText="1"/>
      <protection hidden="1"/>
    </xf>
    <xf numFmtId="0" fontId="6" fillId="2" borderId="22" xfId="0" applyFont="1" applyFill="1" applyBorder="1" applyAlignment="1" applyProtection="1">
      <alignment horizontal="center" vertical="center" textRotation="255" wrapText="1"/>
      <protection hidden="1"/>
    </xf>
    <xf numFmtId="0" fontId="7" fillId="2" borderId="6" xfId="0" applyFont="1" applyFill="1" applyBorder="1" applyAlignment="1" applyProtection="1">
      <alignment horizontal="justify" vertical="center" wrapText="1"/>
      <protection hidden="1"/>
    </xf>
    <xf numFmtId="0" fontId="6" fillId="2" borderId="21" xfId="0" applyFont="1" applyFill="1" applyBorder="1" applyAlignment="1" applyProtection="1">
      <alignment horizontal="center" vertical="distributed" textRotation="255" shrinkToFit="1"/>
      <protection hidden="1"/>
    </xf>
    <xf numFmtId="0" fontId="6" fillId="2" borderId="9" xfId="0" applyFont="1" applyFill="1" applyBorder="1" applyAlignment="1" applyProtection="1">
      <alignment horizontal="center" vertical="distributed" textRotation="255" shrinkToFit="1"/>
      <protection hidden="1"/>
    </xf>
    <xf numFmtId="0" fontId="7" fillId="2" borderId="0" xfId="0" applyFont="1" applyFill="1" applyBorder="1" applyAlignment="1" applyProtection="1">
      <alignment horizontal="justify" vertical="center" wrapText="1"/>
      <protection hidden="1"/>
    </xf>
    <xf numFmtId="178" fontId="7" fillId="2" borderId="10" xfId="0" applyNumberFormat="1" applyFont="1" applyFill="1" applyBorder="1" applyAlignment="1" applyProtection="1">
      <alignment horizontal="left" vertical="center" wrapText="1"/>
      <protection hidden="1"/>
    </xf>
    <xf numFmtId="178" fontId="7" fillId="2" borderId="26" xfId="0" applyNumberFormat="1" applyFont="1" applyFill="1" applyBorder="1" applyAlignment="1" applyProtection="1">
      <alignment horizontal="left" vertical="center" wrapText="1"/>
      <protection hidden="1"/>
    </xf>
    <xf numFmtId="178" fontId="7" fillId="2" borderId="11" xfId="0" applyNumberFormat="1" applyFont="1" applyFill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left" vertical="top" wrapText="1"/>
    </xf>
    <xf numFmtId="0" fontId="19" fillId="2" borderId="40" xfId="0" applyFont="1" applyFill="1" applyBorder="1" applyAlignment="1">
      <alignment horizontal="left" vertical="top" wrapText="1"/>
    </xf>
    <xf numFmtId="0" fontId="19" fillId="2" borderId="42" xfId="0" applyFont="1" applyFill="1" applyBorder="1" applyAlignment="1">
      <alignment horizontal="left" vertical="top" wrapText="1"/>
    </xf>
    <xf numFmtId="0" fontId="19" fillId="2" borderId="43" xfId="0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left" vertical="center" wrapText="1"/>
    </xf>
    <xf numFmtId="0" fontId="18" fillId="2" borderId="40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42" xfId="0" applyFont="1" applyFill="1" applyBorder="1" applyAlignment="1">
      <alignment horizontal="left" vertical="center" wrapText="1"/>
    </xf>
    <xf numFmtId="0" fontId="18" fillId="2" borderId="4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18" fillId="2" borderId="39" xfId="0" applyFont="1" applyFill="1" applyBorder="1" applyAlignment="1">
      <alignment horizontal="left" vertical="top" wrapText="1"/>
    </xf>
    <xf numFmtId="0" fontId="18" fillId="2" borderId="40" xfId="0" applyFont="1" applyFill="1" applyBorder="1" applyAlignment="1">
      <alignment horizontal="left" vertical="top" wrapText="1"/>
    </xf>
    <xf numFmtId="0" fontId="18" fillId="2" borderId="4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44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9" fillId="2" borderId="25" xfId="0" applyFont="1" applyFill="1" applyBorder="1" applyAlignment="1">
      <alignment horizontal="center" vertical="center" textRotation="255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20" xfId="0" applyFont="1" applyFill="1" applyBorder="1" applyAlignment="1">
      <alignment horizontal="center" vertical="center" textRotation="255" wrapText="1"/>
    </xf>
    <xf numFmtId="0" fontId="6" fillId="2" borderId="22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justify" vertical="center" wrapText="1"/>
    </xf>
    <xf numFmtId="0" fontId="6" fillId="2" borderId="21" xfId="0" applyFont="1" applyFill="1" applyBorder="1" applyAlignment="1">
      <alignment horizontal="center" vertical="distributed" textRotation="255" shrinkToFit="1"/>
    </xf>
    <xf numFmtId="0" fontId="6" fillId="2" borderId="9" xfId="0" applyFont="1" applyFill="1" applyBorder="1" applyAlignment="1">
      <alignment horizontal="center" vertical="distributed" textRotation="255" shrinkToFit="1"/>
    </xf>
    <xf numFmtId="0" fontId="7" fillId="2" borderId="0" xfId="0" applyFont="1" applyFill="1" applyBorder="1" applyAlignment="1">
      <alignment horizontal="justify" vertical="center" wrapText="1"/>
    </xf>
    <xf numFmtId="178" fontId="7" fillId="2" borderId="10" xfId="0" applyNumberFormat="1" applyFont="1" applyFill="1" applyBorder="1" applyAlignment="1">
      <alignment horizontal="left" vertical="center" wrapText="1"/>
    </xf>
    <xf numFmtId="178" fontId="7" fillId="2" borderId="26" xfId="0" applyNumberFormat="1" applyFont="1" applyFill="1" applyBorder="1" applyAlignment="1">
      <alignment horizontal="left" vertical="center" wrapText="1"/>
    </xf>
    <xf numFmtId="178" fontId="7" fillId="2" borderId="11" xfId="0" applyNumberFormat="1" applyFont="1" applyFill="1" applyBorder="1" applyAlignment="1">
      <alignment horizontal="left" vertical="center" wrapText="1"/>
    </xf>
  </cellXfs>
  <cellStyles count="7">
    <cellStyle name="パーセント" xfId="1" builtinId="5"/>
    <cellStyle name="パーセント 2" xfId="3" xr:uid="{00000000-0005-0000-0000-00002F000000}"/>
    <cellStyle name="ハイパーリンク" xfId="5" builtinId="8"/>
    <cellStyle name="桁区切り" xfId="6" builtinId="6"/>
    <cellStyle name="標準" xfId="0" builtinId="0"/>
    <cellStyle name="標準 2" xfId="4" xr:uid="{00000000-0005-0000-0000-000002000000}"/>
    <cellStyle name="標準 3" xfId="2" xr:uid="{00000000-0005-0000-0000-000030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G$15" noThreeD="1"/>
</file>

<file path=xl/ctrlProps/ctrlProp11.xml><?xml version="1.0" encoding="utf-8"?>
<formControlPr xmlns="http://schemas.microsoft.com/office/spreadsheetml/2009/9/main" objectType="CheckBox" fmlaLink="$G$16" noThreeD="1"/>
</file>

<file path=xl/ctrlProps/ctrlProp12.xml><?xml version="1.0" encoding="utf-8"?>
<formControlPr xmlns="http://schemas.microsoft.com/office/spreadsheetml/2009/9/main" objectType="CheckBox" fmlaLink="$G$17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G$18" noThreeD="1"/>
</file>

<file path=xl/ctrlProps/ctrlProp22.xml><?xml version="1.0" encoding="utf-8"?>
<formControlPr xmlns="http://schemas.microsoft.com/office/spreadsheetml/2009/9/main" objectType="CheckBox" checked="Checked" fmlaLink="$G$19" noThreeD="1"/>
</file>

<file path=xl/ctrlProps/ctrlProp23.xml><?xml version="1.0" encoding="utf-8"?>
<formControlPr xmlns="http://schemas.microsoft.com/office/spreadsheetml/2009/9/main" objectType="CheckBox" fmlaLink="$G$20" noThreeD="1"/>
</file>

<file path=xl/ctrlProps/ctrlProp24.xml><?xml version="1.0" encoding="utf-8"?>
<formControlPr xmlns="http://schemas.microsoft.com/office/spreadsheetml/2009/9/main" objectType="CheckBox" fmlaLink="$G$21" noThreeD="1"/>
</file>

<file path=xl/ctrlProps/ctrlProp25.xml><?xml version="1.0" encoding="utf-8"?>
<formControlPr xmlns="http://schemas.microsoft.com/office/spreadsheetml/2009/9/main" objectType="CheckBox" fmlaLink="$G$22" noThreeD="1"/>
</file>

<file path=xl/ctrlProps/ctrlProp26.xml><?xml version="1.0" encoding="utf-8"?>
<formControlPr xmlns="http://schemas.microsoft.com/office/spreadsheetml/2009/9/main" objectType="CheckBox" fmlaLink="$G$23" noThreeD="1"/>
</file>

<file path=xl/ctrlProps/ctrlProp27.xml><?xml version="1.0" encoding="utf-8"?>
<formControlPr xmlns="http://schemas.microsoft.com/office/spreadsheetml/2009/9/main" objectType="CheckBox" fmlaLink="$G$24" noThreeD="1"/>
</file>

<file path=xl/ctrlProps/ctrlProp28.xml><?xml version="1.0" encoding="utf-8"?>
<formControlPr xmlns="http://schemas.microsoft.com/office/spreadsheetml/2009/9/main" objectType="CheckBox" fmlaLink="$G$25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G$26" lockText="1" noThreeD="1"/>
</file>

<file path=xl/ctrlProps/ctrlProp32.xml><?xml version="1.0" encoding="utf-8"?>
<formControlPr xmlns="http://schemas.microsoft.com/office/spreadsheetml/2009/9/main" objectType="CheckBox" fmlaLink="$G$27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fmlaLink="$G$14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13</xdr:row>
          <xdr:rowOff>0</xdr:rowOff>
        </xdr:from>
        <xdr:to>
          <xdr:col>4</xdr:col>
          <xdr:colOff>5991225</xdr:colOff>
          <xdr:row>14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14</xdr:row>
          <xdr:rowOff>0</xdr:rowOff>
        </xdr:from>
        <xdr:to>
          <xdr:col>4</xdr:col>
          <xdr:colOff>5991225</xdr:colOff>
          <xdr:row>15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15</xdr:row>
          <xdr:rowOff>0</xdr:rowOff>
        </xdr:from>
        <xdr:to>
          <xdr:col>4</xdr:col>
          <xdr:colOff>5991225</xdr:colOff>
          <xdr:row>16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16</xdr:row>
          <xdr:rowOff>0</xdr:rowOff>
        </xdr:from>
        <xdr:to>
          <xdr:col>4</xdr:col>
          <xdr:colOff>5991225</xdr:colOff>
          <xdr:row>17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0</xdr:colOff>
          <xdr:row>19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</xdr:col>
          <xdr:colOff>361950</xdr:colOff>
          <xdr:row>21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1</xdr:col>
          <xdr:colOff>361950</xdr:colOff>
          <xdr:row>22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1</xdr:col>
          <xdr:colOff>361950</xdr:colOff>
          <xdr:row>23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1</xdr:col>
          <xdr:colOff>361950</xdr:colOff>
          <xdr:row>24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1</xdr:col>
          <xdr:colOff>361950</xdr:colOff>
          <xdr:row>25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5</xdr:col>
          <xdr:colOff>0</xdr:colOff>
          <xdr:row>17</xdr:row>
          <xdr:rowOff>314325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18</xdr:row>
          <xdr:rowOff>0</xdr:rowOff>
        </xdr:from>
        <xdr:to>
          <xdr:col>4</xdr:col>
          <xdr:colOff>5991225</xdr:colOff>
          <xdr:row>19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19</xdr:row>
          <xdr:rowOff>0</xdr:rowOff>
        </xdr:from>
        <xdr:to>
          <xdr:col>4</xdr:col>
          <xdr:colOff>5991225</xdr:colOff>
          <xdr:row>20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20</xdr:row>
          <xdr:rowOff>0</xdr:rowOff>
        </xdr:from>
        <xdr:to>
          <xdr:col>4</xdr:col>
          <xdr:colOff>5991225</xdr:colOff>
          <xdr:row>21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21</xdr:row>
          <xdr:rowOff>0</xdr:rowOff>
        </xdr:from>
        <xdr:to>
          <xdr:col>4</xdr:col>
          <xdr:colOff>5991225</xdr:colOff>
          <xdr:row>22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22</xdr:row>
          <xdr:rowOff>0</xdr:rowOff>
        </xdr:from>
        <xdr:to>
          <xdr:col>4</xdr:col>
          <xdr:colOff>5991225</xdr:colOff>
          <xdr:row>23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23</xdr:row>
          <xdr:rowOff>0</xdr:rowOff>
        </xdr:from>
        <xdr:to>
          <xdr:col>4</xdr:col>
          <xdr:colOff>5991225</xdr:colOff>
          <xdr:row>24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24</xdr:row>
          <xdr:rowOff>0</xdr:rowOff>
        </xdr:from>
        <xdr:to>
          <xdr:col>4</xdr:col>
          <xdr:colOff>5991225</xdr:colOff>
          <xdr:row>25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0</xdr:colOff>
          <xdr:row>26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0</xdr:colOff>
          <xdr:row>27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5438775</xdr:colOff>
          <xdr:row>25</xdr:row>
          <xdr:rowOff>0</xdr:rowOff>
        </xdr:from>
        <xdr:to>
          <xdr:col>4</xdr:col>
          <xdr:colOff>5991225</xdr:colOff>
          <xdr:row>26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4</xdr:col>
          <xdr:colOff>5991225</xdr:colOff>
          <xdr:row>27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95250</xdr:colOff>
      <xdr:row>13</xdr:row>
      <xdr:rowOff>27215</xdr:rowOff>
    </xdr:from>
    <xdr:to>
      <xdr:col>13</xdr:col>
      <xdr:colOff>326572</xdr:colOff>
      <xdr:row>17</xdr:row>
      <xdr:rowOff>36739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233"/>
        <a:stretch/>
      </xdr:blipFill>
      <xdr:spPr bwMode="auto">
        <a:xfrm>
          <a:off x="17335500" y="3306536"/>
          <a:ext cx="2952750" cy="131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27214</xdr:colOff>
      <xdr:row>13</xdr:row>
      <xdr:rowOff>27215</xdr:rowOff>
    </xdr:from>
    <xdr:to>
      <xdr:col>18</xdr:col>
      <xdr:colOff>530678</xdr:colOff>
      <xdr:row>17</xdr:row>
      <xdr:rowOff>36740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922"/>
        <a:stretch/>
      </xdr:blipFill>
      <xdr:spPr bwMode="auto">
        <a:xfrm>
          <a:off x="20669250" y="3306536"/>
          <a:ext cx="3224893" cy="1315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517072</xdr:colOff>
      <xdr:row>14</xdr:row>
      <xdr:rowOff>163285</xdr:rowOff>
    </xdr:from>
    <xdr:to>
      <xdr:col>13</xdr:col>
      <xdr:colOff>639535</xdr:colOff>
      <xdr:row>15</xdr:row>
      <xdr:rowOff>231321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798393" y="3769178"/>
          <a:ext cx="802821" cy="3946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5276849" y="90514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5276849" y="90514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17</xdr:row>
      <xdr:rowOff>152400</xdr:rowOff>
    </xdr:from>
    <xdr:to>
      <xdr:col>17</xdr:col>
      <xdr:colOff>2047875</xdr:colOff>
      <xdr:row>19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38149" y="6648450"/>
          <a:ext cx="7886701" cy="3238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グレー網掛け部は、計算式が入力されているため、絶対に削除や編集はしないでください。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85725</xdr:colOff>
          <xdr:row>1</xdr:row>
          <xdr:rowOff>57151</xdr:rowOff>
        </xdr:from>
        <xdr:to>
          <xdr:col>33</xdr:col>
          <xdr:colOff>560442</xdr:colOff>
          <xdr:row>11</xdr:row>
          <xdr:rowOff>19050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情報!$D$2:$E$27" spid="_x0000_s41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677900" y="857251"/>
              <a:ext cx="3217917" cy="37718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29</xdr:col>
      <xdr:colOff>66675</xdr:colOff>
      <xdr:row>12</xdr:row>
      <xdr:rowOff>209550</xdr:rowOff>
    </xdr:from>
    <xdr:to>
      <xdr:col>29</xdr:col>
      <xdr:colOff>609601</xdr:colOff>
      <xdr:row>14</xdr:row>
      <xdr:rowOff>161925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58850" y="5200650"/>
          <a:ext cx="542926" cy="714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123829</xdr:colOff>
      <xdr:row>16</xdr:row>
      <xdr:rowOff>9528</xdr:rowOff>
    </xdr:from>
    <xdr:to>
      <xdr:col>29</xdr:col>
      <xdr:colOff>593067</xdr:colOff>
      <xdr:row>17</xdr:row>
      <xdr:rowOff>0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6200000" flipH="1">
          <a:off x="12943400" y="5170641"/>
          <a:ext cx="170189" cy="2374238"/>
        </a:xfrm>
        <a:prstGeom prst="bentUpArrow">
          <a:avLst>
            <a:gd name="adj1" fmla="val 35201"/>
            <a:gd name="adj2" fmla="val 32650"/>
            <a:gd name="adj3" fmla="val 250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18</xdr:row>
      <xdr:rowOff>9525</xdr:rowOff>
    </xdr:from>
    <xdr:to>
      <xdr:col>17</xdr:col>
      <xdr:colOff>2009776</xdr:colOff>
      <xdr:row>19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400050" y="6686550"/>
          <a:ext cx="7886701" cy="3238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グレー網掛け部は、計算式が入力されているため、絶対に削除や編集はしないでください。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85725</xdr:colOff>
          <xdr:row>1</xdr:row>
          <xdr:rowOff>57152</xdr:rowOff>
        </xdr:from>
        <xdr:to>
          <xdr:col>33</xdr:col>
          <xdr:colOff>552450</xdr:colOff>
          <xdr:row>11</xdr:row>
          <xdr:rowOff>41324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13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情報!$D$2:$E$27" spid="_x0000_s82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677900" y="857252"/>
              <a:ext cx="3209925" cy="379417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29</xdr:col>
      <xdr:colOff>66675</xdr:colOff>
      <xdr:row>12</xdr:row>
      <xdr:rowOff>209550</xdr:rowOff>
    </xdr:from>
    <xdr:to>
      <xdr:col>29</xdr:col>
      <xdr:colOff>609601</xdr:colOff>
      <xdr:row>14</xdr:row>
      <xdr:rowOff>161925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3658850" y="5200650"/>
          <a:ext cx="542926" cy="714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123829</xdr:colOff>
      <xdr:row>16</xdr:row>
      <xdr:rowOff>9528</xdr:rowOff>
    </xdr:from>
    <xdr:to>
      <xdr:col>29</xdr:col>
      <xdr:colOff>593067</xdr:colOff>
      <xdr:row>17</xdr:row>
      <xdr:rowOff>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/>
      </xdr:nvSpPr>
      <xdr:spPr>
        <a:xfrm rot="16200000" flipH="1">
          <a:off x="12912399" y="5223208"/>
          <a:ext cx="171447" cy="2374238"/>
        </a:xfrm>
        <a:prstGeom prst="bentUpArrow">
          <a:avLst>
            <a:gd name="adj1" fmla="val 35201"/>
            <a:gd name="adj2" fmla="val 32650"/>
            <a:gd name="adj3" fmla="val 250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18</xdr:row>
      <xdr:rowOff>0</xdr:rowOff>
    </xdr:from>
    <xdr:to>
      <xdr:col>17</xdr:col>
      <xdr:colOff>2019301</xdr:colOff>
      <xdr:row>19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9575" y="6677025"/>
          <a:ext cx="7886701" cy="3238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グレー網掛け部は、計算式が入力されているため、絶対に削除や編集はしないでください。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85725</xdr:colOff>
          <xdr:row>1</xdr:row>
          <xdr:rowOff>57152</xdr:rowOff>
        </xdr:from>
        <xdr:to>
          <xdr:col>33</xdr:col>
          <xdr:colOff>533606</xdr:colOff>
          <xdr:row>11</xdr:row>
          <xdr:rowOff>19050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情報!$D$2:$E$27" spid="_x0000_s51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677900" y="857252"/>
              <a:ext cx="3191081" cy="37718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29</xdr:col>
      <xdr:colOff>66675</xdr:colOff>
      <xdr:row>12</xdr:row>
      <xdr:rowOff>209550</xdr:rowOff>
    </xdr:from>
    <xdr:to>
      <xdr:col>29</xdr:col>
      <xdr:colOff>609601</xdr:colOff>
      <xdr:row>14</xdr:row>
      <xdr:rowOff>161925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58850" y="5200650"/>
          <a:ext cx="542926" cy="714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123829</xdr:colOff>
      <xdr:row>16</xdr:row>
      <xdr:rowOff>9528</xdr:rowOff>
    </xdr:from>
    <xdr:to>
      <xdr:col>29</xdr:col>
      <xdr:colOff>593067</xdr:colOff>
      <xdr:row>17</xdr:row>
      <xdr:rowOff>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6200000" flipH="1">
          <a:off x="12912399" y="5223208"/>
          <a:ext cx="171447" cy="2374238"/>
        </a:xfrm>
        <a:prstGeom prst="bentUpArrow">
          <a:avLst>
            <a:gd name="adj1" fmla="val 35201"/>
            <a:gd name="adj2" fmla="val 32650"/>
            <a:gd name="adj3" fmla="val 250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123829</xdr:colOff>
      <xdr:row>16</xdr:row>
      <xdr:rowOff>9528</xdr:rowOff>
    </xdr:from>
    <xdr:to>
      <xdr:col>29</xdr:col>
      <xdr:colOff>593067</xdr:colOff>
      <xdr:row>17</xdr:row>
      <xdr:rowOff>0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6200000" flipH="1">
          <a:off x="12912399" y="5223208"/>
          <a:ext cx="171447" cy="2374238"/>
        </a:xfrm>
        <a:prstGeom prst="bentUpArrow">
          <a:avLst>
            <a:gd name="adj1" fmla="val 35201"/>
            <a:gd name="adj2" fmla="val 32650"/>
            <a:gd name="adj3" fmla="val 250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</xdr:row>
      <xdr:rowOff>171450</xdr:rowOff>
    </xdr:from>
    <xdr:to>
      <xdr:col>17</xdr:col>
      <xdr:colOff>2038351</xdr:colOff>
      <xdr:row>19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28625" y="6667500"/>
          <a:ext cx="7886701" cy="3238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グレー網掛け部は、計算式が入力されているため、絶対に削除や編集はしないでください。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85725</xdr:colOff>
          <xdr:row>1</xdr:row>
          <xdr:rowOff>57151</xdr:rowOff>
        </xdr:from>
        <xdr:to>
          <xdr:col>33</xdr:col>
          <xdr:colOff>533400</xdr:colOff>
          <xdr:row>11</xdr:row>
          <xdr:rowOff>18806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情報!$D$2:$E$27" spid="_x0000_s62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677900" y="857251"/>
              <a:ext cx="3190875" cy="377165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29</xdr:col>
      <xdr:colOff>66675</xdr:colOff>
      <xdr:row>12</xdr:row>
      <xdr:rowOff>209550</xdr:rowOff>
    </xdr:from>
    <xdr:to>
      <xdr:col>29</xdr:col>
      <xdr:colOff>609601</xdr:colOff>
      <xdr:row>14</xdr:row>
      <xdr:rowOff>161925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658850" y="5200650"/>
          <a:ext cx="542926" cy="714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123829</xdr:colOff>
      <xdr:row>16</xdr:row>
      <xdr:rowOff>9528</xdr:rowOff>
    </xdr:from>
    <xdr:to>
      <xdr:col>29</xdr:col>
      <xdr:colOff>593067</xdr:colOff>
      <xdr:row>17</xdr:row>
      <xdr:rowOff>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6200000" flipH="1">
          <a:off x="12912399" y="5223208"/>
          <a:ext cx="171447" cy="2374238"/>
        </a:xfrm>
        <a:prstGeom prst="bentUpArrow">
          <a:avLst>
            <a:gd name="adj1" fmla="val 35201"/>
            <a:gd name="adj2" fmla="val 32650"/>
            <a:gd name="adj3" fmla="val 250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17</xdr:row>
      <xdr:rowOff>171450</xdr:rowOff>
    </xdr:from>
    <xdr:to>
      <xdr:col>17</xdr:col>
      <xdr:colOff>2019301</xdr:colOff>
      <xdr:row>19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09575" y="6667500"/>
          <a:ext cx="7886701" cy="3238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グレー網掛け部は、計算式が入力されているため、絶対に削除や編集はしないでください。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85725</xdr:colOff>
          <xdr:row>1</xdr:row>
          <xdr:rowOff>57152</xdr:rowOff>
        </xdr:from>
        <xdr:to>
          <xdr:col>33</xdr:col>
          <xdr:colOff>533400</xdr:colOff>
          <xdr:row>11</xdr:row>
          <xdr:rowOff>18808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情報!$D$2:$E$27" spid="_x0000_s72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677900" y="857252"/>
              <a:ext cx="3190875" cy="37716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29</xdr:col>
      <xdr:colOff>66675</xdr:colOff>
      <xdr:row>12</xdr:row>
      <xdr:rowOff>209550</xdr:rowOff>
    </xdr:from>
    <xdr:to>
      <xdr:col>29</xdr:col>
      <xdr:colOff>609601</xdr:colOff>
      <xdr:row>14</xdr:row>
      <xdr:rowOff>161925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58850" y="5200650"/>
          <a:ext cx="542926" cy="714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123829</xdr:colOff>
      <xdr:row>16</xdr:row>
      <xdr:rowOff>9528</xdr:rowOff>
    </xdr:from>
    <xdr:to>
      <xdr:col>29</xdr:col>
      <xdr:colOff>593067</xdr:colOff>
      <xdr:row>17</xdr:row>
      <xdr:rowOff>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6200000" flipH="1">
          <a:off x="12912399" y="5223208"/>
          <a:ext cx="171447" cy="2374238"/>
        </a:xfrm>
        <a:prstGeom prst="bentUpArrow">
          <a:avLst>
            <a:gd name="adj1" fmla="val 35201"/>
            <a:gd name="adj2" fmla="val 32650"/>
            <a:gd name="adj3" fmla="val 250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5276849" y="8584747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38</xdr:row>
      <xdr:rowOff>2722</xdr:rowOff>
    </xdr:from>
    <xdr:to>
      <xdr:col>9</xdr:col>
      <xdr:colOff>948416</xdr:colOff>
      <xdr:row>44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5276849" y="9089572"/>
          <a:ext cx="1367517" cy="1083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受付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DB56-71D2-4AE1-BFCA-F5C4F78DC277}">
  <sheetPr codeName="Sheet1">
    <tabColor rgb="FFFFFF00"/>
    <pageSetUpPr fitToPage="1"/>
  </sheetPr>
  <dimension ref="A1:J36"/>
  <sheetViews>
    <sheetView tabSelected="1" view="pageBreakPreview" zoomScale="70" zoomScaleNormal="100" zoomScaleSheetLayoutView="70" workbookViewId="0"/>
  </sheetViews>
  <sheetFormatPr defaultRowHeight="14.25"/>
  <cols>
    <col min="1" max="1" width="26.875" style="84" customWidth="1"/>
    <col min="2" max="2" width="4.75" style="84" customWidth="1"/>
    <col min="3" max="3" width="71.375" style="84" customWidth="1"/>
    <col min="4" max="4" width="4.75" style="84" customWidth="1"/>
    <col min="5" max="5" width="78.625" style="84" bestFit="1" customWidth="1"/>
    <col min="6" max="6" width="9" style="84"/>
    <col min="7" max="7" width="9" style="84" hidden="1" customWidth="1"/>
    <col min="8" max="8" width="12.875" style="84" hidden="1" customWidth="1"/>
    <col min="9" max="16384" width="9" style="84"/>
  </cols>
  <sheetData>
    <row r="1" spans="1:10" ht="26.25" thickBot="1">
      <c r="A1" s="140" t="s">
        <v>41</v>
      </c>
      <c r="B1" s="140"/>
      <c r="C1" s="140"/>
      <c r="D1" s="140"/>
      <c r="E1" s="140"/>
    </row>
    <row r="2" spans="1:10" ht="25.5">
      <c r="A2" s="167"/>
      <c r="B2" s="185" t="s">
        <v>43</v>
      </c>
      <c r="C2" s="186"/>
      <c r="D2" s="187" t="s">
        <v>44</v>
      </c>
      <c r="E2" s="188"/>
      <c r="G2" s="85" t="s">
        <v>180</v>
      </c>
      <c r="H2" s="141">
        <f ca="1">TODAY()</f>
        <v>45287</v>
      </c>
    </row>
    <row r="3" spans="1:10" ht="25.5">
      <c r="A3" s="142" t="s">
        <v>35</v>
      </c>
      <c r="B3" s="173" t="s">
        <v>42</v>
      </c>
      <c r="C3" s="174"/>
      <c r="D3" s="189" t="s">
        <v>255</v>
      </c>
      <c r="E3" s="190"/>
      <c r="G3" s="85" t="s">
        <v>181</v>
      </c>
      <c r="H3" s="85">
        <f ca="1">YEAR(EDATE(H2,-3))</f>
        <v>2023</v>
      </c>
    </row>
    <row r="4" spans="1:10" ht="25.5">
      <c r="A4" s="142" t="s">
        <v>95</v>
      </c>
      <c r="B4" s="173" t="s">
        <v>153</v>
      </c>
      <c r="C4" s="174"/>
      <c r="D4" s="189" t="s">
        <v>146</v>
      </c>
      <c r="E4" s="190"/>
      <c r="G4" s="85" t="s">
        <v>182</v>
      </c>
      <c r="H4" s="78" t="str">
        <f>VLOOKUP(TRUE,G14:H17,2,FALSE)</f>
        <v>01</v>
      </c>
    </row>
    <row r="5" spans="1:10" ht="25.5">
      <c r="A5" s="142" t="s">
        <v>157</v>
      </c>
      <c r="B5" s="173" t="str">
        <f>IF(B4 &lt;&gt; "",VLOOKUP(B4,リスト!$A$2:$D$42,3,FALSE), "")</f>
        <v>龍野　　　　　　</v>
      </c>
      <c r="C5" s="174"/>
      <c r="D5" s="175" t="str">
        <f>IF(D4 &lt;&gt; "",VLOOKUP(D4,リスト!$A$2:$D$42,3,FALSE), "")</f>
        <v>加古川　　　　　</v>
      </c>
      <c r="E5" s="176"/>
    </row>
    <row r="6" spans="1:10" ht="25.5" hidden="1">
      <c r="A6" s="142" t="s">
        <v>158</v>
      </c>
      <c r="B6" s="173">
        <f>IF(B4 &lt;&gt; "",VLOOKUP(B4,リスト!$A$2:$D$42,4,FALSE), "")</f>
        <v>64</v>
      </c>
      <c r="C6" s="174"/>
      <c r="D6" s="175">
        <f>IF(D4 &lt;&gt; "",VLOOKUP(D4,リスト!$A$2:$D$42,4,FALSE), "")</f>
        <v>58</v>
      </c>
      <c r="E6" s="176"/>
    </row>
    <row r="7" spans="1:10" ht="25.5" hidden="1">
      <c r="A7" s="142" t="s">
        <v>247</v>
      </c>
      <c r="B7" s="173">
        <f>IF(B4 &lt;&gt; "",VLOOKUP(B4,リスト!$A$2:$D$42,2,FALSE), "")</f>
        <v>28501</v>
      </c>
      <c r="C7" s="174"/>
      <c r="D7" s="175">
        <f>IF(D4 &lt;&gt; "",VLOOKUP(D4,リスト!$A$2:$D$42,2,FALSE), "")</f>
        <v>28382</v>
      </c>
      <c r="E7" s="176"/>
    </row>
    <row r="8" spans="1:10" ht="25.5">
      <c r="A8" s="142" t="s">
        <v>36</v>
      </c>
      <c r="B8" s="173" t="s">
        <v>45</v>
      </c>
      <c r="C8" s="174"/>
      <c r="D8" s="189" t="s">
        <v>254</v>
      </c>
      <c r="E8" s="190"/>
    </row>
    <row r="9" spans="1:10" ht="25.5" hidden="1">
      <c r="A9" s="142" t="s">
        <v>37</v>
      </c>
      <c r="B9" s="173" t="s">
        <v>48</v>
      </c>
      <c r="C9" s="174"/>
      <c r="D9" s="189" t="s">
        <v>256</v>
      </c>
      <c r="E9" s="190"/>
    </row>
    <row r="10" spans="1:10" ht="25.5">
      <c r="A10" s="142" t="s">
        <v>38</v>
      </c>
      <c r="B10" s="173" t="s">
        <v>46</v>
      </c>
      <c r="C10" s="174"/>
      <c r="D10" s="189" t="s">
        <v>46</v>
      </c>
      <c r="E10" s="190"/>
    </row>
    <row r="11" spans="1:10" ht="25.5">
      <c r="A11" s="142" t="s">
        <v>196</v>
      </c>
      <c r="B11" s="173" t="s">
        <v>199</v>
      </c>
      <c r="C11" s="174"/>
      <c r="D11" s="179" t="s">
        <v>198</v>
      </c>
      <c r="E11" s="180"/>
    </row>
    <row r="12" spans="1:10" ht="25.5">
      <c r="A12" s="142" t="s">
        <v>39</v>
      </c>
      <c r="B12" s="173" t="s">
        <v>47</v>
      </c>
      <c r="C12" s="174"/>
      <c r="D12" s="189" t="s">
        <v>75</v>
      </c>
      <c r="E12" s="190"/>
    </row>
    <row r="13" spans="1:10" ht="25.5">
      <c r="A13" s="143" t="s">
        <v>197</v>
      </c>
      <c r="B13" s="173" t="s">
        <v>200</v>
      </c>
      <c r="C13" s="174"/>
      <c r="D13" s="177" t="s">
        <v>214</v>
      </c>
      <c r="E13" s="178"/>
      <c r="J13" s="144" t="s">
        <v>234</v>
      </c>
    </row>
    <row r="14" spans="1:10" ht="25.5">
      <c r="A14" s="143" t="s">
        <v>40</v>
      </c>
      <c r="B14" s="145"/>
      <c r="C14" s="146" t="s">
        <v>49</v>
      </c>
      <c r="D14" s="145"/>
      <c r="E14" s="147" t="s">
        <v>49</v>
      </c>
      <c r="G14" s="84" t="b">
        <v>1</v>
      </c>
      <c r="H14" s="148" t="str">
        <f>IF(G14=TRUE,"01","")</f>
        <v>01</v>
      </c>
    </row>
    <row r="15" spans="1:10" ht="25.5">
      <c r="A15" s="149"/>
      <c r="B15" s="145"/>
      <c r="C15" s="146" t="s">
        <v>50</v>
      </c>
      <c r="D15" s="145"/>
      <c r="E15" s="147" t="s">
        <v>50</v>
      </c>
      <c r="F15" s="148"/>
      <c r="G15" s="84" t="b">
        <v>0</v>
      </c>
      <c r="H15" s="148" t="str">
        <f t="shared" ref="H15:H17" si="0">IF(G15=TRUE,"01","")</f>
        <v/>
      </c>
    </row>
    <row r="16" spans="1:10" ht="25.5">
      <c r="A16" s="149"/>
      <c r="B16" s="145"/>
      <c r="C16" s="146" t="s">
        <v>51</v>
      </c>
      <c r="D16" s="145"/>
      <c r="E16" s="147" t="s">
        <v>51</v>
      </c>
      <c r="F16" s="148"/>
      <c r="G16" s="84" t="b">
        <v>0</v>
      </c>
      <c r="H16" s="148" t="str">
        <f t="shared" si="0"/>
        <v/>
      </c>
    </row>
    <row r="17" spans="1:8" ht="25.5">
      <c r="A17" s="150"/>
      <c r="B17" s="145"/>
      <c r="C17" s="146" t="s">
        <v>52</v>
      </c>
      <c r="D17" s="145"/>
      <c r="E17" s="147" t="s">
        <v>52</v>
      </c>
      <c r="F17" s="148"/>
      <c r="G17" s="84" t="b">
        <v>0</v>
      </c>
      <c r="H17" s="148" t="str">
        <f t="shared" si="0"/>
        <v/>
      </c>
    </row>
    <row r="18" spans="1:8" ht="25.5">
      <c r="A18" s="151" t="s">
        <v>84</v>
      </c>
      <c r="B18" s="145"/>
      <c r="C18" s="146" t="s">
        <v>79</v>
      </c>
      <c r="D18" s="145"/>
      <c r="E18" s="147" t="s">
        <v>79</v>
      </c>
      <c r="F18" s="148"/>
      <c r="G18" s="84" t="b">
        <v>0</v>
      </c>
    </row>
    <row r="19" spans="1:8" ht="25.5">
      <c r="A19" s="152"/>
      <c r="B19" s="145"/>
      <c r="C19" s="153" t="s">
        <v>82</v>
      </c>
      <c r="D19" s="154"/>
      <c r="E19" s="147" t="s">
        <v>82</v>
      </c>
      <c r="F19" s="148"/>
      <c r="G19" s="84" t="b">
        <v>1</v>
      </c>
    </row>
    <row r="20" spans="1:8" ht="25.5">
      <c r="A20" s="155"/>
      <c r="B20" s="145"/>
      <c r="C20" s="146" t="s">
        <v>83</v>
      </c>
      <c r="D20" s="154"/>
      <c r="E20" s="147" t="s">
        <v>83</v>
      </c>
      <c r="F20" s="148"/>
      <c r="G20" s="84" t="b">
        <v>0</v>
      </c>
    </row>
    <row r="21" spans="1:8" ht="25.5" customHeight="1">
      <c r="A21" s="151" t="s">
        <v>85</v>
      </c>
      <c r="B21" s="145"/>
      <c r="C21" s="156" t="s">
        <v>86</v>
      </c>
      <c r="D21" s="157"/>
      <c r="E21" s="158" t="s">
        <v>86</v>
      </c>
      <c r="F21" s="148"/>
      <c r="G21" s="84" t="b">
        <v>0</v>
      </c>
    </row>
    <row r="22" spans="1:8" ht="25.5" customHeight="1">
      <c r="A22" s="159"/>
      <c r="B22" s="145"/>
      <c r="C22" s="156" t="s">
        <v>87</v>
      </c>
      <c r="D22" s="157"/>
      <c r="E22" s="158" t="s">
        <v>87</v>
      </c>
      <c r="F22" s="148"/>
      <c r="G22" s="84" t="b">
        <v>0</v>
      </c>
    </row>
    <row r="23" spans="1:8" ht="25.5" customHeight="1">
      <c r="A23" s="160"/>
      <c r="B23" s="145"/>
      <c r="C23" s="156" t="s">
        <v>89</v>
      </c>
      <c r="D23" s="157"/>
      <c r="E23" s="158" t="s">
        <v>89</v>
      </c>
      <c r="F23" s="148"/>
      <c r="G23" s="84" t="b">
        <v>0</v>
      </c>
    </row>
    <row r="24" spans="1:8" ht="25.5" customHeight="1">
      <c r="A24" s="151" t="s">
        <v>93</v>
      </c>
      <c r="B24" s="145"/>
      <c r="C24" s="156" t="s">
        <v>91</v>
      </c>
      <c r="D24" s="157"/>
      <c r="E24" s="158" t="s">
        <v>91</v>
      </c>
      <c r="F24" s="148"/>
      <c r="G24" s="84" t="b">
        <v>0</v>
      </c>
    </row>
    <row r="25" spans="1:8" ht="25.5" customHeight="1">
      <c r="A25" s="160"/>
      <c r="B25" s="145"/>
      <c r="C25" s="156" t="s">
        <v>92</v>
      </c>
      <c r="D25" s="157"/>
      <c r="E25" s="158" t="s">
        <v>92</v>
      </c>
      <c r="F25" s="148"/>
      <c r="G25" s="84" t="b">
        <v>0</v>
      </c>
    </row>
    <row r="26" spans="1:8" ht="25.5" customHeight="1">
      <c r="A26" s="151" t="s">
        <v>177</v>
      </c>
      <c r="B26" s="145"/>
      <c r="C26" s="156" t="s">
        <v>176</v>
      </c>
      <c r="D26" s="157"/>
      <c r="E26" s="158" t="s">
        <v>176</v>
      </c>
      <c r="G26" s="84" t="b">
        <v>0</v>
      </c>
    </row>
    <row r="27" spans="1:8" ht="25.5" customHeight="1" thickBot="1">
      <c r="A27" s="161"/>
      <c r="B27" s="162"/>
      <c r="C27" s="163" t="s">
        <v>178</v>
      </c>
      <c r="D27" s="168"/>
      <c r="E27" s="164" t="s">
        <v>178</v>
      </c>
      <c r="G27" s="84" t="b">
        <v>0</v>
      </c>
    </row>
    <row r="28" spans="1:8" ht="25.5" customHeight="1">
      <c r="A28" s="165"/>
      <c r="B28" s="165"/>
      <c r="C28" s="165"/>
      <c r="D28" s="165"/>
      <c r="E28" s="165"/>
    </row>
    <row r="29" spans="1:8" ht="25.5" customHeight="1">
      <c r="A29" s="165" t="s">
        <v>219</v>
      </c>
      <c r="B29" s="183">
        <v>5</v>
      </c>
      <c r="C29" s="184"/>
      <c r="D29" s="165"/>
      <c r="E29" s="165"/>
    </row>
    <row r="30" spans="1:8" ht="25.5" customHeight="1">
      <c r="A30" s="165"/>
      <c r="B30" s="165"/>
      <c r="C30" s="165"/>
      <c r="D30" s="165"/>
      <c r="E30" s="165"/>
    </row>
    <row r="31" spans="1:8" ht="25.5" customHeight="1">
      <c r="A31" s="165"/>
      <c r="B31" s="165"/>
      <c r="C31" s="165"/>
      <c r="D31" s="165"/>
      <c r="E31" s="165"/>
    </row>
    <row r="32" spans="1:8" ht="25.5" customHeight="1">
      <c r="A32" s="165" t="s">
        <v>250</v>
      </c>
      <c r="B32" s="181"/>
      <c r="C32" s="182"/>
      <c r="D32" s="165" t="s">
        <v>251</v>
      </c>
      <c r="E32" s="165"/>
    </row>
    <row r="33" spans="1:5" ht="25.5" customHeight="1">
      <c r="A33" s="165"/>
      <c r="B33" s="165"/>
      <c r="C33" s="165"/>
      <c r="D33" s="165"/>
      <c r="E33" s="165"/>
    </row>
    <row r="34" spans="1:5" ht="25.5" customHeight="1">
      <c r="A34" s="165"/>
      <c r="B34" s="165"/>
      <c r="C34" s="165"/>
      <c r="D34" s="165"/>
      <c r="E34" s="165"/>
    </row>
    <row r="35" spans="1:5" ht="25.5" customHeight="1">
      <c r="A35" s="165"/>
      <c r="B35" s="165"/>
      <c r="C35" s="165"/>
      <c r="D35" s="165"/>
      <c r="E35" s="165"/>
    </row>
    <row r="36" spans="1:5" ht="25.5" customHeight="1">
      <c r="A36" s="165"/>
      <c r="B36" s="165"/>
      <c r="C36" s="165"/>
      <c r="D36" s="165"/>
      <c r="E36" s="165"/>
    </row>
  </sheetData>
  <mergeCells count="26">
    <mergeCell ref="B32:C32"/>
    <mergeCell ref="B29:C29"/>
    <mergeCell ref="B2:C2"/>
    <mergeCell ref="D2:E2"/>
    <mergeCell ref="D12:E12"/>
    <mergeCell ref="B3:C3"/>
    <mergeCell ref="B8:C8"/>
    <mergeCell ref="B9:C9"/>
    <mergeCell ref="B10:C10"/>
    <mergeCell ref="B12:C12"/>
    <mergeCell ref="D3:E3"/>
    <mergeCell ref="D8:E8"/>
    <mergeCell ref="D9:E9"/>
    <mergeCell ref="D10:E10"/>
    <mergeCell ref="D4:E4"/>
    <mergeCell ref="B4:C4"/>
    <mergeCell ref="B5:C5"/>
    <mergeCell ref="D5:E5"/>
    <mergeCell ref="B6:C6"/>
    <mergeCell ref="D6:E6"/>
    <mergeCell ref="B13:C13"/>
    <mergeCell ref="D13:E13"/>
    <mergeCell ref="B11:C11"/>
    <mergeCell ref="D11:E11"/>
    <mergeCell ref="B7:C7"/>
    <mergeCell ref="D7:E7"/>
  </mergeCells>
  <phoneticPr fontId="12"/>
  <conditionalFormatting sqref="D3:E3 D8:E10 D4 D13 D12:E12 D11">
    <cfRule type="cellIs" dxfId="2" priority="4" operator="equal">
      <formula>""</formula>
    </cfRule>
  </conditionalFormatting>
  <conditionalFormatting sqref="B4">
    <cfRule type="cellIs" dxfId="1" priority="3" operator="equal">
      <formula>""</formula>
    </cfRule>
  </conditionalFormatting>
  <conditionalFormatting sqref="B29:C29">
    <cfRule type="cellIs" dxfId="0" priority="1" operator="equal">
      <formula>""</formula>
    </cfRule>
  </conditionalFormatting>
  <pageMargins left="0.7" right="0.7" top="0.75" bottom="0.75" header="0.3" footer="0.3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locked="0" defaultSize="0" autoFill="0" autoLine="0" autoPict="0">
                <anchor moveWithCells="1">
                  <from>
                    <xdr:col>2</xdr:col>
                    <xdr:colOff>5438775</xdr:colOff>
                    <xdr:row>13</xdr:row>
                    <xdr:rowOff>0</xdr:rowOff>
                  </from>
                  <to>
                    <xdr:col>4</xdr:col>
                    <xdr:colOff>5991225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locked="0" defaultSize="0" autoFill="0" autoLine="0" autoPict="0">
                <anchor moveWithCells="1">
                  <from>
                    <xdr:col>2</xdr:col>
                    <xdr:colOff>5438775</xdr:colOff>
                    <xdr:row>14</xdr:row>
                    <xdr:rowOff>0</xdr:rowOff>
                  </from>
                  <to>
                    <xdr:col>4</xdr:col>
                    <xdr:colOff>5991225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locked="0" defaultSize="0" autoFill="0" autoLine="0" autoPict="0">
                <anchor moveWithCells="1">
                  <from>
                    <xdr:col>2</xdr:col>
                    <xdr:colOff>5438775</xdr:colOff>
                    <xdr:row>15</xdr:row>
                    <xdr:rowOff>0</xdr:rowOff>
                  </from>
                  <to>
                    <xdr:col>4</xdr:col>
                    <xdr:colOff>5991225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locked="0" defaultSize="0" autoFill="0" autoLine="0" autoPict="0">
                <anchor moveWithCells="1">
                  <from>
                    <xdr:col>2</xdr:col>
                    <xdr:colOff>5438775</xdr:colOff>
                    <xdr:row>16</xdr:row>
                    <xdr:rowOff>0</xdr:rowOff>
                  </from>
                  <to>
                    <xdr:col>4</xdr:col>
                    <xdr:colOff>5991225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9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1</xdr:col>
                    <xdr:colOff>361950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0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1</xdr:col>
                    <xdr:colOff>361950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1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1</xdr:col>
                    <xdr:colOff>361950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2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1</xdr:col>
                    <xdr:colOff>361950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3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1</xdr:col>
                    <xdr:colOff>361950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4" name="Check Box 2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5</xdr:col>
                    <xdr:colOff>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5" name="Check Box 27">
              <controlPr locked="0" defaultSize="0" autoFill="0" autoLine="0" autoPict="0">
                <anchor moveWithCells="1">
                  <from>
                    <xdr:col>2</xdr:col>
                    <xdr:colOff>5438775</xdr:colOff>
                    <xdr:row>18</xdr:row>
                    <xdr:rowOff>0</xdr:rowOff>
                  </from>
                  <to>
                    <xdr:col>4</xdr:col>
                    <xdr:colOff>5991225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6" name="Check Box 28">
              <controlPr locked="0" defaultSize="0" autoFill="0" autoLine="0" autoPict="0">
                <anchor moveWithCells="1">
                  <from>
                    <xdr:col>2</xdr:col>
                    <xdr:colOff>5438775</xdr:colOff>
                    <xdr:row>19</xdr:row>
                    <xdr:rowOff>0</xdr:rowOff>
                  </from>
                  <to>
                    <xdr:col>4</xdr:col>
                    <xdr:colOff>5991225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7" name="Check Box 29">
              <controlPr locked="0" defaultSize="0" autoFill="0" autoLine="0" autoPict="0">
                <anchor moveWithCells="1">
                  <from>
                    <xdr:col>2</xdr:col>
                    <xdr:colOff>5438775</xdr:colOff>
                    <xdr:row>20</xdr:row>
                    <xdr:rowOff>0</xdr:rowOff>
                  </from>
                  <to>
                    <xdr:col>4</xdr:col>
                    <xdr:colOff>5991225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8" name="Check Box 30">
              <controlPr locked="0" defaultSize="0" autoFill="0" autoLine="0" autoPict="0">
                <anchor moveWithCells="1">
                  <from>
                    <xdr:col>2</xdr:col>
                    <xdr:colOff>5438775</xdr:colOff>
                    <xdr:row>21</xdr:row>
                    <xdr:rowOff>0</xdr:rowOff>
                  </from>
                  <to>
                    <xdr:col>4</xdr:col>
                    <xdr:colOff>5991225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9" name="Check Box 31">
              <controlPr locked="0" defaultSize="0" autoFill="0" autoLine="0" autoPict="0">
                <anchor moveWithCells="1">
                  <from>
                    <xdr:col>2</xdr:col>
                    <xdr:colOff>5438775</xdr:colOff>
                    <xdr:row>22</xdr:row>
                    <xdr:rowOff>0</xdr:rowOff>
                  </from>
                  <to>
                    <xdr:col>4</xdr:col>
                    <xdr:colOff>5991225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0" name="Check Box 32">
              <controlPr locked="0" defaultSize="0" autoFill="0" autoLine="0" autoPict="0">
                <anchor moveWithCells="1">
                  <from>
                    <xdr:col>2</xdr:col>
                    <xdr:colOff>5438775</xdr:colOff>
                    <xdr:row>23</xdr:row>
                    <xdr:rowOff>0</xdr:rowOff>
                  </from>
                  <to>
                    <xdr:col>4</xdr:col>
                    <xdr:colOff>5991225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1" name="Check Box 33">
              <controlPr locked="0" defaultSize="0" autoFill="0" autoLine="0" autoPict="0">
                <anchor moveWithCells="1">
                  <from>
                    <xdr:col>2</xdr:col>
                    <xdr:colOff>5438775</xdr:colOff>
                    <xdr:row>24</xdr:row>
                    <xdr:rowOff>0</xdr:rowOff>
                  </from>
                  <to>
                    <xdr:col>4</xdr:col>
                    <xdr:colOff>5991225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2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3" name="Check Box 37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4" name="Check Box 40">
              <controlPr defaultSize="0" autoFill="0" autoLine="0" autoPict="0">
                <anchor moveWithCells="1">
                  <from>
                    <xdr:col>2</xdr:col>
                    <xdr:colOff>5438775</xdr:colOff>
                    <xdr:row>25</xdr:row>
                    <xdr:rowOff>0</xdr:rowOff>
                  </from>
                  <to>
                    <xdr:col>4</xdr:col>
                    <xdr:colOff>5991225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5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4</xdr:col>
                    <xdr:colOff>5991225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3B233A-5A13-48D6-AD73-79AB31A933BE}">
          <x14:formula1>
            <xm:f>リスト!$A$2:$A$42</xm:f>
          </x14:formula1>
          <xm:sqref>B4:E4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0D45-D193-419A-BAE6-582C8741FEEF}">
  <sheetPr>
    <pageSetUpPr fitToPage="1"/>
  </sheetPr>
  <dimension ref="A1:M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3">
      <c r="A1" s="84" t="s">
        <v>222</v>
      </c>
      <c r="B1" s="97"/>
      <c r="M1" s="84" t="str">
        <f>DBCS(基本情報!$B$29)</f>
        <v>５</v>
      </c>
    </row>
    <row r="2" spans="1:13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3" ht="15.75">
      <c r="A3" s="98"/>
    </row>
    <row r="4" spans="1:13">
      <c r="A4" s="84" t="s">
        <v>29</v>
      </c>
    </row>
    <row r="5" spans="1:13" ht="15.75">
      <c r="A5" s="98"/>
    </row>
    <row r="6" spans="1:13">
      <c r="A6" s="255" t="str">
        <f>"令和"&amp;M1&amp;"年８月分"</f>
        <v>令和５年８月分</v>
      </c>
      <c r="B6" s="255"/>
      <c r="C6" s="255"/>
      <c r="D6" s="255"/>
      <c r="E6" s="255"/>
      <c r="F6" s="255"/>
      <c r="G6" s="255"/>
      <c r="H6" s="255"/>
      <c r="I6" s="255"/>
    </row>
    <row r="7" spans="1:13" ht="16.5" thickBot="1">
      <c r="A7" s="98"/>
    </row>
    <row r="8" spans="1:13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3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3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3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3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3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3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3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3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'1.事業者'!D6</f>
        <v>0</v>
      </c>
      <c r="E20" s="209">
        <f>'2.学校長'!D6</f>
        <v>0</v>
      </c>
      <c r="F20" s="209">
        <f>'3.施設の長'!D6</f>
        <v>0</v>
      </c>
      <c r="G20" s="209">
        <f>'4-1.市区町村(65歳以上)'!D6</f>
        <v>0</v>
      </c>
      <c r="H20" s="209">
        <f>'4-2.市区町村(市区町長)'!D6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'1.事業者'!H6</f>
        <v>0</v>
      </c>
      <c r="E22" s="209">
        <f>'2.学校長'!H6</f>
        <v>0</v>
      </c>
      <c r="F22" s="209">
        <f>'3.施設の長'!H6</f>
        <v>0</v>
      </c>
      <c r="G22" s="209">
        <f>'4-1.市区町村(65歳以上)'!H6</f>
        <v>0</v>
      </c>
      <c r="H22" s="209">
        <f>'4-2.市区町村(市区町長)'!H6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'1.事業者'!L6</f>
        <v>0</v>
      </c>
      <c r="E24" s="124">
        <f>'2.学校長'!L6</f>
        <v>0</v>
      </c>
      <c r="F24" s="124">
        <f>'3.施設の長'!L6</f>
        <v>0</v>
      </c>
      <c r="G24" s="124">
        <f>'4-1.市区町村(65歳以上)'!L6</f>
        <v>0</v>
      </c>
      <c r="H24" s="124">
        <f>'4-2.市区町村(市区町長)'!L6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'1.事業者'!R6&amp;"、" &amp; '2.学校長'!R6&amp;"、" &amp; '3.施設の長'!R6&amp;"、" &amp; '4-1.市区町村(65歳以上)'!R6&amp;"、" &amp; '4-2.市区町村(市区町長)'!R6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'1.事業者'!I6</f>
        <v>0</v>
      </c>
      <c r="E28" s="124">
        <f>'2.学校長'!I6</f>
        <v>0</v>
      </c>
      <c r="F28" s="124">
        <f>'3.施設の長'!I6</f>
        <v>0</v>
      </c>
      <c r="G28" s="124">
        <f>'4-1.市区町村(65歳以上)'!I6</f>
        <v>0</v>
      </c>
      <c r="H28" s="124">
        <f>'4-2.市区町村(市区町長)'!I6</f>
        <v>0</v>
      </c>
      <c r="I28" s="199" t="str">
        <f>'1.事業者'!X6 &amp; "、" &amp; '2.学校長'!X6 &amp; "、" &amp; '3.施設の長'!X6 &amp; "、" &amp; '4-1.市区町村(65歳以上)'!X6 &amp; "、" &amp; '4-2.市区町村(市区町長)'!X6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'1.事業者'!J6</f>
        <v>0</v>
      </c>
      <c r="E29" s="124">
        <f>'2.学校長'!J6</f>
        <v>0</v>
      </c>
      <c r="F29" s="124">
        <f>'3.施設の長'!J6</f>
        <v>0</v>
      </c>
      <c r="G29" s="124">
        <f>'4-1.市区町村(65歳以上)'!J6</f>
        <v>0</v>
      </c>
      <c r="H29" s="124">
        <f>'4-2.市区町村(市区町長)'!J6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'1.事業者'!K6</f>
        <v>0</v>
      </c>
      <c r="E30" s="124">
        <f>'2.学校長'!K6</f>
        <v>0</v>
      </c>
      <c r="F30" s="124">
        <f>'3.施設の長'!K6</f>
        <v>0</v>
      </c>
      <c r="G30" s="124">
        <f>'4-1.市区町村(65歳以上)'!K6</f>
        <v>0</v>
      </c>
      <c r="H30" s="124">
        <f>'4-2.市区町村(市区町長)'!K6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'1.事業者'!S6</f>
        <v>0</v>
      </c>
      <c r="E31" s="124">
        <f>'2.学校長'!S6</f>
        <v>0</v>
      </c>
      <c r="F31" s="124">
        <f>'3.施設の長'!S6</f>
        <v>0</v>
      </c>
      <c r="G31" s="124">
        <f>'4-1.市区町村(65歳以上)'!S6</f>
        <v>0</v>
      </c>
      <c r="H31" s="124">
        <f>'4-2.市区町村(市区町長)'!S6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'1.事業者'!T6</f>
        <v>0</v>
      </c>
      <c r="E32" s="124">
        <f>'2.学校長'!T6</f>
        <v>0</v>
      </c>
      <c r="F32" s="124">
        <f>'3.施設の長'!T6</f>
        <v>0</v>
      </c>
      <c r="G32" s="124">
        <f>'4-1.市区町村(65歳以上)'!T6</f>
        <v>0</v>
      </c>
      <c r="H32" s="124">
        <f>'4-2.市区町村(市区町長)'!T6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'1.事業者'!U6</f>
        <v>0</v>
      </c>
      <c r="E33" s="124">
        <f>'2.学校長'!U6</f>
        <v>0</v>
      </c>
      <c r="F33" s="124">
        <f>'3.施設の長'!U6</f>
        <v>0</v>
      </c>
      <c r="G33" s="124">
        <f>'4-1.市区町村(65歳以上)'!U6</f>
        <v>0</v>
      </c>
      <c r="H33" s="124">
        <f>'4-2.市区町村(市区町長)'!U6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'1.事業者'!V6</f>
        <v>0</v>
      </c>
      <c r="E34" s="124">
        <f>'2.学校長'!V6</f>
        <v>0</v>
      </c>
      <c r="F34" s="124">
        <f>'3.施設の長'!V6</f>
        <v>0</v>
      </c>
      <c r="G34" s="124">
        <f>'4-1.市区町村(65歳以上)'!V6</f>
        <v>0</v>
      </c>
      <c r="H34" s="124">
        <f>'4-2.市区町村(市区町長)'!V6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'1.事業者'!W6</f>
        <v>0</v>
      </c>
      <c r="E35" s="215">
        <f>'2.学校長'!W6</f>
        <v>0</v>
      </c>
      <c r="F35" s="215">
        <f>'3.施設の長'!W6</f>
        <v>0</v>
      </c>
      <c r="G35" s="215">
        <f>'4-1.市区町村(65歳以上)'!W6</f>
        <v>0</v>
      </c>
      <c r="H35" s="215">
        <f>'4-2.市区町村(市区町長)'!W6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A2:J2"/>
    <mergeCell ref="A8:A11"/>
    <mergeCell ref="B8:H8"/>
    <mergeCell ref="I8:I11"/>
    <mergeCell ref="B9:H9"/>
    <mergeCell ref="D11:H11"/>
    <mergeCell ref="A6:I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04CE-CAC5-409B-A90C-F5C3FD3C4B78}">
  <sheetPr>
    <pageSetUpPr fitToPage="1"/>
  </sheetPr>
  <dimension ref="A1:M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3">
      <c r="A1" s="84" t="s">
        <v>222</v>
      </c>
      <c r="B1" s="97"/>
      <c r="M1" s="84" t="str">
        <f>DBCS(基本情報!$B$29)</f>
        <v>５</v>
      </c>
    </row>
    <row r="2" spans="1:13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3" ht="15.75">
      <c r="A3" s="98"/>
    </row>
    <row r="4" spans="1:13">
      <c r="A4" s="84" t="s">
        <v>29</v>
      </c>
    </row>
    <row r="5" spans="1:13" ht="15.75">
      <c r="A5" s="98"/>
    </row>
    <row r="6" spans="1:13">
      <c r="A6" s="255" t="str">
        <f>"令和"&amp;M1&amp;"年９月分"</f>
        <v>令和５年９月分</v>
      </c>
      <c r="B6" s="255"/>
      <c r="C6" s="255"/>
      <c r="D6" s="255"/>
      <c r="E6" s="255"/>
      <c r="F6" s="255"/>
      <c r="G6" s="255"/>
      <c r="H6" s="255"/>
      <c r="I6" s="255"/>
    </row>
    <row r="7" spans="1:13" ht="16.5" thickBot="1">
      <c r="A7" s="98"/>
    </row>
    <row r="8" spans="1:13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3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3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3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3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3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3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3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3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'1.事業者'!D7</f>
        <v>0</v>
      </c>
      <c r="E20" s="209">
        <f>'2.学校長'!D7</f>
        <v>0</v>
      </c>
      <c r="F20" s="209">
        <f>'3.施設の長'!D7</f>
        <v>0</v>
      </c>
      <c r="G20" s="209">
        <f>'4-1.市区町村(65歳以上)'!D7</f>
        <v>0</v>
      </c>
      <c r="H20" s="209">
        <f>'4-2.市区町村(市区町長)'!D7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'1.事業者'!H7</f>
        <v>0</v>
      </c>
      <c r="E22" s="209">
        <f>'2.学校長'!H7</f>
        <v>0</v>
      </c>
      <c r="F22" s="209">
        <f>'3.施設の長'!H7</f>
        <v>0</v>
      </c>
      <c r="G22" s="209">
        <f>'4-1.市区町村(65歳以上)'!H7</f>
        <v>0</v>
      </c>
      <c r="H22" s="209">
        <f>'4-2.市区町村(市区町長)'!H7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'1.事業者'!L7</f>
        <v>0</v>
      </c>
      <c r="E24" s="124">
        <f>'2.学校長'!L7</f>
        <v>0</v>
      </c>
      <c r="F24" s="124">
        <f>'3.施設の長'!L7</f>
        <v>0</v>
      </c>
      <c r="G24" s="124">
        <f>'4-1.市区町村(65歳以上)'!L7</f>
        <v>0</v>
      </c>
      <c r="H24" s="124">
        <f>'4-2.市区町村(市区町長)'!L7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'1.事業者'!R7&amp;"、" &amp; '2.学校長'!R7&amp;"、" &amp; '3.施設の長'!R7&amp;"、" &amp; '4-1.市区町村(65歳以上)'!R7&amp;"、" &amp; '4-2.市区町村(市区町長)'!R7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'1.事業者'!I7</f>
        <v>0</v>
      </c>
      <c r="E28" s="124">
        <f>'2.学校長'!I7</f>
        <v>0</v>
      </c>
      <c r="F28" s="124">
        <f>'3.施設の長'!I7</f>
        <v>0</v>
      </c>
      <c r="G28" s="124">
        <f>'4-1.市区町村(65歳以上)'!I7</f>
        <v>0</v>
      </c>
      <c r="H28" s="124">
        <f>'4-2.市区町村(市区町長)'!I7</f>
        <v>0</v>
      </c>
      <c r="I28" s="199" t="str">
        <f>'1.事業者'!X7 &amp; "、" &amp; '2.学校長'!X7 &amp; "、" &amp; '3.施設の長'!X7 &amp; "、" &amp; '4-1.市区町村(65歳以上)'!X7 &amp; "、" &amp; '4-2.市区町村(市区町長)'!X7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'1.事業者'!J7</f>
        <v>0</v>
      </c>
      <c r="E29" s="124">
        <f>'2.学校長'!J7</f>
        <v>0</v>
      </c>
      <c r="F29" s="124">
        <f>'3.施設の長'!J7</f>
        <v>0</v>
      </c>
      <c r="G29" s="124">
        <f>'4-1.市区町村(65歳以上)'!J7</f>
        <v>0</v>
      </c>
      <c r="H29" s="124">
        <f>'4-2.市区町村(市区町長)'!J7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'1.事業者'!K7</f>
        <v>0</v>
      </c>
      <c r="E30" s="124">
        <f>'2.学校長'!K7</f>
        <v>0</v>
      </c>
      <c r="F30" s="124">
        <f>'3.施設の長'!K7</f>
        <v>0</v>
      </c>
      <c r="G30" s="124">
        <f>'4-1.市区町村(65歳以上)'!K7</f>
        <v>0</v>
      </c>
      <c r="H30" s="124">
        <f>'4-2.市区町村(市区町長)'!K7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'1.事業者'!S7</f>
        <v>0</v>
      </c>
      <c r="E31" s="124">
        <f>'2.学校長'!S7</f>
        <v>0</v>
      </c>
      <c r="F31" s="124">
        <f>'3.施設の長'!S7</f>
        <v>0</v>
      </c>
      <c r="G31" s="124">
        <f>'4-1.市区町村(65歳以上)'!S7</f>
        <v>0</v>
      </c>
      <c r="H31" s="124">
        <f>'4-2.市区町村(市区町長)'!S7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'1.事業者'!T7</f>
        <v>0</v>
      </c>
      <c r="E32" s="124">
        <f>'2.学校長'!T7</f>
        <v>0</v>
      </c>
      <c r="F32" s="124">
        <f>'3.施設の長'!T7</f>
        <v>0</v>
      </c>
      <c r="G32" s="124">
        <f>'4-1.市区町村(65歳以上)'!T7</f>
        <v>0</v>
      </c>
      <c r="H32" s="124">
        <f>'4-2.市区町村(市区町長)'!T7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'1.事業者'!U7</f>
        <v>0</v>
      </c>
      <c r="E33" s="124">
        <f>'2.学校長'!U7</f>
        <v>0</v>
      </c>
      <c r="F33" s="124">
        <f>'3.施設の長'!U7</f>
        <v>0</v>
      </c>
      <c r="G33" s="124">
        <f>'4-1.市区町村(65歳以上)'!U7</f>
        <v>0</v>
      </c>
      <c r="H33" s="124">
        <f>'4-2.市区町村(市区町長)'!U7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'1.事業者'!V7</f>
        <v>0</v>
      </c>
      <c r="E34" s="124">
        <f>'2.学校長'!V7</f>
        <v>0</v>
      </c>
      <c r="F34" s="124">
        <f>'3.施設の長'!V7</f>
        <v>0</v>
      </c>
      <c r="G34" s="124">
        <f>'4-1.市区町村(65歳以上)'!V7</f>
        <v>0</v>
      </c>
      <c r="H34" s="124">
        <f>'4-2.市区町村(市区町長)'!V7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'1.事業者'!W7</f>
        <v>0</v>
      </c>
      <c r="E35" s="215">
        <f>'2.学校長'!W7</f>
        <v>0</v>
      </c>
      <c r="F35" s="215">
        <f>'3.施設の長'!W7</f>
        <v>0</v>
      </c>
      <c r="G35" s="215">
        <f>'4-1.市区町村(65歳以上)'!W7</f>
        <v>0</v>
      </c>
      <c r="H35" s="215">
        <f>'4-2.市区町村(市区町長)'!W7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A2:J2"/>
    <mergeCell ref="A8:A11"/>
    <mergeCell ref="B8:H8"/>
    <mergeCell ref="I8:I11"/>
    <mergeCell ref="B9:H9"/>
    <mergeCell ref="D11:H11"/>
    <mergeCell ref="A6:I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846C-316C-4B29-AD79-8D89D28B63B8}">
  <sheetPr>
    <pageSetUpPr fitToPage="1"/>
  </sheetPr>
  <dimension ref="A1:M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3">
      <c r="A1" s="84" t="s">
        <v>222</v>
      </c>
      <c r="B1" s="97"/>
      <c r="M1" s="84" t="str">
        <f>DBCS(基本情報!$B$29)</f>
        <v>５</v>
      </c>
    </row>
    <row r="2" spans="1:13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3" ht="15.75">
      <c r="A3" s="98"/>
    </row>
    <row r="4" spans="1:13">
      <c r="A4" s="84" t="s">
        <v>29</v>
      </c>
    </row>
    <row r="5" spans="1:13" ht="15.75">
      <c r="A5" s="98"/>
    </row>
    <row r="6" spans="1:13">
      <c r="A6" s="255" t="str">
        <f>"令和"&amp;M1&amp;"年１０月分"</f>
        <v>令和５年１０月分</v>
      </c>
      <c r="B6" s="255"/>
      <c r="C6" s="255"/>
      <c r="D6" s="255"/>
      <c r="E6" s="255"/>
      <c r="F6" s="255"/>
      <c r="G6" s="255"/>
      <c r="H6" s="255"/>
      <c r="I6" s="255"/>
    </row>
    <row r="7" spans="1:13" ht="16.5" thickBot="1">
      <c r="A7" s="98"/>
    </row>
    <row r="8" spans="1:13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3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3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3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3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3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3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3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3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'1.事業者'!D8</f>
        <v>0</v>
      </c>
      <c r="E20" s="209">
        <f>'2.学校長'!D8</f>
        <v>0</v>
      </c>
      <c r="F20" s="209">
        <f>'3.施設の長'!D8</f>
        <v>0</v>
      </c>
      <c r="G20" s="209">
        <f>'4-1.市区町村(65歳以上)'!D8</f>
        <v>0</v>
      </c>
      <c r="H20" s="209">
        <f>'4-2.市区町村(市区町長)'!D8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'1.事業者'!H8</f>
        <v>0</v>
      </c>
      <c r="E22" s="209">
        <f>'2.学校長'!H8</f>
        <v>0</v>
      </c>
      <c r="F22" s="209">
        <f>'3.施設の長'!H8</f>
        <v>0</v>
      </c>
      <c r="G22" s="209">
        <f>'4-1.市区町村(65歳以上)'!H8</f>
        <v>0</v>
      </c>
      <c r="H22" s="209">
        <f>'4-2.市区町村(市区町長)'!H8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'1.事業者'!L8</f>
        <v>0</v>
      </c>
      <c r="E24" s="124">
        <f>'2.学校長'!L8</f>
        <v>0</v>
      </c>
      <c r="F24" s="124">
        <f>'3.施設の長'!L8</f>
        <v>0</v>
      </c>
      <c r="G24" s="124">
        <f>'4-1.市区町村(65歳以上)'!L8</f>
        <v>0</v>
      </c>
      <c r="H24" s="124">
        <f>'4-2.市区町村(市区町長)'!L8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'1.事業者'!R8&amp;"、" &amp; '2.学校長'!R8&amp;"、" &amp; '3.施設の長'!R8&amp;"、" &amp; '4-1.市区町村(65歳以上)'!R8&amp;"、" &amp; '4-2.市区町村(市区町長)'!R8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'1.事業者'!I8</f>
        <v>0</v>
      </c>
      <c r="E28" s="124">
        <f>'2.学校長'!I8</f>
        <v>0</v>
      </c>
      <c r="F28" s="124">
        <f>'3.施設の長'!I8</f>
        <v>0</v>
      </c>
      <c r="G28" s="124">
        <f>'4-1.市区町村(65歳以上)'!I8</f>
        <v>0</v>
      </c>
      <c r="H28" s="124">
        <f>'4-2.市区町村(市区町長)'!I8</f>
        <v>0</v>
      </c>
      <c r="I28" s="199" t="str">
        <f>'1.事業者'!X8 &amp; "、" &amp; '2.学校長'!X8 &amp; "、" &amp; '3.施設の長'!X8 &amp; "、" &amp; '4-1.市区町村(65歳以上)'!X8 &amp; "、" &amp; '4-2.市区町村(市区町長)'!X8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'1.事業者'!J8</f>
        <v>0</v>
      </c>
      <c r="E29" s="124">
        <f>'2.学校長'!J8</f>
        <v>0</v>
      </c>
      <c r="F29" s="124">
        <f>'3.施設の長'!J8</f>
        <v>0</v>
      </c>
      <c r="G29" s="124">
        <f>'4-1.市区町村(65歳以上)'!J8</f>
        <v>0</v>
      </c>
      <c r="H29" s="124">
        <f>'4-2.市区町村(市区町長)'!J8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'1.事業者'!K8</f>
        <v>0</v>
      </c>
      <c r="E30" s="124">
        <f>'2.学校長'!K8</f>
        <v>0</v>
      </c>
      <c r="F30" s="124">
        <f>'3.施設の長'!K8</f>
        <v>0</v>
      </c>
      <c r="G30" s="124">
        <f>'4-1.市区町村(65歳以上)'!K8</f>
        <v>0</v>
      </c>
      <c r="H30" s="124">
        <f>'4-2.市区町村(市区町長)'!K8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'1.事業者'!S8</f>
        <v>0</v>
      </c>
      <c r="E31" s="124">
        <f>'2.学校長'!S8</f>
        <v>0</v>
      </c>
      <c r="F31" s="124">
        <f>'3.施設の長'!S8</f>
        <v>0</v>
      </c>
      <c r="G31" s="124">
        <f>'4-1.市区町村(65歳以上)'!S8</f>
        <v>0</v>
      </c>
      <c r="H31" s="124">
        <f>'4-2.市区町村(市区町長)'!S8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'1.事業者'!T8</f>
        <v>0</v>
      </c>
      <c r="E32" s="124">
        <f>'2.学校長'!T8</f>
        <v>0</v>
      </c>
      <c r="F32" s="124">
        <f>'3.施設の長'!T8</f>
        <v>0</v>
      </c>
      <c r="G32" s="124">
        <f>'4-1.市区町村(65歳以上)'!T8</f>
        <v>0</v>
      </c>
      <c r="H32" s="124">
        <f>'4-2.市区町村(市区町長)'!T8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'1.事業者'!U8</f>
        <v>0</v>
      </c>
      <c r="E33" s="124">
        <f>'2.学校長'!U8</f>
        <v>0</v>
      </c>
      <c r="F33" s="124">
        <f>'3.施設の長'!U8</f>
        <v>0</v>
      </c>
      <c r="G33" s="124">
        <f>'4-1.市区町村(65歳以上)'!U8</f>
        <v>0</v>
      </c>
      <c r="H33" s="124">
        <f>'4-2.市区町村(市区町長)'!U8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'1.事業者'!V8</f>
        <v>0</v>
      </c>
      <c r="E34" s="124">
        <f>'2.学校長'!V8</f>
        <v>0</v>
      </c>
      <c r="F34" s="124">
        <f>'3.施設の長'!V8</f>
        <v>0</v>
      </c>
      <c r="G34" s="124">
        <f>'4-1.市区町村(65歳以上)'!V8</f>
        <v>0</v>
      </c>
      <c r="H34" s="124">
        <f>'4-2.市区町村(市区町長)'!V8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'1.事業者'!W8</f>
        <v>0</v>
      </c>
      <c r="E35" s="215">
        <f>'2.学校長'!W8</f>
        <v>0</v>
      </c>
      <c r="F35" s="215">
        <f>'3.施設の長'!W8</f>
        <v>0</v>
      </c>
      <c r="G35" s="215">
        <f>'4-1.市区町村(65歳以上)'!W8</f>
        <v>0</v>
      </c>
      <c r="H35" s="215">
        <f>'4-2.市区町村(市区町長)'!W8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A2:J2"/>
    <mergeCell ref="A8:A11"/>
    <mergeCell ref="B8:H8"/>
    <mergeCell ref="I8:I11"/>
    <mergeCell ref="B9:H9"/>
    <mergeCell ref="D11:H11"/>
    <mergeCell ref="A6:I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DCFC-4992-4551-BA38-947F3E450F2D}">
  <sheetPr>
    <pageSetUpPr fitToPage="1"/>
  </sheetPr>
  <dimension ref="A1:M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3">
      <c r="A1" s="84" t="s">
        <v>222</v>
      </c>
      <c r="B1" s="97"/>
      <c r="M1" s="84" t="str">
        <f>DBCS(基本情報!$B$29)</f>
        <v>５</v>
      </c>
    </row>
    <row r="2" spans="1:13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3" ht="15.75">
      <c r="A3" s="98"/>
    </row>
    <row r="4" spans="1:13">
      <c r="A4" s="84" t="s">
        <v>29</v>
      </c>
    </row>
    <row r="5" spans="1:13" ht="15.75">
      <c r="A5" s="98"/>
    </row>
    <row r="6" spans="1:13">
      <c r="A6" s="255" t="str">
        <f>"令和"&amp;M1&amp;"年１１月分"</f>
        <v>令和５年１１月分</v>
      </c>
      <c r="B6" s="255"/>
      <c r="C6" s="255"/>
      <c r="D6" s="255"/>
      <c r="E6" s="255"/>
      <c r="F6" s="255"/>
      <c r="G6" s="255"/>
      <c r="H6" s="255"/>
      <c r="I6" s="255"/>
    </row>
    <row r="7" spans="1:13" ht="16.5" thickBot="1">
      <c r="A7" s="98"/>
    </row>
    <row r="8" spans="1:13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3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3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3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3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3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3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3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3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'1.事業者'!D9</f>
        <v>0</v>
      </c>
      <c r="E20" s="209">
        <f>'2.学校長'!D9</f>
        <v>0</v>
      </c>
      <c r="F20" s="209">
        <f>'3.施設の長'!D9</f>
        <v>0</v>
      </c>
      <c r="G20" s="209">
        <f>'4-1.市区町村(65歳以上)'!D9</f>
        <v>0</v>
      </c>
      <c r="H20" s="209">
        <f>'4-2.市区町村(市区町長)'!D9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'1.事業者'!H9</f>
        <v>0</v>
      </c>
      <c r="E22" s="209">
        <f>'2.学校長'!H9</f>
        <v>0</v>
      </c>
      <c r="F22" s="209">
        <f>'3.施設の長'!H9</f>
        <v>0</v>
      </c>
      <c r="G22" s="209">
        <f>'4-1.市区町村(65歳以上)'!H9</f>
        <v>0</v>
      </c>
      <c r="H22" s="209">
        <f>'4-2.市区町村(市区町長)'!H9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'1.事業者'!L9</f>
        <v>0</v>
      </c>
      <c r="E24" s="124">
        <f>'2.学校長'!L9</f>
        <v>0</v>
      </c>
      <c r="F24" s="124">
        <f>'3.施設の長'!L9</f>
        <v>0</v>
      </c>
      <c r="G24" s="124">
        <f>'4-1.市区町村(65歳以上)'!L9</f>
        <v>0</v>
      </c>
      <c r="H24" s="124">
        <f>'4-2.市区町村(市区町長)'!L9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'1.事業者'!R9&amp;"、" &amp; '2.学校長'!R9&amp;"、" &amp; '3.施設の長'!R9&amp;"、" &amp; '4-1.市区町村(65歳以上)'!R9&amp;"、" &amp; '4-2.市区町村(市区町長)'!R9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'1.事業者'!I9</f>
        <v>0</v>
      </c>
      <c r="E28" s="124">
        <f>'2.学校長'!I9</f>
        <v>0</v>
      </c>
      <c r="F28" s="124">
        <f>'3.施設の長'!I9</f>
        <v>0</v>
      </c>
      <c r="G28" s="124">
        <f>'4-1.市区町村(65歳以上)'!I9</f>
        <v>0</v>
      </c>
      <c r="H28" s="124">
        <f>'4-2.市区町村(市区町長)'!I9</f>
        <v>0</v>
      </c>
      <c r="I28" s="199" t="str">
        <f>'1.事業者'!X9 &amp; "、" &amp; '2.学校長'!X9 &amp; "、" &amp; '3.施設の長'!X9 &amp; "、" &amp; '4-1.市区町村(65歳以上)'!X9 &amp; "、" &amp; '4-2.市区町村(市区町長)'!X9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'1.事業者'!J9</f>
        <v>0</v>
      </c>
      <c r="E29" s="124">
        <f>'2.学校長'!J9</f>
        <v>0</v>
      </c>
      <c r="F29" s="124">
        <f>'3.施設の長'!J9</f>
        <v>0</v>
      </c>
      <c r="G29" s="124">
        <f>'4-1.市区町村(65歳以上)'!J9</f>
        <v>0</v>
      </c>
      <c r="H29" s="124">
        <f>'4-2.市区町村(市区町長)'!J9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'1.事業者'!K9</f>
        <v>0</v>
      </c>
      <c r="E30" s="124">
        <f>'2.学校長'!K9</f>
        <v>0</v>
      </c>
      <c r="F30" s="124">
        <f>'3.施設の長'!K9</f>
        <v>0</v>
      </c>
      <c r="G30" s="124">
        <f>'4-1.市区町村(65歳以上)'!K9</f>
        <v>0</v>
      </c>
      <c r="H30" s="124">
        <f>'4-2.市区町村(市区町長)'!K9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'1.事業者'!S9</f>
        <v>0</v>
      </c>
      <c r="E31" s="124">
        <f>'2.学校長'!S9</f>
        <v>0</v>
      </c>
      <c r="F31" s="124">
        <f>'3.施設の長'!S9</f>
        <v>0</v>
      </c>
      <c r="G31" s="124">
        <f>'4-1.市区町村(65歳以上)'!S9</f>
        <v>0</v>
      </c>
      <c r="H31" s="124">
        <f>'4-2.市区町村(市区町長)'!S9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'1.事業者'!T9</f>
        <v>0</v>
      </c>
      <c r="E32" s="124">
        <f>'2.学校長'!T9</f>
        <v>0</v>
      </c>
      <c r="F32" s="124">
        <f>'3.施設の長'!T9</f>
        <v>0</v>
      </c>
      <c r="G32" s="124">
        <f>'4-1.市区町村(65歳以上)'!T9</f>
        <v>0</v>
      </c>
      <c r="H32" s="124">
        <f>'4-2.市区町村(市区町長)'!T9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'1.事業者'!U9</f>
        <v>0</v>
      </c>
      <c r="E33" s="124">
        <f>'2.学校長'!U9</f>
        <v>0</v>
      </c>
      <c r="F33" s="124">
        <f>'3.施設の長'!U9</f>
        <v>0</v>
      </c>
      <c r="G33" s="124">
        <f>'4-1.市区町村(65歳以上)'!U9</f>
        <v>0</v>
      </c>
      <c r="H33" s="124">
        <f>'4-2.市区町村(市区町長)'!U9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'1.事業者'!V9</f>
        <v>0</v>
      </c>
      <c r="E34" s="124">
        <f>'2.学校長'!V9</f>
        <v>0</v>
      </c>
      <c r="F34" s="124">
        <f>'3.施設の長'!V9</f>
        <v>0</v>
      </c>
      <c r="G34" s="124">
        <f>'4-1.市区町村(65歳以上)'!V9</f>
        <v>0</v>
      </c>
      <c r="H34" s="124">
        <f>'4-2.市区町村(市区町長)'!V9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'1.事業者'!W9</f>
        <v>0</v>
      </c>
      <c r="E35" s="215">
        <f>'2.学校長'!W9</f>
        <v>0</v>
      </c>
      <c r="F35" s="215">
        <f>'3.施設の長'!W9</f>
        <v>0</v>
      </c>
      <c r="G35" s="215">
        <f>'4-1.市区町村(65歳以上)'!W9</f>
        <v>0</v>
      </c>
      <c r="H35" s="215">
        <f>'4-2.市区町村(市区町長)'!W9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A2:J2"/>
    <mergeCell ref="A8:A11"/>
    <mergeCell ref="B8:H8"/>
    <mergeCell ref="I8:I11"/>
    <mergeCell ref="B9:H9"/>
    <mergeCell ref="D11:H11"/>
    <mergeCell ref="A6:I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9A2FF-FBDE-4EB4-BF4D-E1B27F3B1DDF}">
  <sheetPr>
    <pageSetUpPr fitToPage="1"/>
  </sheetPr>
  <dimension ref="A1:M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3">
      <c r="A1" s="84" t="s">
        <v>222</v>
      </c>
      <c r="B1" s="97"/>
      <c r="M1" s="84" t="str">
        <f>DBCS(基本情報!$B$29)</f>
        <v>５</v>
      </c>
    </row>
    <row r="2" spans="1:13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3" ht="15.75">
      <c r="A3" s="98"/>
    </row>
    <row r="4" spans="1:13">
      <c r="A4" s="84" t="s">
        <v>29</v>
      </c>
    </row>
    <row r="5" spans="1:13" ht="15.75">
      <c r="A5" s="98"/>
    </row>
    <row r="6" spans="1:13">
      <c r="A6" s="255" t="str">
        <f>"令和"&amp;M1&amp;"年１２月分"</f>
        <v>令和５年１２月分</v>
      </c>
      <c r="B6" s="255"/>
      <c r="C6" s="255"/>
      <c r="D6" s="255"/>
      <c r="E6" s="255"/>
      <c r="F6" s="255"/>
      <c r="G6" s="255"/>
      <c r="H6" s="255"/>
      <c r="I6" s="255"/>
    </row>
    <row r="7" spans="1:13" ht="16.5" thickBot="1">
      <c r="A7" s="98"/>
    </row>
    <row r="8" spans="1:13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3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3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3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3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3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3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3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3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'1.事業者'!D10</f>
        <v>0</v>
      </c>
      <c r="E20" s="209">
        <f>'2.学校長'!D10</f>
        <v>0</v>
      </c>
      <c r="F20" s="209">
        <f>'3.施設の長'!D10</f>
        <v>0</v>
      </c>
      <c r="G20" s="209">
        <f>'4-1.市区町村(65歳以上)'!D10</f>
        <v>0</v>
      </c>
      <c r="H20" s="209">
        <f>'4-2.市区町村(市区町長)'!D10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'1.事業者'!H10</f>
        <v>0</v>
      </c>
      <c r="E22" s="209">
        <f>'2.学校長'!H10</f>
        <v>0</v>
      </c>
      <c r="F22" s="209">
        <f>'3.施設の長'!H10</f>
        <v>0</v>
      </c>
      <c r="G22" s="209">
        <f>'4-1.市区町村(65歳以上)'!H10</f>
        <v>0</v>
      </c>
      <c r="H22" s="209">
        <f>'4-2.市区町村(市区町長)'!H10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'1.事業者'!L10</f>
        <v>0</v>
      </c>
      <c r="E24" s="124">
        <f>'2.学校長'!L10</f>
        <v>0</v>
      </c>
      <c r="F24" s="124">
        <f>'3.施設の長'!L10</f>
        <v>0</v>
      </c>
      <c r="G24" s="124">
        <f>'4-1.市区町村(65歳以上)'!L10</f>
        <v>0</v>
      </c>
      <c r="H24" s="124">
        <f>'4-2.市区町村(市区町長)'!L10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'1.事業者'!R10&amp;"、" &amp; '2.学校長'!R10&amp;"、" &amp; '3.施設の長'!R10&amp;"、" &amp; '4-1.市区町村(65歳以上)'!R10&amp;"、" &amp; '4-2.市区町村(市区町長)'!R10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'1.事業者'!I10</f>
        <v>0</v>
      </c>
      <c r="E28" s="124">
        <f>'2.学校長'!I10</f>
        <v>0</v>
      </c>
      <c r="F28" s="124">
        <f>'3.施設の長'!I10</f>
        <v>0</v>
      </c>
      <c r="G28" s="124">
        <f>'4-1.市区町村(65歳以上)'!I10</f>
        <v>0</v>
      </c>
      <c r="H28" s="124">
        <f>'4-2.市区町村(市区町長)'!I10</f>
        <v>0</v>
      </c>
      <c r="I28" s="199" t="str">
        <f>'1.事業者'!X10 &amp; "、" &amp; '2.学校長'!X10 &amp; "、" &amp; '3.施設の長'!X10 &amp; "、" &amp; '4-1.市区町村(65歳以上)'!X10 &amp; "、" &amp; '4-2.市区町村(市区町長)'!X10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'1.事業者'!J10</f>
        <v>0</v>
      </c>
      <c r="E29" s="124">
        <f>'2.学校長'!J10</f>
        <v>0</v>
      </c>
      <c r="F29" s="124">
        <f>'3.施設の長'!J10</f>
        <v>0</v>
      </c>
      <c r="G29" s="124">
        <f>'4-1.市区町村(65歳以上)'!J10</f>
        <v>0</v>
      </c>
      <c r="H29" s="124">
        <f>'4-2.市区町村(市区町長)'!J10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'1.事業者'!K10</f>
        <v>0</v>
      </c>
      <c r="E30" s="124">
        <f>'2.学校長'!K10</f>
        <v>0</v>
      </c>
      <c r="F30" s="124">
        <f>'3.施設の長'!K10</f>
        <v>0</v>
      </c>
      <c r="G30" s="124">
        <f>'4-1.市区町村(65歳以上)'!K10</f>
        <v>0</v>
      </c>
      <c r="H30" s="124">
        <f>'4-2.市区町村(市区町長)'!K10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'1.事業者'!S10</f>
        <v>0</v>
      </c>
      <c r="E31" s="124">
        <f>'2.学校長'!S10</f>
        <v>0</v>
      </c>
      <c r="F31" s="124">
        <f>'3.施設の長'!S10</f>
        <v>0</v>
      </c>
      <c r="G31" s="124">
        <f>'4-1.市区町村(65歳以上)'!S10</f>
        <v>0</v>
      </c>
      <c r="H31" s="124">
        <f>'4-2.市区町村(市区町長)'!S10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'1.事業者'!T10</f>
        <v>0</v>
      </c>
      <c r="E32" s="124">
        <f>'2.学校長'!T10</f>
        <v>0</v>
      </c>
      <c r="F32" s="124">
        <f>'3.施設の長'!T10</f>
        <v>0</v>
      </c>
      <c r="G32" s="124">
        <f>'4-1.市区町村(65歳以上)'!T10</f>
        <v>0</v>
      </c>
      <c r="H32" s="124">
        <f>'4-2.市区町村(市区町長)'!T10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'1.事業者'!U10</f>
        <v>0</v>
      </c>
      <c r="E33" s="124">
        <f>'2.学校長'!U10</f>
        <v>0</v>
      </c>
      <c r="F33" s="124">
        <f>'3.施設の長'!U10</f>
        <v>0</v>
      </c>
      <c r="G33" s="124">
        <f>'4-1.市区町村(65歳以上)'!U10</f>
        <v>0</v>
      </c>
      <c r="H33" s="124">
        <f>'4-2.市区町村(市区町長)'!U10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'1.事業者'!V10</f>
        <v>0</v>
      </c>
      <c r="E34" s="124">
        <f>'2.学校長'!V10</f>
        <v>0</v>
      </c>
      <c r="F34" s="124">
        <f>'3.施設の長'!V10</f>
        <v>0</v>
      </c>
      <c r="G34" s="124">
        <f>'4-1.市区町村(65歳以上)'!V10</f>
        <v>0</v>
      </c>
      <c r="H34" s="124">
        <f>'4-2.市区町村(市区町長)'!V10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'1.事業者'!W10</f>
        <v>0</v>
      </c>
      <c r="E35" s="215">
        <f>'2.学校長'!W10</f>
        <v>0</v>
      </c>
      <c r="F35" s="215">
        <f>'3.施設の長'!W10</f>
        <v>0</v>
      </c>
      <c r="G35" s="215">
        <f>'4-1.市区町村(65歳以上)'!W10</f>
        <v>0</v>
      </c>
      <c r="H35" s="215">
        <f>'4-2.市区町村(市区町長)'!W10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A2:J2"/>
    <mergeCell ref="A8:A11"/>
    <mergeCell ref="B8:H8"/>
    <mergeCell ref="I8:I11"/>
    <mergeCell ref="B9:H9"/>
    <mergeCell ref="D11:H11"/>
    <mergeCell ref="A6:I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A774-C4B3-49A3-AF2C-3525B2046749}">
  <sheetPr>
    <pageSetUpPr fitToPage="1"/>
  </sheetPr>
  <dimension ref="A1:N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4">
      <c r="A1" s="84" t="s">
        <v>222</v>
      </c>
      <c r="B1" s="97"/>
      <c r="M1" s="84" t="str">
        <f>DBCS(基本情報!$B$29)</f>
        <v>５</v>
      </c>
      <c r="N1" s="84" t="str">
        <f>DBCS(基本情報!$B$29+1)</f>
        <v>６</v>
      </c>
    </row>
    <row r="2" spans="1:14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4" ht="15.75">
      <c r="A3" s="98"/>
    </row>
    <row r="4" spans="1:14">
      <c r="A4" s="84" t="s">
        <v>29</v>
      </c>
    </row>
    <row r="5" spans="1:14" ht="15.75">
      <c r="A5" s="98"/>
    </row>
    <row r="6" spans="1:14">
      <c r="A6" s="255" t="str">
        <f>"令和"&amp;N1&amp;"年１月分"</f>
        <v>令和６年１月分</v>
      </c>
      <c r="B6" s="255"/>
      <c r="C6" s="255"/>
      <c r="D6" s="255"/>
      <c r="E6" s="255"/>
      <c r="F6" s="255"/>
      <c r="G6" s="255"/>
      <c r="H6" s="255"/>
      <c r="I6" s="255"/>
    </row>
    <row r="7" spans="1:14" ht="16.5" thickBot="1">
      <c r="A7" s="98"/>
    </row>
    <row r="8" spans="1:14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4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4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4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4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4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4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4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4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'1.事業者'!D11</f>
        <v>0</v>
      </c>
      <c r="E20" s="209">
        <f>'2.学校長'!D11</f>
        <v>0</v>
      </c>
      <c r="F20" s="209">
        <f>'3.施設の長'!D11</f>
        <v>0</v>
      </c>
      <c r="G20" s="209">
        <f>'4-1.市区町村(65歳以上)'!D11</f>
        <v>0</v>
      </c>
      <c r="H20" s="209">
        <f>'4-2.市区町村(市区町長)'!D11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'1.事業者'!H11</f>
        <v>0</v>
      </c>
      <c r="E22" s="209">
        <f>'2.学校長'!H11</f>
        <v>0</v>
      </c>
      <c r="F22" s="209">
        <f>'3.施設の長'!H11</f>
        <v>0</v>
      </c>
      <c r="G22" s="209">
        <f>'4-1.市区町村(65歳以上)'!H11</f>
        <v>0</v>
      </c>
      <c r="H22" s="209">
        <f>'4-2.市区町村(市区町長)'!H11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'1.事業者'!L11</f>
        <v>0</v>
      </c>
      <c r="E24" s="124">
        <f>'2.学校長'!L11</f>
        <v>0</v>
      </c>
      <c r="F24" s="124">
        <f>'3.施設の長'!L11</f>
        <v>0</v>
      </c>
      <c r="G24" s="124">
        <f>'4-1.市区町村(65歳以上)'!L11</f>
        <v>0</v>
      </c>
      <c r="H24" s="124">
        <f>'4-2.市区町村(市区町長)'!L11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'1.事業者'!R11&amp;"、" &amp; '2.学校長'!R11&amp;"、" &amp; '3.施設の長'!R11&amp;"、" &amp; '4-1.市区町村(65歳以上)'!R11&amp;"、" &amp; '4-2.市区町村(市区町長)'!R11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'1.事業者'!I11</f>
        <v>0</v>
      </c>
      <c r="E28" s="124">
        <f>'2.学校長'!I11</f>
        <v>0</v>
      </c>
      <c r="F28" s="124">
        <f>'3.施設の長'!I11</f>
        <v>0</v>
      </c>
      <c r="G28" s="124">
        <f>'4-1.市区町村(65歳以上)'!I11</f>
        <v>0</v>
      </c>
      <c r="H28" s="124">
        <f>'4-2.市区町村(市区町長)'!I11</f>
        <v>0</v>
      </c>
      <c r="I28" s="199" t="str">
        <f>'1.事業者'!X11 &amp; "、" &amp; '2.学校長'!X11 &amp; "、" &amp; '3.施設の長'!X11 &amp; "、" &amp; '4-1.市区町村(65歳以上)'!X11 &amp; "、" &amp; '4-2.市区町村(市区町長)'!X11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'1.事業者'!J11</f>
        <v>0</v>
      </c>
      <c r="E29" s="124">
        <f>'2.学校長'!J11</f>
        <v>0</v>
      </c>
      <c r="F29" s="124">
        <f>'3.施設の長'!J11</f>
        <v>0</v>
      </c>
      <c r="G29" s="124">
        <f>'4-1.市区町村(65歳以上)'!J11</f>
        <v>0</v>
      </c>
      <c r="H29" s="124">
        <f>'4-2.市区町村(市区町長)'!J11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'1.事業者'!K11</f>
        <v>0</v>
      </c>
      <c r="E30" s="124">
        <f>'2.学校長'!K11</f>
        <v>0</v>
      </c>
      <c r="F30" s="124">
        <f>'3.施設の長'!K11</f>
        <v>0</v>
      </c>
      <c r="G30" s="124">
        <f>'4-1.市区町村(65歳以上)'!K11</f>
        <v>0</v>
      </c>
      <c r="H30" s="124">
        <f>'4-2.市区町村(市区町長)'!K11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'1.事業者'!S11</f>
        <v>0</v>
      </c>
      <c r="E31" s="124">
        <f>'2.学校長'!S11</f>
        <v>0</v>
      </c>
      <c r="F31" s="124">
        <f>'3.施設の長'!S11</f>
        <v>0</v>
      </c>
      <c r="G31" s="124">
        <f>'4-1.市区町村(65歳以上)'!S11</f>
        <v>0</v>
      </c>
      <c r="H31" s="124">
        <f>'4-2.市区町村(市区町長)'!S11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'1.事業者'!T11</f>
        <v>0</v>
      </c>
      <c r="E32" s="124">
        <f>'2.学校長'!T11</f>
        <v>0</v>
      </c>
      <c r="F32" s="124">
        <f>'3.施設の長'!T11</f>
        <v>0</v>
      </c>
      <c r="G32" s="124">
        <f>'4-1.市区町村(65歳以上)'!T11</f>
        <v>0</v>
      </c>
      <c r="H32" s="124">
        <f>'4-2.市区町村(市区町長)'!T11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'1.事業者'!U11</f>
        <v>0</v>
      </c>
      <c r="E33" s="124">
        <f>'2.学校長'!U11</f>
        <v>0</v>
      </c>
      <c r="F33" s="124">
        <f>'3.施設の長'!U11</f>
        <v>0</v>
      </c>
      <c r="G33" s="124">
        <f>'4-1.市区町村(65歳以上)'!U11</f>
        <v>0</v>
      </c>
      <c r="H33" s="124">
        <f>'4-2.市区町村(市区町長)'!U11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'1.事業者'!V11</f>
        <v>0</v>
      </c>
      <c r="E34" s="124">
        <f>'2.学校長'!V11</f>
        <v>0</v>
      </c>
      <c r="F34" s="124">
        <f>'3.施設の長'!V11</f>
        <v>0</v>
      </c>
      <c r="G34" s="124">
        <f>'4-1.市区町村(65歳以上)'!V11</f>
        <v>0</v>
      </c>
      <c r="H34" s="124">
        <f>'4-2.市区町村(市区町長)'!V11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'1.事業者'!W11</f>
        <v>0</v>
      </c>
      <c r="E35" s="215">
        <f>'2.学校長'!W11</f>
        <v>0</v>
      </c>
      <c r="F35" s="215">
        <f>'3.施設の長'!W11</f>
        <v>0</v>
      </c>
      <c r="G35" s="215">
        <f>'4-1.市区町村(65歳以上)'!W11</f>
        <v>0</v>
      </c>
      <c r="H35" s="215">
        <f>'4-2.市区町村(市区町長)'!W11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A2:J2"/>
    <mergeCell ref="A8:A11"/>
    <mergeCell ref="B8:H8"/>
    <mergeCell ref="I8:I11"/>
    <mergeCell ref="B9:H9"/>
    <mergeCell ref="D11:H11"/>
    <mergeCell ref="A6:I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4277-65CE-477A-BAF4-E42672926AA5}">
  <sheetPr>
    <pageSetUpPr fitToPage="1"/>
  </sheetPr>
  <dimension ref="A1:N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4">
      <c r="A1" s="84" t="s">
        <v>222</v>
      </c>
      <c r="B1" s="97"/>
      <c r="M1" s="84" t="str">
        <f>DBCS(基本情報!$B$29)</f>
        <v>５</v>
      </c>
      <c r="N1" s="84" t="str">
        <f>DBCS(基本情報!$B$29+1)</f>
        <v>６</v>
      </c>
    </row>
    <row r="2" spans="1:14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4" ht="15.75">
      <c r="A3" s="98"/>
    </row>
    <row r="4" spans="1:14">
      <c r="A4" s="84" t="s">
        <v>29</v>
      </c>
    </row>
    <row r="5" spans="1:14" ht="15.75">
      <c r="A5" s="98"/>
    </row>
    <row r="6" spans="1:14">
      <c r="A6" s="255" t="str">
        <f>"令和"&amp;N1&amp;"年２月分"</f>
        <v>令和６年２月分</v>
      </c>
      <c r="B6" s="255"/>
      <c r="C6" s="255"/>
      <c r="D6" s="255"/>
      <c r="E6" s="255"/>
      <c r="F6" s="255"/>
      <c r="G6" s="255"/>
      <c r="H6" s="255"/>
      <c r="I6" s="255"/>
    </row>
    <row r="7" spans="1:14" ht="16.5" thickBot="1">
      <c r="A7" s="98"/>
    </row>
    <row r="8" spans="1:14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4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4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4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4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4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4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4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4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'1.事業者'!D12</f>
        <v>0</v>
      </c>
      <c r="E20" s="209">
        <f>'2.学校長'!D12</f>
        <v>0</v>
      </c>
      <c r="F20" s="209">
        <f>'3.施設の長'!D12</f>
        <v>0</v>
      </c>
      <c r="G20" s="209">
        <f>'4-1.市区町村(65歳以上)'!D12</f>
        <v>0</v>
      </c>
      <c r="H20" s="209">
        <f>'4-2.市区町村(市区町長)'!D12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'1.事業者'!H12</f>
        <v>0</v>
      </c>
      <c r="E22" s="209">
        <f>'2.学校長'!H12</f>
        <v>0</v>
      </c>
      <c r="F22" s="209">
        <f>'3.施設の長'!H12</f>
        <v>0</v>
      </c>
      <c r="G22" s="209">
        <f>'4-1.市区町村(65歳以上)'!H12</f>
        <v>0</v>
      </c>
      <c r="H22" s="209">
        <f>'4-2.市区町村(市区町長)'!H12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'1.事業者'!L12</f>
        <v>0</v>
      </c>
      <c r="E24" s="124">
        <f>'2.学校長'!L12</f>
        <v>0</v>
      </c>
      <c r="F24" s="124">
        <f>'3.施設の長'!L12</f>
        <v>0</v>
      </c>
      <c r="G24" s="124">
        <f>'4-1.市区町村(65歳以上)'!L12</f>
        <v>0</v>
      </c>
      <c r="H24" s="124">
        <f>'4-2.市区町村(市区町長)'!L12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'1.事業者'!R12&amp;"、" &amp; '2.学校長'!R12&amp;"、" &amp; '3.施設の長'!R12&amp;"、" &amp; '4-1.市区町村(65歳以上)'!R12&amp;"、" &amp; '4-2.市区町村(市区町長)'!R12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'1.事業者'!I12</f>
        <v>0</v>
      </c>
      <c r="E28" s="124">
        <f>'2.学校長'!I12</f>
        <v>0</v>
      </c>
      <c r="F28" s="124">
        <f>'3.施設の長'!I12</f>
        <v>0</v>
      </c>
      <c r="G28" s="124">
        <f>'4-1.市区町村(65歳以上)'!I12</f>
        <v>0</v>
      </c>
      <c r="H28" s="124">
        <f>'4-2.市区町村(市区町長)'!I12</f>
        <v>0</v>
      </c>
      <c r="I28" s="199" t="str">
        <f>'1.事業者'!X12 &amp; "、" &amp; '2.学校長'!X12 &amp; "、" &amp; '3.施設の長'!X12 &amp; "、" &amp; '4-1.市区町村(65歳以上)'!X12 &amp; "、" &amp; '4-2.市区町村(市区町長)'!X12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'1.事業者'!J12</f>
        <v>0</v>
      </c>
      <c r="E29" s="124">
        <f>'2.学校長'!J12</f>
        <v>0</v>
      </c>
      <c r="F29" s="124">
        <f>'3.施設の長'!J12</f>
        <v>0</v>
      </c>
      <c r="G29" s="124">
        <f>'4-1.市区町村(65歳以上)'!J12</f>
        <v>0</v>
      </c>
      <c r="H29" s="124">
        <f>'4-2.市区町村(市区町長)'!J12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'1.事業者'!K12</f>
        <v>0</v>
      </c>
      <c r="E30" s="124">
        <f>'2.学校長'!K12</f>
        <v>0</v>
      </c>
      <c r="F30" s="124">
        <f>'3.施設の長'!K12</f>
        <v>0</v>
      </c>
      <c r="G30" s="124">
        <f>'4-1.市区町村(65歳以上)'!K12</f>
        <v>0</v>
      </c>
      <c r="H30" s="124">
        <f>'4-2.市区町村(市区町長)'!K12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'1.事業者'!S12</f>
        <v>0</v>
      </c>
      <c r="E31" s="124">
        <f>'2.学校長'!S12</f>
        <v>0</v>
      </c>
      <c r="F31" s="124">
        <f>'3.施設の長'!S12</f>
        <v>0</v>
      </c>
      <c r="G31" s="124">
        <f>'4-1.市区町村(65歳以上)'!S12</f>
        <v>0</v>
      </c>
      <c r="H31" s="124">
        <f>'4-2.市区町村(市区町長)'!S12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'1.事業者'!T12</f>
        <v>0</v>
      </c>
      <c r="E32" s="124">
        <f>'2.学校長'!T12</f>
        <v>0</v>
      </c>
      <c r="F32" s="124">
        <f>'3.施設の長'!T12</f>
        <v>0</v>
      </c>
      <c r="G32" s="124">
        <f>'4-1.市区町村(65歳以上)'!T12</f>
        <v>0</v>
      </c>
      <c r="H32" s="124">
        <f>'4-2.市区町村(市区町長)'!T12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'1.事業者'!U12</f>
        <v>0</v>
      </c>
      <c r="E33" s="124">
        <f>'2.学校長'!U12</f>
        <v>0</v>
      </c>
      <c r="F33" s="124">
        <f>'3.施設の長'!U12</f>
        <v>0</v>
      </c>
      <c r="G33" s="124">
        <f>'4-1.市区町村(65歳以上)'!U12</f>
        <v>0</v>
      </c>
      <c r="H33" s="124">
        <f>'4-2.市区町村(市区町長)'!U12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'1.事業者'!V12</f>
        <v>0</v>
      </c>
      <c r="E34" s="124">
        <f>'2.学校長'!V12</f>
        <v>0</v>
      </c>
      <c r="F34" s="124">
        <f>'3.施設の長'!V12</f>
        <v>0</v>
      </c>
      <c r="G34" s="124">
        <f>'4-1.市区町村(65歳以上)'!V12</f>
        <v>0</v>
      </c>
      <c r="H34" s="124">
        <f>'4-2.市区町村(市区町長)'!V12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'1.事業者'!W12</f>
        <v>0</v>
      </c>
      <c r="E35" s="215">
        <f>'2.学校長'!W12</f>
        <v>0</v>
      </c>
      <c r="F35" s="215">
        <f>'3.施設の長'!W12</f>
        <v>0</v>
      </c>
      <c r="G35" s="215">
        <f>'4-1.市区町村(65歳以上)'!W12</f>
        <v>0</v>
      </c>
      <c r="H35" s="215">
        <f>'4-2.市区町村(市区町長)'!W12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A2:J2"/>
    <mergeCell ref="A8:A11"/>
    <mergeCell ref="B8:H8"/>
    <mergeCell ref="I8:I11"/>
    <mergeCell ref="B9:H9"/>
    <mergeCell ref="D11:H11"/>
    <mergeCell ref="A6:I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FA32-E023-4CA1-BFB4-BD0636563250}">
  <sheetPr>
    <pageSetUpPr fitToPage="1"/>
  </sheetPr>
  <dimension ref="A1:N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4">
      <c r="A1" s="84" t="s">
        <v>222</v>
      </c>
      <c r="B1" s="97"/>
      <c r="M1" s="84" t="str">
        <f>DBCS(基本情報!$B$29)</f>
        <v>５</v>
      </c>
      <c r="N1" s="84" t="str">
        <f>DBCS(基本情報!$B$29+1)</f>
        <v>６</v>
      </c>
    </row>
    <row r="2" spans="1:14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4" ht="15.75">
      <c r="A3" s="98"/>
    </row>
    <row r="4" spans="1:14">
      <c r="A4" s="84" t="s">
        <v>29</v>
      </c>
    </row>
    <row r="5" spans="1:14" ht="15.75">
      <c r="A5" s="98"/>
    </row>
    <row r="6" spans="1:14">
      <c r="A6" s="255" t="str">
        <f>"令和"&amp;N1&amp;"年３月分"</f>
        <v>令和６年３月分</v>
      </c>
      <c r="B6" s="255"/>
      <c r="C6" s="255"/>
      <c r="D6" s="255"/>
      <c r="E6" s="255"/>
      <c r="F6" s="255"/>
      <c r="G6" s="255"/>
      <c r="H6" s="255"/>
      <c r="I6" s="255"/>
    </row>
    <row r="7" spans="1:14" ht="16.5" thickBot="1">
      <c r="A7" s="98"/>
    </row>
    <row r="8" spans="1:14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4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4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4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4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4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4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4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4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'1.事業者'!D13</f>
        <v>0</v>
      </c>
      <c r="E20" s="209">
        <f>'2.学校長'!D13</f>
        <v>0</v>
      </c>
      <c r="F20" s="209">
        <f>'3.施設の長'!D13</f>
        <v>0</v>
      </c>
      <c r="G20" s="209">
        <f>'4-1.市区町村(65歳以上)'!D13</f>
        <v>0</v>
      </c>
      <c r="H20" s="209">
        <f>'4-2.市区町村(市区町長)'!D13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'1.事業者'!H13</f>
        <v>0</v>
      </c>
      <c r="E22" s="209">
        <f>'2.学校長'!H13</f>
        <v>0</v>
      </c>
      <c r="F22" s="209">
        <f>'3.施設の長'!H13</f>
        <v>0</v>
      </c>
      <c r="G22" s="209">
        <f>'4-1.市区町村(65歳以上)'!H13</f>
        <v>0</v>
      </c>
      <c r="H22" s="209">
        <f>'4-2.市区町村(市区町長)'!H13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'1.事業者'!L13</f>
        <v>0</v>
      </c>
      <c r="E24" s="124">
        <f>'2.学校長'!L13</f>
        <v>0</v>
      </c>
      <c r="F24" s="124">
        <f>'3.施設の長'!L13</f>
        <v>0</v>
      </c>
      <c r="G24" s="124">
        <f>'4-1.市区町村(65歳以上)'!L13</f>
        <v>0</v>
      </c>
      <c r="H24" s="124">
        <f>'4-2.市区町村(市区町長)'!L13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'1.事業者'!R13&amp;"、" &amp; '2.学校長'!R13&amp;"、" &amp; '3.施設の長'!R13&amp;"、" &amp; '4-1.市区町村(65歳以上)'!R13&amp;"、" &amp; '4-2.市区町村(市区町長)'!R13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'1.事業者'!I13</f>
        <v>0</v>
      </c>
      <c r="E28" s="124">
        <f>'2.学校長'!I13</f>
        <v>0</v>
      </c>
      <c r="F28" s="124">
        <f>'3.施設の長'!I13</f>
        <v>0</v>
      </c>
      <c r="G28" s="124">
        <f>'4-1.市区町村(65歳以上)'!I13</f>
        <v>0</v>
      </c>
      <c r="H28" s="124">
        <f>'4-2.市区町村(市区町長)'!I13</f>
        <v>0</v>
      </c>
      <c r="I28" s="199" t="str">
        <f>'1.事業者'!X13 &amp; "、" &amp; '2.学校長'!X13 &amp; "、" &amp; '3.施設の長'!X13 &amp; "、" &amp; '4-1.市区町村(65歳以上)'!X13 &amp; "、" &amp; '4-2.市区町村(市区町長)'!X13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'1.事業者'!J13</f>
        <v>0</v>
      </c>
      <c r="E29" s="124">
        <f>'2.学校長'!J13</f>
        <v>0</v>
      </c>
      <c r="F29" s="124">
        <f>'3.施設の長'!J13</f>
        <v>0</v>
      </c>
      <c r="G29" s="124">
        <f>'4-1.市区町村(65歳以上)'!J13</f>
        <v>0</v>
      </c>
      <c r="H29" s="124">
        <f>'4-2.市区町村(市区町長)'!J13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'1.事業者'!K13</f>
        <v>0</v>
      </c>
      <c r="E30" s="124">
        <f>'2.学校長'!K13</f>
        <v>0</v>
      </c>
      <c r="F30" s="124">
        <f>'3.施設の長'!K13</f>
        <v>0</v>
      </c>
      <c r="G30" s="124">
        <f>'4-1.市区町村(65歳以上)'!K13</f>
        <v>0</v>
      </c>
      <c r="H30" s="124">
        <f>'4-2.市区町村(市区町長)'!K13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'1.事業者'!S13</f>
        <v>0</v>
      </c>
      <c r="E31" s="124">
        <f>'2.学校長'!S13</f>
        <v>0</v>
      </c>
      <c r="F31" s="124">
        <f>'3.施設の長'!S13</f>
        <v>0</v>
      </c>
      <c r="G31" s="124">
        <f>'4-1.市区町村(65歳以上)'!S13</f>
        <v>0</v>
      </c>
      <c r="H31" s="124">
        <f>'4-2.市区町村(市区町長)'!S13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'1.事業者'!T13</f>
        <v>0</v>
      </c>
      <c r="E32" s="124">
        <f>'2.学校長'!T13</f>
        <v>0</v>
      </c>
      <c r="F32" s="124">
        <f>'3.施設の長'!T13</f>
        <v>0</v>
      </c>
      <c r="G32" s="124">
        <f>'4-1.市区町村(65歳以上)'!T13</f>
        <v>0</v>
      </c>
      <c r="H32" s="124">
        <f>'4-2.市区町村(市区町長)'!T13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'1.事業者'!U13</f>
        <v>0</v>
      </c>
      <c r="E33" s="124">
        <f>'2.学校長'!U13</f>
        <v>0</v>
      </c>
      <c r="F33" s="124">
        <f>'3.施設の長'!U13</f>
        <v>0</v>
      </c>
      <c r="G33" s="124">
        <f>'4-1.市区町村(65歳以上)'!U13</f>
        <v>0</v>
      </c>
      <c r="H33" s="124">
        <f>'4-2.市区町村(市区町長)'!U13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'1.事業者'!V13</f>
        <v>0</v>
      </c>
      <c r="E34" s="124">
        <f>'2.学校長'!V13</f>
        <v>0</v>
      </c>
      <c r="F34" s="124">
        <f>'3.施設の長'!V13</f>
        <v>0</v>
      </c>
      <c r="G34" s="124">
        <f>'4-1.市区町村(65歳以上)'!V13</f>
        <v>0</v>
      </c>
      <c r="H34" s="124">
        <f>'4-2.市区町村(市区町長)'!V13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'1.事業者'!W13</f>
        <v>0</v>
      </c>
      <c r="E35" s="215">
        <f>'2.学校長'!W13</f>
        <v>0</v>
      </c>
      <c r="F35" s="215">
        <f>'3.施設の長'!W13</f>
        <v>0</v>
      </c>
      <c r="G35" s="215">
        <f>'4-1.市区町村(65歳以上)'!W13</f>
        <v>0</v>
      </c>
      <c r="H35" s="215">
        <f>'4-2.市区町村(市区町長)'!W13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A2:J2"/>
    <mergeCell ref="A8:A11"/>
    <mergeCell ref="B8:H8"/>
    <mergeCell ref="I8:I11"/>
    <mergeCell ref="B9:H9"/>
    <mergeCell ref="D11:H11"/>
    <mergeCell ref="A6:I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6265-5462-4CA5-802A-890035C610B1}">
  <sheetPr>
    <pageSetUpPr fitToPage="1"/>
  </sheetPr>
  <dimension ref="A1:N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4">
      <c r="A1" s="84" t="s">
        <v>222</v>
      </c>
      <c r="B1" s="97"/>
      <c r="M1" s="84" t="str">
        <f>DBCS(基本情報!$B$29)</f>
        <v>５</v>
      </c>
      <c r="N1" s="84" t="str">
        <f>DBCS(基本情報!$B$29+1)</f>
        <v>６</v>
      </c>
    </row>
    <row r="2" spans="1:14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4" ht="15.75">
      <c r="A3" s="98"/>
    </row>
    <row r="4" spans="1:14">
      <c r="A4" s="84" t="s">
        <v>29</v>
      </c>
    </row>
    <row r="5" spans="1:14" ht="15.75">
      <c r="A5" s="98"/>
    </row>
    <row r="6" spans="1:14">
      <c r="A6" s="255" t="str">
        <f>"令和"&amp;M1&amp;"年度　補正分"</f>
        <v>令和５年度　補正分</v>
      </c>
      <c r="B6" s="255"/>
      <c r="C6" s="255"/>
      <c r="D6" s="255"/>
      <c r="E6" s="255"/>
      <c r="F6" s="255"/>
      <c r="G6" s="255"/>
      <c r="H6" s="255"/>
      <c r="I6" s="255"/>
    </row>
    <row r="7" spans="1:14" ht="16.5" thickBot="1">
      <c r="A7" s="98"/>
    </row>
    <row r="8" spans="1:14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4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4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4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4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4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4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4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4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'1.事業者'!D14</f>
        <v>0</v>
      </c>
      <c r="E20" s="209">
        <f>'2.学校長'!D14</f>
        <v>0</v>
      </c>
      <c r="F20" s="209">
        <f>'3.施設の長'!D14</f>
        <v>0</v>
      </c>
      <c r="G20" s="209">
        <f>'4-1.市区町村(65歳以上)'!D14</f>
        <v>0</v>
      </c>
      <c r="H20" s="209">
        <f>'4-2.市区町村(市区町長)'!D14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'1.事業者'!H14</f>
        <v>0</v>
      </c>
      <c r="E22" s="209">
        <f>'2.学校長'!H14</f>
        <v>0</v>
      </c>
      <c r="F22" s="209">
        <f>'3.施設の長'!H14</f>
        <v>0</v>
      </c>
      <c r="G22" s="209">
        <f>'4-1.市区町村(65歳以上)'!H14</f>
        <v>0</v>
      </c>
      <c r="H22" s="209">
        <f>'4-2.市区町村(市区町長)'!H14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'1.事業者'!L14</f>
        <v>0</v>
      </c>
      <c r="E24" s="124">
        <f>'2.学校長'!L14</f>
        <v>0</v>
      </c>
      <c r="F24" s="124">
        <f>'3.施設の長'!L14</f>
        <v>0</v>
      </c>
      <c r="G24" s="124">
        <f>'4-1.市区町村(65歳以上)'!L14</f>
        <v>0</v>
      </c>
      <c r="H24" s="124">
        <f>'4-2.市区町村(市区町長)'!L14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'1.事業者'!R14&amp;"、" &amp; '2.学校長'!R14&amp;"、" &amp; '3.施設の長'!R14&amp;"、" &amp; '4-1.市区町村(65歳以上)'!R14&amp;"、" &amp; '4-2.市区町村(市区町長)'!R14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'1.事業者'!I14</f>
        <v>0</v>
      </c>
      <c r="E28" s="124">
        <f>'2.学校長'!I14</f>
        <v>0</v>
      </c>
      <c r="F28" s="124">
        <f>'3.施設の長'!I14</f>
        <v>0</v>
      </c>
      <c r="G28" s="124">
        <f>'4-1.市区町村(65歳以上)'!I14</f>
        <v>0</v>
      </c>
      <c r="H28" s="124">
        <f>'4-2.市区町村(市区町長)'!I14</f>
        <v>0</v>
      </c>
      <c r="I28" s="199" t="str">
        <f>'1.事業者'!X14 &amp; "、" &amp; '2.学校長'!X14 &amp; "、" &amp; '3.施設の長'!X14 &amp; "、" &amp; '4-1.市区町村(65歳以上)'!X14 &amp; "、" &amp; '4-2.市区町村(市区町長)'!X14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'1.事業者'!J14</f>
        <v>0</v>
      </c>
      <c r="E29" s="124">
        <f>'2.学校長'!J14</f>
        <v>0</v>
      </c>
      <c r="F29" s="124">
        <f>'3.施設の長'!J14</f>
        <v>0</v>
      </c>
      <c r="G29" s="124">
        <f>'4-1.市区町村(65歳以上)'!J14</f>
        <v>0</v>
      </c>
      <c r="H29" s="124">
        <f>'4-2.市区町村(市区町長)'!J14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'1.事業者'!K14</f>
        <v>0</v>
      </c>
      <c r="E30" s="124">
        <f>'2.学校長'!K14</f>
        <v>0</v>
      </c>
      <c r="F30" s="124">
        <f>'3.施設の長'!K14</f>
        <v>0</v>
      </c>
      <c r="G30" s="124">
        <f>'4-1.市区町村(65歳以上)'!K14</f>
        <v>0</v>
      </c>
      <c r="H30" s="124">
        <f>'4-2.市区町村(市区町長)'!K14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'1.事業者'!S14</f>
        <v>0</v>
      </c>
      <c r="E31" s="124">
        <f>'2.学校長'!S14</f>
        <v>0</v>
      </c>
      <c r="F31" s="124">
        <f>'3.施設の長'!S14</f>
        <v>0</v>
      </c>
      <c r="G31" s="124">
        <f>'4-1.市区町村(65歳以上)'!S14</f>
        <v>0</v>
      </c>
      <c r="H31" s="124">
        <f>'4-2.市区町村(市区町長)'!S14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'1.事業者'!T14</f>
        <v>0</v>
      </c>
      <c r="E32" s="124">
        <f>'2.学校長'!T14</f>
        <v>0</v>
      </c>
      <c r="F32" s="124">
        <f>'3.施設の長'!T14</f>
        <v>0</v>
      </c>
      <c r="G32" s="124">
        <f>'4-1.市区町村(65歳以上)'!T14</f>
        <v>0</v>
      </c>
      <c r="H32" s="124">
        <f>'4-2.市区町村(市区町長)'!T14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'1.事業者'!U14</f>
        <v>0</v>
      </c>
      <c r="E33" s="124">
        <f>'2.学校長'!U14</f>
        <v>0</v>
      </c>
      <c r="F33" s="124">
        <f>'3.施設の長'!U14</f>
        <v>0</v>
      </c>
      <c r="G33" s="124">
        <f>'4-1.市区町村(65歳以上)'!U14</f>
        <v>0</v>
      </c>
      <c r="H33" s="124">
        <f>'4-2.市区町村(市区町長)'!U14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'1.事業者'!V14</f>
        <v>0</v>
      </c>
      <c r="E34" s="124">
        <f>'2.学校長'!V14</f>
        <v>0</v>
      </c>
      <c r="F34" s="124">
        <f>'3.施設の長'!V14</f>
        <v>0</v>
      </c>
      <c r="G34" s="124">
        <f>'4-1.市区町村(65歳以上)'!V14</f>
        <v>0</v>
      </c>
      <c r="H34" s="124">
        <f>'4-2.市区町村(市区町長)'!V14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'1.事業者'!W14</f>
        <v>0</v>
      </c>
      <c r="E35" s="215">
        <f>'2.学校長'!W14</f>
        <v>0</v>
      </c>
      <c r="F35" s="215">
        <f>'3.施設の長'!W14</f>
        <v>0</v>
      </c>
      <c r="G35" s="215">
        <f>'4-1.市区町村(65歳以上)'!W14</f>
        <v>0</v>
      </c>
      <c r="H35" s="215">
        <f>'4-2.市区町村(市区町長)'!W14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A2:J2"/>
    <mergeCell ref="A6:I6"/>
    <mergeCell ref="A8:A11"/>
    <mergeCell ref="B8:H8"/>
    <mergeCell ref="I8:I11"/>
    <mergeCell ref="B9:H9"/>
    <mergeCell ref="D11:H11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DDA3-E717-432C-BCD0-6F1F841E1435}">
  <sheetPr>
    <pageSetUpPr fitToPage="1"/>
  </sheetPr>
  <dimension ref="A1:N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4">
      <c r="A1" s="84" t="s">
        <v>222</v>
      </c>
      <c r="B1" s="97"/>
      <c r="M1" s="84" t="str">
        <f>DBCS(基本情報!$B$29)</f>
        <v>５</v>
      </c>
      <c r="N1" s="84" t="str">
        <f>DBCS(基本情報!$B$29+1)</f>
        <v>６</v>
      </c>
    </row>
    <row r="2" spans="1:14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4" ht="15.75">
      <c r="A3" s="98"/>
    </row>
    <row r="4" spans="1:14">
      <c r="A4" s="84" t="s">
        <v>29</v>
      </c>
    </row>
    <row r="5" spans="1:14" ht="15.75">
      <c r="A5" s="98"/>
    </row>
    <row r="6" spans="1:14">
      <c r="A6" s="255" t="str">
        <f>"令和"&amp;M1&amp;"年度　【年報】"</f>
        <v>令和５年度　【年報】</v>
      </c>
      <c r="B6" s="255"/>
      <c r="C6" s="255"/>
      <c r="D6" s="255"/>
      <c r="E6" s="255"/>
      <c r="F6" s="255"/>
      <c r="G6" s="255"/>
      <c r="H6" s="255"/>
      <c r="I6" s="255"/>
    </row>
    <row r="7" spans="1:14" ht="16.5" thickBot="1">
      <c r="A7" s="98"/>
    </row>
    <row r="8" spans="1:14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4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4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4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4">
      <c r="A12" s="213" t="s">
        <v>78</v>
      </c>
      <c r="B12" s="214"/>
      <c r="C12" s="214"/>
      <c r="D12" s="106" t="s">
        <v>228</v>
      </c>
      <c r="E12" s="106" t="s">
        <v>229</v>
      </c>
      <c r="F12" s="106" t="s">
        <v>230</v>
      </c>
      <c r="G12" s="225" t="s">
        <v>231</v>
      </c>
      <c r="H12" s="225"/>
      <c r="I12" s="226" t="s">
        <v>2</v>
      </c>
      <c r="J12" s="227"/>
    </row>
    <row r="13" spans="1:14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4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232</v>
      </c>
      <c r="H14" s="112" t="s">
        <v>233</v>
      </c>
      <c r="I14" s="226"/>
      <c r="J14" s="227"/>
    </row>
    <row r="15" spans="1:14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4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132">
        <f>'1.事業者'!G15</f>
        <v>0</v>
      </c>
      <c r="E20" s="132">
        <f>'2.学校長'!G15</f>
        <v>0</v>
      </c>
      <c r="F20" s="132">
        <f>'3.施設の長'!G15</f>
        <v>0</v>
      </c>
      <c r="G20" s="209">
        <f>'4-1.市区町村(65歳以上)'!D15</f>
        <v>0</v>
      </c>
      <c r="H20" s="209">
        <f>'4-2.市区町村(市区町長)'!D15</f>
        <v>0</v>
      </c>
      <c r="I20" s="207" t="s">
        <v>223</v>
      </c>
      <c r="J20" s="208"/>
    </row>
    <row r="21" spans="1:10" ht="14.25" customHeight="1">
      <c r="A21" s="230"/>
      <c r="B21" s="231"/>
      <c r="C21" s="231"/>
      <c r="D21" s="133">
        <f>'1.事業者'!D15</f>
        <v>0</v>
      </c>
      <c r="E21" s="133">
        <f>'2.学校長'!D15</f>
        <v>0</v>
      </c>
      <c r="F21" s="133">
        <f>'3.施設の長'!D15</f>
        <v>0</v>
      </c>
      <c r="G21" s="210"/>
      <c r="H21" s="210"/>
      <c r="I21" s="205" t="s">
        <v>191</v>
      </c>
      <c r="J21" s="206"/>
    </row>
    <row r="22" spans="1:10" ht="14.25" customHeight="1">
      <c r="A22" s="239" t="s">
        <v>14</v>
      </c>
      <c r="B22" s="240"/>
      <c r="C22" s="241"/>
      <c r="D22" s="209">
        <f>'1.事業者'!H15</f>
        <v>0</v>
      </c>
      <c r="E22" s="209">
        <f>'2.学校長'!H15</f>
        <v>0</v>
      </c>
      <c r="F22" s="209">
        <f>'3.施設の長'!H15</f>
        <v>0</v>
      </c>
      <c r="G22" s="209">
        <f>'4-1.市区町村(65歳以上)'!H15</f>
        <v>0</v>
      </c>
      <c r="H22" s="209">
        <f>'4-2.市区町村(市区町長)'!H15</f>
        <v>0</v>
      </c>
      <c r="I22" s="207" t="s">
        <v>224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193</v>
      </c>
      <c r="J23" s="206"/>
    </row>
    <row r="24" spans="1:10" ht="28.5" customHeight="1">
      <c r="A24" s="213" t="s">
        <v>15</v>
      </c>
      <c r="B24" s="214"/>
      <c r="C24" s="214"/>
      <c r="D24" s="124">
        <f>'1.事業者'!L15</f>
        <v>0</v>
      </c>
      <c r="E24" s="124">
        <f>'2.学校長'!L15</f>
        <v>0</v>
      </c>
      <c r="F24" s="124">
        <f>'3.施設の長'!L15</f>
        <v>0</v>
      </c>
      <c r="G24" s="124">
        <f>'4-1.市区町村(65歳以上)'!L15</f>
        <v>0</v>
      </c>
      <c r="H24" s="124">
        <f>'4-2.市区町村(市区町長)'!L15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"A:"&amp;'1.事業者'!R15&amp;"、" &amp; "B:" &amp; '2.学校長'!R15&amp;"、" &amp; "C:" &amp; '3.施設の長'!R15&amp;"、" &amp; "D-a:" &amp; '4-1.市区町村(65歳以上)'!R15&amp;"、" &amp; "D-b:" &amp; '4-2.市区町村(市区町長)'!R15</f>
        <v>A:、B:、C:、D-a:、D-b: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'1.事業者'!I15</f>
        <v>0</v>
      </c>
      <c r="E28" s="124">
        <f>'2.学校長'!I15</f>
        <v>0</v>
      </c>
      <c r="F28" s="124">
        <f>'3.施設の長'!I15</f>
        <v>0</v>
      </c>
      <c r="G28" s="124">
        <f>'4-1.市区町村(65歳以上)'!I15</f>
        <v>0</v>
      </c>
      <c r="H28" s="124">
        <f>'4-2.市区町村(市区町長)'!I15</f>
        <v>0</v>
      </c>
      <c r="I28" s="199" t="str">
        <f>'1.事業者'!X15 &amp; "、" &amp; '2.学校長'!X15 &amp; "、" &amp; '3.施設の長'!X15 &amp; "、" &amp; '4-1.市区町村(65歳以上)'!X15 &amp; "、" &amp; '4-2.市区町村(市区町長)'!X15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'1.事業者'!J15</f>
        <v>0</v>
      </c>
      <c r="E29" s="124">
        <f>'2.学校長'!J15</f>
        <v>0</v>
      </c>
      <c r="F29" s="124">
        <f>'3.施設の長'!J15</f>
        <v>0</v>
      </c>
      <c r="G29" s="124">
        <f>'4-1.市区町村(65歳以上)'!J15</f>
        <v>0</v>
      </c>
      <c r="H29" s="124">
        <f>'4-2.市区町村(市区町長)'!J15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'1.事業者'!K15</f>
        <v>0</v>
      </c>
      <c r="E30" s="124">
        <f>'2.学校長'!K15</f>
        <v>0</v>
      </c>
      <c r="F30" s="124">
        <f>'3.施設の長'!K15</f>
        <v>0</v>
      </c>
      <c r="G30" s="124">
        <f>'4-1.市区町村(65歳以上)'!K15</f>
        <v>0</v>
      </c>
      <c r="H30" s="124">
        <f>'4-2.市区町村(市区町長)'!K15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'1.事業者'!S15</f>
        <v>0</v>
      </c>
      <c r="E31" s="124">
        <f>'2.学校長'!S15</f>
        <v>0</v>
      </c>
      <c r="F31" s="124">
        <f>'3.施設の長'!S15</f>
        <v>0</v>
      </c>
      <c r="G31" s="124">
        <f>'4-1.市区町村(65歳以上)'!S15</f>
        <v>0</v>
      </c>
      <c r="H31" s="124">
        <f>'4-2.市区町村(市区町長)'!S15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'1.事業者'!T15</f>
        <v>0</v>
      </c>
      <c r="E32" s="124">
        <f>'2.学校長'!T15</f>
        <v>0</v>
      </c>
      <c r="F32" s="124">
        <f>'3.施設の長'!T15</f>
        <v>0</v>
      </c>
      <c r="G32" s="124">
        <f>'4-1.市区町村(65歳以上)'!T15</f>
        <v>0</v>
      </c>
      <c r="H32" s="124">
        <f>'4-2.市区町村(市区町長)'!T15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'1.事業者'!U15</f>
        <v>0</v>
      </c>
      <c r="E33" s="124">
        <f>'2.学校長'!U15</f>
        <v>0</v>
      </c>
      <c r="F33" s="124">
        <f>'3.施設の長'!U15</f>
        <v>0</v>
      </c>
      <c r="G33" s="124">
        <f>'4-1.市区町村(65歳以上)'!U15</f>
        <v>0</v>
      </c>
      <c r="H33" s="124">
        <f>'4-2.市区町村(市区町長)'!U15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'1.事業者'!V15</f>
        <v>0</v>
      </c>
      <c r="E34" s="124">
        <f>'2.学校長'!V15</f>
        <v>0</v>
      </c>
      <c r="F34" s="124">
        <f>'3.施設の長'!V15</f>
        <v>0</v>
      </c>
      <c r="G34" s="124">
        <f>'4-1.市区町村(65歳以上)'!V15</f>
        <v>0</v>
      </c>
      <c r="H34" s="124">
        <f>'4-2.市区町村(市区町長)'!V15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'1.事業者'!W15</f>
        <v>0</v>
      </c>
      <c r="E35" s="215">
        <f>'2.学校長'!W15</f>
        <v>0</v>
      </c>
      <c r="F35" s="215">
        <f>'3.施設の長'!W15</f>
        <v>0</v>
      </c>
      <c r="G35" s="215">
        <f>'4-1.市区町村(65歳以上)'!W15</f>
        <v>0</v>
      </c>
      <c r="H35" s="215">
        <f>'4-2.市区町村(市区町長)'!W15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0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G20:G21"/>
    <mergeCell ref="H20:H21"/>
    <mergeCell ref="I20:J20"/>
    <mergeCell ref="I21:J21"/>
    <mergeCell ref="A2:J2"/>
    <mergeCell ref="A6:I6"/>
    <mergeCell ref="A8:A11"/>
    <mergeCell ref="B8:H8"/>
    <mergeCell ref="I8:I11"/>
    <mergeCell ref="B9:H9"/>
    <mergeCell ref="D11:H11"/>
  </mergeCells>
  <phoneticPr fontId="12"/>
  <printOptions horizontalCentered="1"/>
  <pageMargins left="0.84" right="0.41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A322-A7C6-4054-8B77-9789693B01B2}">
  <sheetPr codeName="Sheet2">
    <tabColor rgb="FFFFFF00"/>
  </sheetPr>
  <dimension ref="A1:AH17"/>
  <sheetViews>
    <sheetView view="pageBreakPreview" topLeftCell="B1" zoomScaleNormal="85" zoomScaleSheetLayoutView="100" workbookViewId="0">
      <selection activeCell="D1" sqref="D1"/>
    </sheetView>
  </sheetViews>
  <sheetFormatPr defaultRowHeight="14.25"/>
  <cols>
    <col min="1" max="1" width="22.75" style="84" hidden="1" customWidth="1"/>
    <col min="2" max="2" width="5.5" style="84" bestFit="1" customWidth="1"/>
    <col min="3" max="3" width="6" style="84" customWidth="1"/>
    <col min="4" max="4" width="9" style="84" customWidth="1"/>
    <col min="5" max="5" width="7.5" style="84" hidden="1" customWidth="1"/>
    <col min="6" max="6" width="5.5" style="84" hidden="1" customWidth="1"/>
    <col min="7" max="7" width="9.25" style="84" hidden="1" customWidth="1"/>
    <col min="8" max="8" width="6" style="84" customWidth="1"/>
    <col min="9" max="9" width="6.875" style="84" customWidth="1"/>
    <col min="10" max="10" width="6.25" style="84" customWidth="1"/>
    <col min="11" max="11" width="6.125" style="84" customWidth="1"/>
    <col min="12" max="12" width="7.125" style="84" customWidth="1"/>
    <col min="13" max="15" width="5.5" style="84" bestFit="1" customWidth="1"/>
    <col min="16" max="16" width="7.5" style="84" bestFit="1" customWidth="1"/>
    <col min="17" max="17" width="5.5" style="84" bestFit="1" customWidth="1"/>
    <col min="18" max="18" width="29" style="84" customWidth="1"/>
    <col min="19" max="22" width="7.5" style="84" bestFit="1" customWidth="1"/>
    <col min="23" max="23" width="12" style="84" customWidth="1"/>
    <col min="24" max="24" width="25" style="84" customWidth="1"/>
    <col min="25" max="25" width="13" style="84" hidden="1" customWidth="1"/>
    <col min="26" max="26" width="25" style="84" hidden="1" customWidth="1"/>
    <col min="27" max="29" width="7.5" style="84" hidden="1" customWidth="1"/>
    <col min="30" max="16384" width="9" style="84"/>
  </cols>
  <sheetData>
    <row r="1" spans="1:34" ht="63" customHeight="1">
      <c r="A1" s="78" t="s">
        <v>179</v>
      </c>
      <c r="B1" s="79" t="s">
        <v>159</v>
      </c>
      <c r="C1" s="79" t="s">
        <v>76</v>
      </c>
      <c r="D1" s="80" t="s">
        <v>165</v>
      </c>
      <c r="E1" s="79" t="s">
        <v>160</v>
      </c>
      <c r="F1" s="79" t="s">
        <v>161</v>
      </c>
      <c r="G1" s="79" t="s">
        <v>164</v>
      </c>
      <c r="H1" s="79" t="s">
        <v>162</v>
      </c>
      <c r="I1" s="80" t="s">
        <v>239</v>
      </c>
      <c r="J1" s="80" t="s">
        <v>212</v>
      </c>
      <c r="K1" s="80" t="s">
        <v>189</v>
      </c>
      <c r="L1" s="79" t="s">
        <v>163</v>
      </c>
      <c r="M1" s="79" t="s">
        <v>168</v>
      </c>
      <c r="N1" s="80" t="s">
        <v>238</v>
      </c>
      <c r="O1" s="80" t="s">
        <v>245</v>
      </c>
      <c r="P1" s="80" t="s">
        <v>170</v>
      </c>
      <c r="Q1" s="80" t="s">
        <v>171</v>
      </c>
      <c r="R1" s="81" t="s">
        <v>227</v>
      </c>
      <c r="S1" s="80" t="s">
        <v>174</v>
      </c>
      <c r="T1" s="80" t="s">
        <v>175</v>
      </c>
      <c r="U1" s="80" t="s">
        <v>55</v>
      </c>
      <c r="V1" s="82" t="s">
        <v>56</v>
      </c>
      <c r="W1" s="80" t="s">
        <v>57</v>
      </c>
      <c r="X1" s="80" t="s">
        <v>240</v>
      </c>
      <c r="Y1" s="169" t="s">
        <v>249</v>
      </c>
      <c r="Z1" s="169" t="s">
        <v>248</v>
      </c>
      <c r="AA1" s="169" t="s">
        <v>252</v>
      </c>
      <c r="AB1" s="83" t="s">
        <v>215</v>
      </c>
      <c r="AC1" s="83" t="s">
        <v>217</v>
      </c>
      <c r="AE1" s="194" t="str">
        <f>"【令和"&amp;TEXT(基本情報!$B$29,"[DBNum3]")&amp;"年度】"</f>
        <v>【令和５年度】</v>
      </c>
      <c r="AF1" s="194"/>
      <c r="AG1" s="194"/>
    </row>
    <row r="2" spans="1:34" ht="30" customHeight="1">
      <c r="A2" s="85" t="str">
        <f ca="1">基本情報!$D$6 &amp;"-" &amp; "1" &amp; "-" &amp; 基本情報!$D$7 &amp; "-" &amp; 基本情報!$H$3 &amp; "-" &amp; "4"</f>
        <v>58-1-28382-2023-4</v>
      </c>
      <c r="B2" s="86" t="str">
        <f>IF(AB2&gt;0,1,"")</f>
        <v/>
      </c>
      <c r="C2" s="87" t="s">
        <v>58</v>
      </c>
      <c r="D2" s="74"/>
      <c r="E2" s="88" t="e">
        <f t="shared" ref="E2:E14" si="0">F2/G2</f>
        <v>#DIV/0!</v>
      </c>
      <c r="F2" s="89">
        <f>SUM(H$2:H2)</f>
        <v>0</v>
      </c>
      <c r="G2" s="89">
        <f>D2</f>
        <v>0</v>
      </c>
      <c r="H2" s="86">
        <f t="shared" ref="H2:H14" si="1">SUM(I2:K2)</f>
        <v>0</v>
      </c>
      <c r="I2" s="69"/>
      <c r="J2" s="13"/>
      <c r="K2" s="13"/>
      <c r="L2" s="21">
        <f>D2-H2</f>
        <v>0</v>
      </c>
      <c r="M2" s="22" t="str">
        <f t="shared" ref="M2:M5" si="2">IF(B2="","",IF(H2=0,"",IF(L2=0,"",IF(L2=SUM(N2:Q2),"OK","NG"))))</f>
        <v/>
      </c>
      <c r="N2" s="76"/>
      <c r="O2" s="76"/>
      <c r="P2" s="76"/>
      <c r="Q2" s="76"/>
      <c r="R2" s="70"/>
      <c r="S2" s="75"/>
      <c r="T2" s="13"/>
      <c r="U2" s="13"/>
      <c r="V2" s="13"/>
      <c r="W2" s="13"/>
      <c r="X2" s="70"/>
      <c r="Y2" s="170" t="str">
        <f>基本情報!$D$4</f>
        <v>播磨町　　　　　　</v>
      </c>
      <c r="Z2" s="171" t="str">
        <f>基本情報!$D$3</f>
        <v>○○クリニック</v>
      </c>
      <c r="AA2" s="171" t="str">
        <f>"A"&amp;RIGHT(基本情報!$B$32,5)</f>
        <v>A</v>
      </c>
      <c r="AB2" s="71">
        <f>IF(D2+H2+S2+T2+U2+V2+W2&gt;0,1,0)</f>
        <v>0</v>
      </c>
      <c r="AC2" s="71">
        <f>SUM(S2:V2)</f>
        <v>0</v>
      </c>
    </row>
    <row r="3" spans="1:34" ht="30" customHeight="1">
      <c r="A3" s="85" t="str">
        <f ca="1">基本情報!$D$6 &amp;"-" &amp; "1" &amp; "-" &amp; 基本情報!$D$7 &amp; "-" &amp; 基本情報!$H$3 &amp; "-" &amp; "5"</f>
        <v>58-1-28382-2023-5</v>
      </c>
      <c r="B3" s="86" t="str">
        <f t="shared" ref="B3:B14" si="3">IF(AB3&gt;0,1,"")</f>
        <v/>
      </c>
      <c r="C3" s="87" t="s">
        <v>59</v>
      </c>
      <c r="D3" s="74"/>
      <c r="E3" s="88" t="e">
        <f t="shared" si="0"/>
        <v>#DIV/0!</v>
      </c>
      <c r="F3" s="89">
        <f>SUM(H$2:H3)</f>
        <v>0</v>
      </c>
      <c r="G3" s="89">
        <f t="shared" ref="G3:G14" si="4">G2+D3</f>
        <v>0</v>
      </c>
      <c r="H3" s="86">
        <f t="shared" si="1"/>
        <v>0</v>
      </c>
      <c r="I3" s="69"/>
      <c r="J3" s="13"/>
      <c r="K3" s="13"/>
      <c r="L3" s="71">
        <f>L2+D3-H3</f>
        <v>0</v>
      </c>
      <c r="M3" s="22" t="str">
        <f t="shared" si="2"/>
        <v/>
      </c>
      <c r="N3" s="76"/>
      <c r="O3" s="76"/>
      <c r="P3" s="76"/>
      <c r="Q3" s="76"/>
      <c r="R3" s="70"/>
      <c r="S3" s="75"/>
      <c r="T3" s="13"/>
      <c r="U3" s="13"/>
      <c r="V3" s="13"/>
      <c r="W3" s="13"/>
      <c r="X3" s="70"/>
      <c r="Y3" s="170" t="str">
        <f>基本情報!$D$4</f>
        <v>播磨町　　　　　　</v>
      </c>
      <c r="Z3" s="171" t="str">
        <f>基本情報!$D$3</f>
        <v>○○クリニック</v>
      </c>
      <c r="AA3" s="171" t="str">
        <f>"A"&amp;RIGHT(基本情報!$B$32,5)</f>
        <v>A</v>
      </c>
      <c r="AB3" s="71">
        <f t="shared" ref="AB3:AB15" si="5">IF(D3+H3+S3+T3+U3+V3+W3&gt;0,1,0)</f>
        <v>0</v>
      </c>
      <c r="AC3" s="71">
        <f t="shared" ref="AC3:AC15" si="6">SUM(S3:V3)</f>
        <v>0</v>
      </c>
    </row>
    <row r="4" spans="1:34" ht="30" customHeight="1">
      <c r="A4" s="85" t="str">
        <f ca="1">基本情報!$D$6 &amp;"-" &amp; "1" &amp; "-" &amp; 基本情報!$D$7 &amp; "-" &amp; 基本情報!$H$3 &amp; "-" &amp; "6"</f>
        <v>58-1-28382-2023-6</v>
      </c>
      <c r="B4" s="86" t="str">
        <f t="shared" si="3"/>
        <v/>
      </c>
      <c r="C4" s="87" t="s">
        <v>60</v>
      </c>
      <c r="D4" s="74"/>
      <c r="E4" s="88" t="e">
        <f t="shared" si="0"/>
        <v>#DIV/0!</v>
      </c>
      <c r="F4" s="89">
        <f>SUM(H$2:H4)</f>
        <v>0</v>
      </c>
      <c r="G4" s="89">
        <f t="shared" si="4"/>
        <v>0</v>
      </c>
      <c r="H4" s="86">
        <f t="shared" si="1"/>
        <v>0</v>
      </c>
      <c r="I4" s="69"/>
      <c r="J4" s="13"/>
      <c r="K4" s="13"/>
      <c r="L4" s="71">
        <f t="shared" ref="L4:L14" si="7">L3+D4-H4</f>
        <v>0</v>
      </c>
      <c r="M4" s="22" t="str">
        <f t="shared" si="2"/>
        <v/>
      </c>
      <c r="N4" s="76"/>
      <c r="O4" s="76"/>
      <c r="P4" s="76"/>
      <c r="Q4" s="76"/>
      <c r="R4" s="70"/>
      <c r="S4" s="75"/>
      <c r="T4" s="13"/>
      <c r="U4" s="13"/>
      <c r="V4" s="13"/>
      <c r="W4" s="13"/>
      <c r="X4" s="70"/>
      <c r="Y4" s="170" t="str">
        <f>基本情報!$D$4</f>
        <v>播磨町　　　　　　</v>
      </c>
      <c r="Z4" s="171" t="str">
        <f>基本情報!$D$3</f>
        <v>○○クリニック</v>
      </c>
      <c r="AA4" s="171" t="str">
        <f>"A"&amp;RIGHT(基本情報!$B$32,5)</f>
        <v>A</v>
      </c>
      <c r="AB4" s="71">
        <f t="shared" si="5"/>
        <v>0</v>
      </c>
      <c r="AC4" s="71">
        <f t="shared" si="6"/>
        <v>0</v>
      </c>
    </row>
    <row r="5" spans="1:34" ht="30" customHeight="1">
      <c r="A5" s="85" t="str">
        <f ca="1">基本情報!$D$6 &amp;"-" &amp; "1" &amp; "-" &amp; 基本情報!$D$7 &amp; "-" &amp; 基本情報!$H$3 &amp; "-" &amp; "7"</f>
        <v>58-1-28382-2023-7</v>
      </c>
      <c r="B5" s="86" t="str">
        <f t="shared" si="3"/>
        <v/>
      </c>
      <c r="C5" s="87" t="s">
        <v>61</v>
      </c>
      <c r="D5" s="74"/>
      <c r="E5" s="88" t="e">
        <f t="shared" si="0"/>
        <v>#DIV/0!</v>
      </c>
      <c r="F5" s="89">
        <f>SUM(H$2:H5)</f>
        <v>0</v>
      </c>
      <c r="G5" s="89">
        <f t="shared" si="4"/>
        <v>0</v>
      </c>
      <c r="H5" s="86">
        <f t="shared" si="1"/>
        <v>0</v>
      </c>
      <c r="I5" s="69"/>
      <c r="J5" s="13"/>
      <c r="K5" s="13"/>
      <c r="L5" s="71">
        <f t="shared" si="7"/>
        <v>0</v>
      </c>
      <c r="M5" s="22" t="str">
        <f t="shared" si="2"/>
        <v/>
      </c>
      <c r="N5" s="76"/>
      <c r="O5" s="76"/>
      <c r="P5" s="76"/>
      <c r="Q5" s="76"/>
      <c r="R5" s="70"/>
      <c r="S5" s="75"/>
      <c r="T5" s="13"/>
      <c r="U5" s="13"/>
      <c r="V5" s="13"/>
      <c r="W5" s="13"/>
      <c r="X5" s="70"/>
      <c r="Y5" s="170" t="str">
        <f>基本情報!$D$4</f>
        <v>播磨町　　　　　　</v>
      </c>
      <c r="Z5" s="171" t="str">
        <f>基本情報!$D$3</f>
        <v>○○クリニック</v>
      </c>
      <c r="AA5" s="171" t="str">
        <f>"A"&amp;RIGHT(基本情報!$B$32,5)</f>
        <v>A</v>
      </c>
      <c r="AB5" s="71">
        <f t="shared" si="5"/>
        <v>0</v>
      </c>
      <c r="AC5" s="71">
        <f t="shared" si="6"/>
        <v>0</v>
      </c>
    </row>
    <row r="6" spans="1:34" ht="30" customHeight="1">
      <c r="A6" s="85" t="str">
        <f ca="1">基本情報!$D$6 &amp;"-" &amp; "1" &amp; "-" &amp; 基本情報!$D$7 &amp; "-" &amp; 基本情報!$H$3 &amp; "-" &amp; "8"</f>
        <v>58-1-28382-2023-8</v>
      </c>
      <c r="B6" s="86" t="str">
        <f t="shared" si="3"/>
        <v/>
      </c>
      <c r="C6" s="87" t="s">
        <v>62</v>
      </c>
      <c r="D6" s="74"/>
      <c r="E6" s="88" t="e">
        <f t="shared" si="0"/>
        <v>#DIV/0!</v>
      </c>
      <c r="F6" s="89">
        <f>SUM(H$2:H6)</f>
        <v>0</v>
      </c>
      <c r="G6" s="89">
        <f t="shared" si="4"/>
        <v>0</v>
      </c>
      <c r="H6" s="86">
        <f t="shared" si="1"/>
        <v>0</v>
      </c>
      <c r="I6" s="69"/>
      <c r="J6" s="13"/>
      <c r="K6" s="13"/>
      <c r="L6" s="71">
        <f t="shared" si="7"/>
        <v>0</v>
      </c>
      <c r="M6" s="22" t="str">
        <f>IF(B6="","",IF(H6=0,"",IF(L6=0,"",IF(L6=SUM(N6:Q6),"OK","NG"))))</f>
        <v/>
      </c>
      <c r="N6" s="76"/>
      <c r="O6" s="76"/>
      <c r="P6" s="76"/>
      <c r="Q6" s="76"/>
      <c r="R6" s="70"/>
      <c r="S6" s="75"/>
      <c r="T6" s="13"/>
      <c r="U6" s="13"/>
      <c r="V6" s="13"/>
      <c r="W6" s="13"/>
      <c r="X6" s="70"/>
      <c r="Y6" s="170" t="str">
        <f>基本情報!$D$4</f>
        <v>播磨町　　　　　　</v>
      </c>
      <c r="Z6" s="171" t="str">
        <f>基本情報!$D$3</f>
        <v>○○クリニック</v>
      </c>
      <c r="AA6" s="171" t="str">
        <f>"A"&amp;RIGHT(基本情報!$B$32,5)</f>
        <v>A</v>
      </c>
      <c r="AB6" s="71">
        <f t="shared" si="5"/>
        <v>0</v>
      </c>
      <c r="AC6" s="71">
        <f t="shared" si="6"/>
        <v>0</v>
      </c>
    </row>
    <row r="7" spans="1:34" ht="30" customHeight="1">
      <c r="A7" s="85" t="str">
        <f ca="1">基本情報!$D$6 &amp;"-" &amp; "1" &amp; "-" &amp; 基本情報!$D$7 &amp; "-" &amp; 基本情報!$H$3 &amp; "-" &amp; "9"</f>
        <v>58-1-28382-2023-9</v>
      </c>
      <c r="B7" s="86" t="str">
        <f t="shared" si="3"/>
        <v/>
      </c>
      <c r="C7" s="87" t="s">
        <v>63</v>
      </c>
      <c r="D7" s="74"/>
      <c r="E7" s="88" t="e">
        <f t="shared" si="0"/>
        <v>#DIV/0!</v>
      </c>
      <c r="F7" s="89">
        <f>SUM(H$2:H7)</f>
        <v>0</v>
      </c>
      <c r="G7" s="89">
        <f t="shared" si="4"/>
        <v>0</v>
      </c>
      <c r="H7" s="86">
        <f t="shared" si="1"/>
        <v>0</v>
      </c>
      <c r="I7" s="69"/>
      <c r="J7" s="13"/>
      <c r="K7" s="13"/>
      <c r="L7" s="71">
        <f t="shared" si="7"/>
        <v>0</v>
      </c>
      <c r="M7" s="22" t="str">
        <f t="shared" ref="M7:M14" si="8">IF(B7="","",IF(H7=0,"",IF(L7=0,"",IF(L7=SUM(N7:Q7),"OK","NG"))))</f>
        <v/>
      </c>
      <c r="N7" s="76"/>
      <c r="O7" s="76"/>
      <c r="P7" s="76"/>
      <c r="Q7" s="76"/>
      <c r="R7" s="70"/>
      <c r="S7" s="75"/>
      <c r="T7" s="13"/>
      <c r="U7" s="13"/>
      <c r="V7" s="13"/>
      <c r="W7" s="13"/>
      <c r="X7" s="70"/>
      <c r="Y7" s="170" t="str">
        <f>基本情報!$D$4</f>
        <v>播磨町　　　　　　</v>
      </c>
      <c r="Z7" s="171" t="str">
        <f>基本情報!$D$3</f>
        <v>○○クリニック</v>
      </c>
      <c r="AA7" s="171" t="str">
        <f>"A"&amp;RIGHT(基本情報!$B$32,5)</f>
        <v>A</v>
      </c>
      <c r="AB7" s="71">
        <f t="shared" si="5"/>
        <v>0</v>
      </c>
      <c r="AC7" s="71">
        <f t="shared" si="6"/>
        <v>0</v>
      </c>
    </row>
    <row r="8" spans="1:34" ht="30" customHeight="1">
      <c r="A8" s="85" t="str">
        <f ca="1">基本情報!$D$6 &amp;"-" &amp; "1" &amp; "-" &amp; 基本情報!$D$7 &amp; "-" &amp; 基本情報!$H$3 &amp; "-" &amp; "10"</f>
        <v>58-1-28382-2023-10</v>
      </c>
      <c r="B8" s="86" t="str">
        <f t="shared" si="3"/>
        <v/>
      </c>
      <c r="C8" s="87" t="s">
        <v>64</v>
      </c>
      <c r="D8" s="74"/>
      <c r="E8" s="88" t="e">
        <f t="shared" si="0"/>
        <v>#DIV/0!</v>
      </c>
      <c r="F8" s="89">
        <f>SUM(H$2:H8)</f>
        <v>0</v>
      </c>
      <c r="G8" s="89">
        <f t="shared" si="4"/>
        <v>0</v>
      </c>
      <c r="H8" s="86">
        <f t="shared" si="1"/>
        <v>0</v>
      </c>
      <c r="I8" s="69"/>
      <c r="J8" s="13"/>
      <c r="K8" s="13"/>
      <c r="L8" s="71">
        <f t="shared" si="7"/>
        <v>0</v>
      </c>
      <c r="M8" s="22" t="str">
        <f t="shared" si="8"/>
        <v/>
      </c>
      <c r="N8" s="76"/>
      <c r="O8" s="76"/>
      <c r="P8" s="76"/>
      <c r="Q8" s="76"/>
      <c r="R8" s="70"/>
      <c r="S8" s="75"/>
      <c r="T8" s="13"/>
      <c r="U8" s="13"/>
      <c r="V8" s="13"/>
      <c r="W8" s="13"/>
      <c r="X8" s="70"/>
      <c r="Y8" s="170" t="str">
        <f>基本情報!$D$4</f>
        <v>播磨町　　　　　　</v>
      </c>
      <c r="Z8" s="171" t="str">
        <f>基本情報!$D$3</f>
        <v>○○クリニック</v>
      </c>
      <c r="AA8" s="171" t="str">
        <f>"A"&amp;RIGHT(基本情報!$B$32,5)</f>
        <v>A</v>
      </c>
      <c r="AB8" s="71">
        <f t="shared" si="5"/>
        <v>0</v>
      </c>
      <c r="AC8" s="71">
        <f t="shared" si="6"/>
        <v>0</v>
      </c>
    </row>
    <row r="9" spans="1:34" ht="30" customHeight="1">
      <c r="A9" s="85" t="str">
        <f ca="1">基本情報!$D$6 &amp;"-" &amp; "1" &amp; "-" &amp; 基本情報!$D$7 &amp; "-" &amp; 基本情報!$H$3 &amp; "-" &amp; "11"</f>
        <v>58-1-28382-2023-11</v>
      </c>
      <c r="B9" s="86" t="str">
        <f t="shared" si="3"/>
        <v/>
      </c>
      <c r="C9" s="87" t="s">
        <v>65</v>
      </c>
      <c r="D9" s="74"/>
      <c r="E9" s="88" t="e">
        <f t="shared" si="0"/>
        <v>#DIV/0!</v>
      </c>
      <c r="F9" s="89">
        <f>SUM(H$2:H9)</f>
        <v>0</v>
      </c>
      <c r="G9" s="89">
        <f t="shared" si="4"/>
        <v>0</v>
      </c>
      <c r="H9" s="86">
        <f t="shared" si="1"/>
        <v>0</v>
      </c>
      <c r="I9" s="69"/>
      <c r="J9" s="13"/>
      <c r="K9" s="13"/>
      <c r="L9" s="71">
        <f t="shared" si="7"/>
        <v>0</v>
      </c>
      <c r="M9" s="22" t="str">
        <f t="shared" si="8"/>
        <v/>
      </c>
      <c r="N9" s="76"/>
      <c r="O9" s="76"/>
      <c r="P9" s="76"/>
      <c r="Q9" s="76"/>
      <c r="R9" s="70"/>
      <c r="S9" s="75"/>
      <c r="T9" s="13"/>
      <c r="U9" s="13"/>
      <c r="V9" s="13"/>
      <c r="W9" s="13"/>
      <c r="X9" s="70"/>
      <c r="Y9" s="170" t="str">
        <f>基本情報!$D$4</f>
        <v>播磨町　　　　　　</v>
      </c>
      <c r="Z9" s="171" t="str">
        <f>基本情報!$D$3</f>
        <v>○○クリニック</v>
      </c>
      <c r="AA9" s="171" t="str">
        <f>"A"&amp;RIGHT(基本情報!$B$32,5)</f>
        <v>A</v>
      </c>
      <c r="AB9" s="71">
        <f t="shared" si="5"/>
        <v>0</v>
      </c>
      <c r="AC9" s="71">
        <f t="shared" si="6"/>
        <v>0</v>
      </c>
    </row>
    <row r="10" spans="1:34" ht="30" customHeight="1">
      <c r="A10" s="85" t="str">
        <f ca="1">基本情報!$D$6 &amp;"-" &amp; "1" &amp; "-" &amp; 基本情報!$D$7 &amp; "-" &amp; 基本情報!$H$3 &amp; "-" &amp; "12"</f>
        <v>58-1-28382-2023-12</v>
      </c>
      <c r="B10" s="86" t="str">
        <f t="shared" si="3"/>
        <v/>
      </c>
      <c r="C10" s="87" t="s">
        <v>66</v>
      </c>
      <c r="D10" s="74"/>
      <c r="E10" s="88" t="e">
        <f t="shared" si="0"/>
        <v>#DIV/0!</v>
      </c>
      <c r="F10" s="89">
        <f>SUM(H$2:H10)</f>
        <v>0</v>
      </c>
      <c r="G10" s="89">
        <f t="shared" si="4"/>
        <v>0</v>
      </c>
      <c r="H10" s="86">
        <f t="shared" si="1"/>
        <v>0</v>
      </c>
      <c r="I10" s="69"/>
      <c r="J10" s="13"/>
      <c r="K10" s="13"/>
      <c r="L10" s="71">
        <f t="shared" si="7"/>
        <v>0</v>
      </c>
      <c r="M10" s="22" t="str">
        <f t="shared" si="8"/>
        <v/>
      </c>
      <c r="N10" s="76"/>
      <c r="O10" s="76"/>
      <c r="P10" s="76"/>
      <c r="Q10" s="76"/>
      <c r="R10" s="70"/>
      <c r="S10" s="75"/>
      <c r="T10" s="13"/>
      <c r="U10" s="13"/>
      <c r="V10" s="13"/>
      <c r="W10" s="13"/>
      <c r="X10" s="70"/>
      <c r="Y10" s="170" t="str">
        <f>基本情報!$D$4</f>
        <v>播磨町　　　　　　</v>
      </c>
      <c r="Z10" s="171" t="str">
        <f>基本情報!$D$3</f>
        <v>○○クリニック</v>
      </c>
      <c r="AA10" s="171" t="str">
        <f>"A"&amp;RIGHT(基本情報!$B$32,5)</f>
        <v>A</v>
      </c>
      <c r="AB10" s="71">
        <f t="shared" si="5"/>
        <v>0</v>
      </c>
      <c r="AC10" s="71">
        <f t="shared" si="6"/>
        <v>0</v>
      </c>
    </row>
    <row r="11" spans="1:34" ht="30" customHeight="1">
      <c r="A11" s="85" t="str">
        <f ca="1">基本情報!$D$6 &amp;"-" &amp; "1" &amp; "-" &amp; 基本情報!$D$7 &amp; "-" &amp; 基本情報!$H$3 &amp; "-" &amp; "1"</f>
        <v>58-1-28382-2023-1</v>
      </c>
      <c r="B11" s="86" t="str">
        <f t="shared" si="3"/>
        <v/>
      </c>
      <c r="C11" s="87" t="s">
        <v>67</v>
      </c>
      <c r="D11" s="74"/>
      <c r="E11" s="88" t="e">
        <f t="shared" si="0"/>
        <v>#DIV/0!</v>
      </c>
      <c r="F11" s="89">
        <f>SUM(H$2:H11)</f>
        <v>0</v>
      </c>
      <c r="G11" s="89">
        <f t="shared" si="4"/>
        <v>0</v>
      </c>
      <c r="H11" s="86">
        <f t="shared" si="1"/>
        <v>0</v>
      </c>
      <c r="I11" s="69"/>
      <c r="J11" s="13"/>
      <c r="K11" s="13"/>
      <c r="L11" s="71">
        <f t="shared" si="7"/>
        <v>0</v>
      </c>
      <c r="M11" s="22" t="str">
        <f t="shared" si="8"/>
        <v/>
      </c>
      <c r="N11" s="76"/>
      <c r="O11" s="76"/>
      <c r="P11" s="76"/>
      <c r="Q11" s="76"/>
      <c r="R11" s="70"/>
      <c r="S11" s="75"/>
      <c r="T11" s="13"/>
      <c r="U11" s="13"/>
      <c r="V11" s="13"/>
      <c r="W11" s="13"/>
      <c r="X11" s="70"/>
      <c r="Y11" s="170" t="str">
        <f>基本情報!$D$4</f>
        <v>播磨町　　　　　　</v>
      </c>
      <c r="Z11" s="171" t="str">
        <f>基本情報!$D$3</f>
        <v>○○クリニック</v>
      </c>
      <c r="AA11" s="171" t="str">
        <f>"A"&amp;RIGHT(基本情報!$B$32,5)</f>
        <v>A</v>
      </c>
      <c r="AB11" s="71">
        <f t="shared" si="5"/>
        <v>0</v>
      </c>
      <c r="AC11" s="71">
        <f t="shared" si="6"/>
        <v>0</v>
      </c>
    </row>
    <row r="12" spans="1:34" ht="30" customHeight="1">
      <c r="A12" s="85" t="str">
        <f ca="1">基本情報!$D$6 &amp;"-" &amp; "1" &amp; "-" &amp; 基本情報!$D$7 &amp; "-" &amp; 基本情報!$H$3 &amp; "-" &amp; "2"</f>
        <v>58-1-28382-2023-2</v>
      </c>
      <c r="B12" s="86" t="str">
        <f t="shared" si="3"/>
        <v/>
      </c>
      <c r="C12" s="87" t="s">
        <v>68</v>
      </c>
      <c r="D12" s="74"/>
      <c r="E12" s="88" t="e">
        <f t="shared" si="0"/>
        <v>#DIV/0!</v>
      </c>
      <c r="F12" s="89">
        <f>SUM(H$2:H12)</f>
        <v>0</v>
      </c>
      <c r="G12" s="89">
        <f t="shared" si="4"/>
        <v>0</v>
      </c>
      <c r="H12" s="86">
        <f t="shared" si="1"/>
        <v>0</v>
      </c>
      <c r="I12" s="69"/>
      <c r="J12" s="13"/>
      <c r="K12" s="13"/>
      <c r="L12" s="71">
        <f t="shared" si="7"/>
        <v>0</v>
      </c>
      <c r="M12" s="22" t="str">
        <f t="shared" si="8"/>
        <v/>
      </c>
      <c r="N12" s="76"/>
      <c r="O12" s="76"/>
      <c r="P12" s="76"/>
      <c r="Q12" s="76"/>
      <c r="R12" s="70"/>
      <c r="S12" s="75"/>
      <c r="T12" s="13"/>
      <c r="U12" s="13"/>
      <c r="V12" s="13"/>
      <c r="W12" s="13"/>
      <c r="X12" s="70"/>
      <c r="Y12" s="170" t="str">
        <f>基本情報!$D$4</f>
        <v>播磨町　　　　　　</v>
      </c>
      <c r="Z12" s="171" t="str">
        <f>基本情報!$D$3</f>
        <v>○○クリニック</v>
      </c>
      <c r="AA12" s="171" t="str">
        <f>"A"&amp;RIGHT(基本情報!$B$32,5)</f>
        <v>A</v>
      </c>
      <c r="AB12" s="71">
        <f t="shared" si="5"/>
        <v>0</v>
      </c>
      <c r="AC12" s="71">
        <f t="shared" si="6"/>
        <v>0</v>
      </c>
    </row>
    <row r="13" spans="1:34" ht="30" customHeight="1">
      <c r="A13" s="85" t="str">
        <f ca="1">基本情報!$D$6 &amp;"-" &amp; "1" &amp; "-" &amp; 基本情報!$D$7 &amp; "-" &amp; 基本情報!$H$3 &amp; "-" &amp; "3"</f>
        <v>58-1-28382-2023-3</v>
      </c>
      <c r="B13" s="86" t="str">
        <f t="shared" si="3"/>
        <v/>
      </c>
      <c r="C13" s="87" t="s">
        <v>69</v>
      </c>
      <c r="D13" s="74"/>
      <c r="E13" s="88" t="e">
        <f t="shared" si="0"/>
        <v>#DIV/0!</v>
      </c>
      <c r="F13" s="89">
        <f>SUM(H$2:H13)</f>
        <v>0</v>
      </c>
      <c r="G13" s="89">
        <f t="shared" si="4"/>
        <v>0</v>
      </c>
      <c r="H13" s="86">
        <f t="shared" si="1"/>
        <v>0</v>
      </c>
      <c r="I13" s="69"/>
      <c r="J13" s="13"/>
      <c r="K13" s="13"/>
      <c r="L13" s="71">
        <f t="shared" si="7"/>
        <v>0</v>
      </c>
      <c r="M13" s="22" t="str">
        <f t="shared" si="8"/>
        <v/>
      </c>
      <c r="N13" s="76"/>
      <c r="O13" s="76"/>
      <c r="P13" s="76"/>
      <c r="Q13" s="76"/>
      <c r="R13" s="70"/>
      <c r="S13" s="75"/>
      <c r="T13" s="13"/>
      <c r="U13" s="13"/>
      <c r="V13" s="13"/>
      <c r="W13" s="13"/>
      <c r="X13" s="70"/>
      <c r="Y13" s="170" t="str">
        <f>基本情報!$D$4</f>
        <v>播磨町　　　　　　</v>
      </c>
      <c r="Z13" s="171" t="str">
        <f>基本情報!$D$3</f>
        <v>○○クリニック</v>
      </c>
      <c r="AA13" s="171" t="str">
        <f>"A"&amp;RIGHT(基本情報!$B$32,5)</f>
        <v>A</v>
      </c>
      <c r="AB13" s="71">
        <f t="shared" si="5"/>
        <v>0</v>
      </c>
      <c r="AC13" s="71">
        <f t="shared" si="6"/>
        <v>0</v>
      </c>
    </row>
    <row r="14" spans="1:34" ht="30" customHeight="1">
      <c r="A14" s="85" t="str">
        <f ca="1">基本情報!$D$6 &amp;"-" &amp; "1" &amp; "-" &amp; 基本情報!$D$7 &amp; "-" &amp; 基本情報!$H$3 &amp; "-" &amp; "補正"</f>
        <v>58-1-28382-2023-補正</v>
      </c>
      <c r="B14" s="86" t="str">
        <f t="shared" si="3"/>
        <v/>
      </c>
      <c r="C14" s="87" t="s">
        <v>220</v>
      </c>
      <c r="D14" s="74"/>
      <c r="E14" s="88" t="e">
        <f t="shared" si="0"/>
        <v>#DIV/0!</v>
      </c>
      <c r="F14" s="89">
        <f>SUM(H$2:H14)</f>
        <v>0</v>
      </c>
      <c r="G14" s="89">
        <f t="shared" si="4"/>
        <v>0</v>
      </c>
      <c r="H14" s="86">
        <f t="shared" si="1"/>
        <v>0</v>
      </c>
      <c r="I14" s="69"/>
      <c r="J14" s="13"/>
      <c r="K14" s="13"/>
      <c r="L14" s="71">
        <f t="shared" si="7"/>
        <v>0</v>
      </c>
      <c r="M14" s="22" t="str">
        <f t="shared" si="8"/>
        <v/>
      </c>
      <c r="N14" s="76"/>
      <c r="O14" s="76"/>
      <c r="P14" s="76"/>
      <c r="Q14" s="76"/>
      <c r="R14" s="70"/>
      <c r="S14" s="75"/>
      <c r="T14" s="13"/>
      <c r="U14" s="13"/>
      <c r="V14" s="13"/>
      <c r="W14" s="13"/>
      <c r="X14" s="70"/>
      <c r="Y14" s="170" t="str">
        <f>基本情報!$D$4</f>
        <v>播磨町　　　　　　</v>
      </c>
      <c r="Z14" s="171" t="str">
        <f>基本情報!$D$3</f>
        <v>○○クリニック</v>
      </c>
      <c r="AA14" s="171" t="str">
        <f>"A"&amp;RIGHT(基本情報!$B$32,5)</f>
        <v>A</v>
      </c>
      <c r="AB14" s="71">
        <f t="shared" ref="AB14" si="9">IF(D14+H14+S14+T14+U14+V14+W14&gt;0,1,0)</f>
        <v>0</v>
      </c>
      <c r="AC14" s="71">
        <f t="shared" ref="AC14" si="10">SUM(S14:V14)</f>
        <v>0</v>
      </c>
      <c r="AE14" s="195" t="s">
        <v>235</v>
      </c>
      <c r="AF14" s="195"/>
      <c r="AG14" s="195"/>
      <c r="AH14" s="195"/>
    </row>
    <row r="15" spans="1:34" ht="30" customHeight="1">
      <c r="A15" s="85" t="str">
        <f ca="1">基本情報!$D$6 &amp;"-" &amp; "1" &amp; "-" &amp; 基本情報!$D$7 &amp; "-" &amp; 基本情報!$H$3 &amp; "-" &amp; "合計"</f>
        <v>58-1-28382-2023-合計</v>
      </c>
      <c r="B15" s="86" t="str">
        <f>IF(SUM(B2:B13) &gt; 0, 1,"")</f>
        <v/>
      </c>
      <c r="C15" s="87" t="s">
        <v>77</v>
      </c>
      <c r="D15" s="90">
        <f>IF(ISTEXT(Q15)=TRUE,SUM(D2:D14),SUM(D2:D14)-Q15)</f>
        <v>0</v>
      </c>
      <c r="E15" s="91" t="e">
        <f>E13</f>
        <v>#DIV/0!</v>
      </c>
      <c r="F15" s="92">
        <f>F13</f>
        <v>0</v>
      </c>
      <c r="G15" s="86">
        <f>G13</f>
        <v>0</v>
      </c>
      <c r="H15" s="86">
        <f>SUM(H2:H14)</f>
        <v>0</v>
      </c>
      <c r="I15" s="93">
        <f>SUM(I2:I14)</f>
        <v>0</v>
      </c>
      <c r="J15" s="86">
        <f>SUM(J2:J14)</f>
        <v>0</v>
      </c>
      <c r="K15" s="86">
        <f>SUM(K2:K14)</f>
        <v>0</v>
      </c>
      <c r="L15" s="71">
        <f>L14</f>
        <v>0</v>
      </c>
      <c r="M15" s="94"/>
      <c r="N15" s="71" t="str">
        <f>IFERROR(IF($G$15=$H$15,"",INDEX(N1:N14,MAX(INDEX((LEN(N1:N14)&gt;0)*ROW(N1:N14),0)),1)),"")</f>
        <v/>
      </c>
      <c r="O15" s="72"/>
      <c r="P15" s="72"/>
      <c r="Q15" s="71" t="str">
        <f>IFERROR(IF($G$15=$H$15,"",INDEX(Q1:Q14,MAX(INDEX((LEN(Q1:Q14)&gt;0)*ROW(Q1:Q14),0)),1)),"")</f>
        <v/>
      </c>
      <c r="R15" s="73" t="str">
        <f>IFERROR(IF($G$15=$H$15,"",INDEX(R1:R14,MAX(INDEX((LEN(R1:R14)&gt;0)*ROW(R1:R14),0)),1)),"")</f>
        <v/>
      </c>
      <c r="S15" s="86">
        <f>SUM(S2:S14)</f>
        <v>0</v>
      </c>
      <c r="T15" s="86">
        <f>SUM(T2:T14)</f>
        <v>0</v>
      </c>
      <c r="U15" s="86">
        <f>SUM(U2:U14)</f>
        <v>0</v>
      </c>
      <c r="V15" s="86">
        <f>SUM(V2:V14)</f>
        <v>0</v>
      </c>
      <c r="W15" s="86">
        <f>SUM(W2:W14)</f>
        <v>0</v>
      </c>
      <c r="X15" s="172"/>
      <c r="Y15" s="170" t="str">
        <f>基本情報!$D$4</f>
        <v>播磨町　　　　　　</v>
      </c>
      <c r="Z15" s="171" t="str">
        <f>基本情報!$D$3</f>
        <v>○○クリニック</v>
      </c>
      <c r="AA15" s="171" t="str">
        <f>"A"&amp;RIGHT(基本情報!$B$32,5)</f>
        <v>A</v>
      </c>
      <c r="AB15" s="71">
        <f t="shared" si="5"/>
        <v>0</v>
      </c>
      <c r="AC15" s="71">
        <f t="shared" si="6"/>
        <v>0</v>
      </c>
    </row>
    <row r="16" spans="1:34">
      <c r="B16" s="83" t="s">
        <v>166</v>
      </c>
      <c r="C16" s="83" t="s">
        <v>166</v>
      </c>
      <c r="D16" s="81" t="s">
        <v>167</v>
      </c>
      <c r="E16" s="78" t="s">
        <v>166</v>
      </c>
      <c r="F16" s="78" t="s">
        <v>166</v>
      </c>
      <c r="G16" s="78" t="s">
        <v>166</v>
      </c>
      <c r="H16" s="78" t="s">
        <v>166</v>
      </c>
      <c r="I16" s="81" t="s">
        <v>167</v>
      </c>
      <c r="J16" s="81" t="s">
        <v>167</v>
      </c>
      <c r="K16" s="81" t="s">
        <v>167</v>
      </c>
      <c r="L16" s="78" t="s">
        <v>166</v>
      </c>
      <c r="M16" s="78" t="s">
        <v>166</v>
      </c>
      <c r="N16" s="81" t="s">
        <v>167</v>
      </c>
      <c r="O16" s="81" t="s">
        <v>167</v>
      </c>
      <c r="P16" s="81" t="s">
        <v>167</v>
      </c>
      <c r="Q16" s="81" t="s">
        <v>167</v>
      </c>
      <c r="R16" s="81" t="s">
        <v>167</v>
      </c>
      <c r="S16" s="81" t="s">
        <v>167</v>
      </c>
      <c r="T16" s="81" t="s">
        <v>167</v>
      </c>
      <c r="U16" s="81" t="s">
        <v>167</v>
      </c>
      <c r="V16" s="81" t="s">
        <v>167</v>
      </c>
      <c r="W16" s="81" t="s">
        <v>167</v>
      </c>
      <c r="X16" s="81" t="s">
        <v>167</v>
      </c>
      <c r="Y16" s="78" t="s">
        <v>166</v>
      </c>
      <c r="Z16" s="78" t="s">
        <v>166</v>
      </c>
      <c r="AA16" s="78" t="s">
        <v>166</v>
      </c>
      <c r="AB16" s="78" t="s">
        <v>216</v>
      </c>
      <c r="AC16" s="78" t="s">
        <v>216</v>
      </c>
      <c r="AD16" s="196" t="s">
        <v>236</v>
      </c>
      <c r="AE16" s="197"/>
      <c r="AF16" s="198" t="str">
        <f>IF(AE17&lt;&gt;7,"要確認！","保存･印刷可能")</f>
        <v>要確認！</v>
      </c>
      <c r="AG16" s="198"/>
    </row>
    <row r="17" spans="1:34">
      <c r="A17" s="95" t="s">
        <v>218</v>
      </c>
      <c r="D17" s="78" t="str">
        <f>IF($B$15="","未実施",IF(D15&gt;=H15,"OK","NG"))</f>
        <v>未実施</v>
      </c>
      <c r="H17" s="95"/>
      <c r="I17" s="191" t="str">
        <f>IF($B$15="","未実施",IF(D15&gt;=H15,"OK","NG"))</f>
        <v>未実施</v>
      </c>
      <c r="J17" s="192"/>
      <c r="K17" s="193"/>
      <c r="S17" s="78" t="str">
        <f>IF($B$15="","未実施",IF(H15&gt;=S15,"OK","NG"))</f>
        <v>未実施</v>
      </c>
      <c r="T17" s="78" t="str">
        <f>IF($B$15="","未実施",IF(S15&gt;=T15,"OK","NG"))</f>
        <v>未実施</v>
      </c>
      <c r="U17" s="78" t="str">
        <f>IF($B$15="","未実施",IF(S15&gt;=U15,"OK","NG"))</f>
        <v>未実施</v>
      </c>
      <c r="V17" s="78" t="str">
        <f>IF($B$15="","未実施",IF(S15&gt;=V15,"OK","NG"))</f>
        <v>未実施</v>
      </c>
      <c r="W17" s="78" t="str">
        <f>IF($B$15="","未実施",IF(S15&gt;=W15,"OK","NG"))</f>
        <v>未実施</v>
      </c>
      <c r="AE17" s="136">
        <f>COUNTIF(D17:W17,"OK")</f>
        <v>0</v>
      </c>
      <c r="AF17" s="135"/>
      <c r="AG17" s="136"/>
      <c r="AH17" s="136"/>
    </row>
  </sheetData>
  <mergeCells count="5">
    <mergeCell ref="I17:K17"/>
    <mergeCell ref="AE1:AG1"/>
    <mergeCell ref="AE14:AH14"/>
    <mergeCell ref="AD16:AE16"/>
    <mergeCell ref="AF16:AG16"/>
  </mergeCells>
  <phoneticPr fontId="12"/>
  <pageMargins left="0.70866141732283472" right="0.70866141732283472" top="0.98425196850393704" bottom="0.74803149606299213" header="0.78740157480314965" footer="0.31496062992125984"/>
  <pageSetup paperSize="9" fitToWidth="2" orientation="landscape" r:id="rId1"/>
  <headerFooter>
    <oddHeader>&amp;L結核月報（年報集計表）　事業者</oddHeader>
    <oddFooter>&amp;R&amp;P／&amp;N</oddFooter>
  </headerFooter>
  <colBreaks count="1" manualBreakCount="1">
    <brk id="18" max="15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319FC-A94B-4815-94EA-2050E9FD1907}">
  <sheetPr>
    <tabColor rgb="FFFFFF00"/>
  </sheetPr>
  <dimension ref="A1:AH17"/>
  <sheetViews>
    <sheetView view="pageBreakPreview" topLeftCell="B1" zoomScaleNormal="85" zoomScaleSheetLayoutView="100" workbookViewId="0">
      <selection activeCell="D1" sqref="D1"/>
    </sheetView>
  </sheetViews>
  <sheetFormatPr defaultRowHeight="14.25"/>
  <cols>
    <col min="1" max="1" width="22.75" style="84" hidden="1" customWidth="1"/>
    <col min="2" max="2" width="5.5" style="84" bestFit="1" customWidth="1"/>
    <col min="3" max="3" width="6" style="84" customWidth="1"/>
    <col min="4" max="4" width="9" style="84" customWidth="1"/>
    <col min="5" max="5" width="7.5" style="84" hidden="1" customWidth="1"/>
    <col min="6" max="6" width="5.5" style="84" hidden="1" customWidth="1"/>
    <col min="7" max="7" width="9.25" style="84" hidden="1" customWidth="1"/>
    <col min="8" max="8" width="6" style="84" customWidth="1"/>
    <col min="9" max="9" width="6.875" style="84" customWidth="1"/>
    <col min="10" max="10" width="6.25" style="84" customWidth="1"/>
    <col min="11" max="11" width="6.125" style="84" customWidth="1"/>
    <col min="12" max="12" width="7.125" style="84" customWidth="1"/>
    <col min="13" max="15" width="5.5" style="84" bestFit="1" customWidth="1"/>
    <col min="16" max="16" width="7.5" style="84" bestFit="1" customWidth="1"/>
    <col min="17" max="17" width="5.5" style="84" bestFit="1" customWidth="1"/>
    <col min="18" max="18" width="29" style="84" customWidth="1"/>
    <col min="19" max="22" width="7.5" style="84" bestFit="1" customWidth="1"/>
    <col min="23" max="23" width="12" style="84" customWidth="1"/>
    <col min="24" max="24" width="25" style="84" customWidth="1"/>
    <col min="25" max="25" width="13" style="84" hidden="1" customWidth="1"/>
    <col min="26" max="26" width="25" style="84" hidden="1" customWidth="1"/>
    <col min="27" max="29" width="7.5" style="84" hidden="1" customWidth="1"/>
    <col min="30" max="16384" width="9" style="84"/>
  </cols>
  <sheetData>
    <row r="1" spans="1:34" ht="63" customHeight="1">
      <c r="A1" s="78" t="s">
        <v>179</v>
      </c>
      <c r="B1" s="79" t="s">
        <v>159</v>
      </c>
      <c r="C1" s="79" t="s">
        <v>76</v>
      </c>
      <c r="D1" s="80" t="s">
        <v>165</v>
      </c>
      <c r="E1" s="79" t="s">
        <v>160</v>
      </c>
      <c r="F1" s="79" t="s">
        <v>161</v>
      </c>
      <c r="G1" s="79" t="s">
        <v>164</v>
      </c>
      <c r="H1" s="79" t="s">
        <v>162</v>
      </c>
      <c r="I1" s="80" t="s">
        <v>239</v>
      </c>
      <c r="J1" s="80" t="s">
        <v>212</v>
      </c>
      <c r="K1" s="80" t="s">
        <v>189</v>
      </c>
      <c r="L1" s="79" t="s">
        <v>163</v>
      </c>
      <c r="M1" s="79" t="s">
        <v>168</v>
      </c>
      <c r="N1" s="80" t="s">
        <v>238</v>
      </c>
      <c r="O1" s="80" t="s">
        <v>245</v>
      </c>
      <c r="P1" s="80" t="s">
        <v>170</v>
      </c>
      <c r="Q1" s="80" t="s">
        <v>171</v>
      </c>
      <c r="R1" s="81" t="s">
        <v>227</v>
      </c>
      <c r="S1" s="80" t="s">
        <v>174</v>
      </c>
      <c r="T1" s="80" t="s">
        <v>175</v>
      </c>
      <c r="U1" s="80" t="s">
        <v>55</v>
      </c>
      <c r="V1" s="96" t="s">
        <v>56</v>
      </c>
      <c r="W1" s="80" t="s">
        <v>57</v>
      </c>
      <c r="X1" s="80" t="s">
        <v>240</v>
      </c>
      <c r="Y1" s="169" t="s">
        <v>249</v>
      </c>
      <c r="Z1" s="169" t="s">
        <v>248</v>
      </c>
      <c r="AA1" s="169" t="s">
        <v>252</v>
      </c>
      <c r="AB1" s="83" t="s">
        <v>215</v>
      </c>
      <c r="AC1" s="83" t="s">
        <v>217</v>
      </c>
      <c r="AE1" s="194" t="str">
        <f>"【令和"&amp;TEXT(基本情報!$B$29,"[DBNum3]")&amp;"年度】"</f>
        <v>【令和５年度】</v>
      </c>
      <c r="AF1" s="194"/>
      <c r="AG1" s="194"/>
    </row>
    <row r="2" spans="1:34" ht="30" customHeight="1">
      <c r="A2" s="85" t="str">
        <f ca="1">基本情報!$D$6 &amp;"-" &amp; "5" &amp; "-" &amp; 基本情報!$D$7 &amp; "-" &amp; 基本情報!$H$3 &amp; "-" &amp; "4"</f>
        <v>58-5-28382-2023-4</v>
      </c>
      <c r="B2" s="86" t="str">
        <f>IF(AB2&gt;0,1,"")</f>
        <v/>
      </c>
      <c r="C2" s="87" t="s">
        <v>58</v>
      </c>
      <c r="D2" s="74"/>
      <c r="E2" s="88" t="e">
        <f t="shared" ref="E2:E14" si="0">F2/G2</f>
        <v>#DIV/0!</v>
      </c>
      <c r="F2" s="89">
        <f>SUM(H$2:H2)</f>
        <v>0</v>
      </c>
      <c r="G2" s="89">
        <f>D2</f>
        <v>0</v>
      </c>
      <c r="H2" s="93">
        <f t="shared" ref="H2:H13" si="1">SUM(I2:K2)</f>
        <v>0</v>
      </c>
      <c r="I2" s="69"/>
      <c r="J2" s="13"/>
      <c r="K2" s="13"/>
      <c r="L2" s="138">
        <f>D2-H2</f>
        <v>0</v>
      </c>
      <c r="M2" s="22" t="str">
        <f>IF(B2="","",IF(L2=0,"",IF(L2=SUM(N2:Q2),"OK","NG")))</f>
        <v/>
      </c>
      <c r="N2" s="76"/>
      <c r="O2" s="76"/>
      <c r="P2" s="137"/>
      <c r="Q2" s="76"/>
      <c r="R2" s="70"/>
      <c r="S2" s="75"/>
      <c r="T2" s="13"/>
      <c r="U2" s="13"/>
      <c r="V2" s="13"/>
      <c r="W2" s="13"/>
      <c r="X2" s="70"/>
      <c r="Y2" s="170" t="str">
        <f>基本情報!$D$4</f>
        <v>播磨町　　　　　　</v>
      </c>
      <c r="Z2" s="171" t="str">
        <f>基本情報!$D$3</f>
        <v>○○クリニック</v>
      </c>
      <c r="AA2" s="171" t="str">
        <f>"E"&amp;RIGHT(基本情報!$B$32,5)</f>
        <v>E</v>
      </c>
      <c r="AB2" s="71">
        <f>IF(D2+H2+S2+T2+U2+V2+W2&gt;0,1,0)</f>
        <v>0</v>
      </c>
      <c r="AC2" s="71">
        <f>SUM(S2:V2)</f>
        <v>0</v>
      </c>
    </row>
    <row r="3" spans="1:34" ht="30" customHeight="1">
      <c r="A3" s="85" t="str">
        <f ca="1">基本情報!$D$6 &amp;"-" &amp; "5" &amp; "-" &amp; 基本情報!$D$7 &amp; "-" &amp; 基本情報!$H$3 &amp; "-" &amp; "5"</f>
        <v>58-5-28382-2023-5</v>
      </c>
      <c r="B3" s="86" t="str">
        <f t="shared" ref="B3:B14" si="2">IF(AB3&gt;0,1,"")</f>
        <v/>
      </c>
      <c r="C3" s="87" t="s">
        <v>59</v>
      </c>
      <c r="D3" s="74"/>
      <c r="E3" s="88" t="e">
        <f t="shared" si="0"/>
        <v>#DIV/0!</v>
      </c>
      <c r="F3" s="89">
        <f>SUM(H$2:H3)</f>
        <v>0</v>
      </c>
      <c r="G3" s="89">
        <f t="shared" ref="G3:G14" si="3">G2+D3</f>
        <v>0</v>
      </c>
      <c r="H3" s="93">
        <f t="shared" si="1"/>
        <v>0</v>
      </c>
      <c r="I3" s="69"/>
      <c r="J3" s="13"/>
      <c r="K3" s="13"/>
      <c r="L3" s="93">
        <f>L2+D3-H3</f>
        <v>0</v>
      </c>
      <c r="M3" s="22" t="str">
        <f t="shared" ref="M3:M13" si="4">IF(B3="","",IF(L3=0,"",IF(L3=SUM(N3:Q3),"OK","NG")))</f>
        <v/>
      </c>
      <c r="N3" s="76"/>
      <c r="O3" s="76"/>
      <c r="P3" s="137"/>
      <c r="Q3" s="76"/>
      <c r="R3" s="70"/>
      <c r="S3" s="75"/>
      <c r="T3" s="13"/>
      <c r="U3" s="13"/>
      <c r="V3" s="13"/>
      <c r="W3" s="13"/>
      <c r="X3" s="70"/>
      <c r="Y3" s="170" t="str">
        <f>基本情報!$D$4</f>
        <v>播磨町　　　　　　</v>
      </c>
      <c r="Z3" s="171" t="str">
        <f>基本情報!$D$3</f>
        <v>○○クリニック</v>
      </c>
      <c r="AA3" s="171" t="str">
        <f>"E"&amp;RIGHT(基本情報!$B$32,5)</f>
        <v>E</v>
      </c>
      <c r="AB3" s="71">
        <f t="shared" ref="AB3:AB15" si="5">IF(D3+H3+S3+T3+U3+V3+W3&gt;0,1,0)</f>
        <v>0</v>
      </c>
      <c r="AC3" s="71">
        <f t="shared" ref="AC3:AC15" si="6">SUM(S3:V3)</f>
        <v>0</v>
      </c>
    </row>
    <row r="4" spans="1:34" ht="30" customHeight="1">
      <c r="A4" s="85" t="str">
        <f ca="1">基本情報!$D$6 &amp;"-" &amp; "5" &amp; "-" &amp; 基本情報!$D$7 &amp; "-" &amp; 基本情報!$H$3 &amp; "-" &amp; "6"</f>
        <v>58-5-28382-2023-6</v>
      </c>
      <c r="B4" s="86" t="str">
        <f t="shared" si="2"/>
        <v/>
      </c>
      <c r="C4" s="87" t="s">
        <v>60</v>
      </c>
      <c r="D4" s="74"/>
      <c r="E4" s="88" t="e">
        <f t="shared" si="0"/>
        <v>#DIV/0!</v>
      </c>
      <c r="F4" s="89">
        <f>SUM(H$2:H4)</f>
        <v>0</v>
      </c>
      <c r="G4" s="89">
        <f t="shared" si="3"/>
        <v>0</v>
      </c>
      <c r="H4" s="93">
        <f t="shared" si="1"/>
        <v>0</v>
      </c>
      <c r="I4" s="69"/>
      <c r="J4" s="13"/>
      <c r="K4" s="13"/>
      <c r="L4" s="93">
        <f t="shared" ref="L4:L14" si="7">L3+D4-H4</f>
        <v>0</v>
      </c>
      <c r="M4" s="22" t="str">
        <f t="shared" si="4"/>
        <v/>
      </c>
      <c r="N4" s="76"/>
      <c r="O4" s="76"/>
      <c r="P4" s="137"/>
      <c r="Q4" s="76"/>
      <c r="R4" s="70"/>
      <c r="S4" s="75"/>
      <c r="T4" s="13"/>
      <c r="U4" s="13"/>
      <c r="V4" s="13"/>
      <c r="W4" s="13"/>
      <c r="X4" s="70"/>
      <c r="Y4" s="170" t="str">
        <f>基本情報!$D$4</f>
        <v>播磨町　　　　　　</v>
      </c>
      <c r="Z4" s="171" t="str">
        <f>基本情報!$D$3</f>
        <v>○○クリニック</v>
      </c>
      <c r="AA4" s="171" t="str">
        <f>"E"&amp;RIGHT(基本情報!$B$32,5)</f>
        <v>E</v>
      </c>
      <c r="AB4" s="71">
        <f t="shared" si="5"/>
        <v>0</v>
      </c>
      <c r="AC4" s="71">
        <f t="shared" si="6"/>
        <v>0</v>
      </c>
    </row>
    <row r="5" spans="1:34" ht="30" customHeight="1">
      <c r="A5" s="85" t="str">
        <f ca="1">基本情報!$D$6 &amp;"-" &amp; "5" &amp; "-" &amp; 基本情報!$D$7 &amp; "-" &amp; 基本情報!$H$3 &amp; "-" &amp; "7"</f>
        <v>58-5-28382-2023-7</v>
      </c>
      <c r="B5" s="86" t="str">
        <f t="shared" si="2"/>
        <v/>
      </c>
      <c r="C5" s="87" t="s">
        <v>61</v>
      </c>
      <c r="D5" s="74"/>
      <c r="E5" s="88" t="e">
        <f t="shared" si="0"/>
        <v>#DIV/0!</v>
      </c>
      <c r="F5" s="89">
        <f>SUM(H$2:H5)</f>
        <v>0</v>
      </c>
      <c r="G5" s="89">
        <f t="shared" si="3"/>
        <v>0</v>
      </c>
      <c r="H5" s="93">
        <f t="shared" si="1"/>
        <v>0</v>
      </c>
      <c r="I5" s="69"/>
      <c r="J5" s="13"/>
      <c r="K5" s="13"/>
      <c r="L5" s="93">
        <f t="shared" si="7"/>
        <v>0</v>
      </c>
      <c r="M5" s="22" t="str">
        <f t="shared" si="4"/>
        <v/>
      </c>
      <c r="N5" s="76"/>
      <c r="O5" s="76"/>
      <c r="P5" s="137"/>
      <c r="Q5" s="76"/>
      <c r="R5" s="70"/>
      <c r="S5" s="75"/>
      <c r="T5" s="13"/>
      <c r="U5" s="13"/>
      <c r="V5" s="13"/>
      <c r="W5" s="13"/>
      <c r="X5" s="70"/>
      <c r="Y5" s="170" t="str">
        <f>基本情報!$D$4</f>
        <v>播磨町　　　　　　</v>
      </c>
      <c r="Z5" s="171" t="str">
        <f>基本情報!$D$3</f>
        <v>○○クリニック</v>
      </c>
      <c r="AA5" s="171" t="str">
        <f>"E"&amp;RIGHT(基本情報!$B$32,5)</f>
        <v>E</v>
      </c>
      <c r="AB5" s="71">
        <f t="shared" si="5"/>
        <v>0</v>
      </c>
      <c r="AC5" s="71">
        <f t="shared" si="6"/>
        <v>0</v>
      </c>
    </row>
    <row r="6" spans="1:34" ht="30" customHeight="1">
      <c r="A6" s="85" t="str">
        <f ca="1">基本情報!$D$6 &amp;"-" &amp; "5" &amp; "-" &amp; 基本情報!$D$7 &amp; "-" &amp; 基本情報!$H$3 &amp; "-" &amp; "8"</f>
        <v>58-5-28382-2023-8</v>
      </c>
      <c r="B6" s="86" t="str">
        <f t="shared" si="2"/>
        <v/>
      </c>
      <c r="C6" s="87" t="s">
        <v>62</v>
      </c>
      <c r="D6" s="74"/>
      <c r="E6" s="88" t="e">
        <f t="shared" si="0"/>
        <v>#DIV/0!</v>
      </c>
      <c r="F6" s="89">
        <f>SUM(H$2:H6)</f>
        <v>0</v>
      </c>
      <c r="G6" s="89">
        <f t="shared" si="3"/>
        <v>0</v>
      </c>
      <c r="H6" s="93">
        <f t="shared" si="1"/>
        <v>0</v>
      </c>
      <c r="I6" s="69"/>
      <c r="J6" s="13"/>
      <c r="K6" s="13"/>
      <c r="L6" s="93">
        <f t="shared" si="7"/>
        <v>0</v>
      </c>
      <c r="M6" s="22" t="str">
        <f t="shared" si="4"/>
        <v/>
      </c>
      <c r="N6" s="76"/>
      <c r="O6" s="76"/>
      <c r="P6" s="137"/>
      <c r="Q6" s="76"/>
      <c r="R6" s="70"/>
      <c r="S6" s="75"/>
      <c r="T6" s="13"/>
      <c r="U6" s="13"/>
      <c r="V6" s="13"/>
      <c r="W6" s="13"/>
      <c r="X6" s="70"/>
      <c r="Y6" s="170" t="str">
        <f>基本情報!$D$4</f>
        <v>播磨町　　　　　　</v>
      </c>
      <c r="Z6" s="171" t="str">
        <f>基本情報!$D$3</f>
        <v>○○クリニック</v>
      </c>
      <c r="AA6" s="171" t="str">
        <f>"E"&amp;RIGHT(基本情報!$B$32,5)</f>
        <v>E</v>
      </c>
      <c r="AB6" s="71">
        <f t="shared" si="5"/>
        <v>0</v>
      </c>
      <c r="AC6" s="71">
        <f t="shared" si="6"/>
        <v>0</v>
      </c>
    </row>
    <row r="7" spans="1:34" ht="30" customHeight="1">
      <c r="A7" s="85" t="str">
        <f ca="1">基本情報!$D$6 &amp;"-" &amp; "5" &amp; "-" &amp; 基本情報!$D$7 &amp; "-" &amp; 基本情報!$H$3 &amp; "-" &amp; "9"</f>
        <v>58-5-28382-2023-9</v>
      </c>
      <c r="B7" s="86" t="str">
        <f t="shared" si="2"/>
        <v/>
      </c>
      <c r="C7" s="87" t="s">
        <v>63</v>
      </c>
      <c r="D7" s="74"/>
      <c r="E7" s="88" t="e">
        <f t="shared" si="0"/>
        <v>#DIV/0!</v>
      </c>
      <c r="F7" s="89">
        <f>SUM(H$2:H7)</f>
        <v>0</v>
      </c>
      <c r="G7" s="89">
        <f t="shared" si="3"/>
        <v>0</v>
      </c>
      <c r="H7" s="93">
        <f t="shared" si="1"/>
        <v>0</v>
      </c>
      <c r="I7" s="69"/>
      <c r="J7" s="13"/>
      <c r="K7" s="13"/>
      <c r="L7" s="93">
        <f t="shared" si="7"/>
        <v>0</v>
      </c>
      <c r="M7" s="22" t="str">
        <f t="shared" si="4"/>
        <v/>
      </c>
      <c r="N7" s="76"/>
      <c r="O7" s="76"/>
      <c r="P7" s="137"/>
      <c r="Q7" s="76"/>
      <c r="R7" s="70"/>
      <c r="S7" s="75"/>
      <c r="T7" s="13"/>
      <c r="U7" s="13"/>
      <c r="V7" s="13"/>
      <c r="W7" s="13"/>
      <c r="X7" s="70"/>
      <c r="Y7" s="170" t="str">
        <f>基本情報!$D$4</f>
        <v>播磨町　　　　　　</v>
      </c>
      <c r="Z7" s="171" t="str">
        <f>基本情報!$D$3</f>
        <v>○○クリニック</v>
      </c>
      <c r="AA7" s="171" t="str">
        <f>"E"&amp;RIGHT(基本情報!$B$32,5)</f>
        <v>E</v>
      </c>
      <c r="AB7" s="71">
        <f t="shared" si="5"/>
        <v>0</v>
      </c>
      <c r="AC7" s="71">
        <f t="shared" si="6"/>
        <v>0</v>
      </c>
    </row>
    <row r="8" spans="1:34" ht="30" customHeight="1">
      <c r="A8" s="85" t="str">
        <f ca="1">基本情報!$D$6 &amp;"-" &amp; "5" &amp; "-" &amp; 基本情報!$D$7 &amp; "-" &amp; 基本情報!$H$3 &amp; "-" &amp; "10"</f>
        <v>58-5-28382-2023-10</v>
      </c>
      <c r="B8" s="86" t="str">
        <f t="shared" si="2"/>
        <v/>
      </c>
      <c r="C8" s="87" t="s">
        <v>64</v>
      </c>
      <c r="D8" s="74"/>
      <c r="E8" s="88" t="e">
        <f t="shared" si="0"/>
        <v>#DIV/0!</v>
      </c>
      <c r="F8" s="89">
        <f>SUM(H$2:H8)</f>
        <v>0</v>
      </c>
      <c r="G8" s="89">
        <f t="shared" si="3"/>
        <v>0</v>
      </c>
      <c r="H8" s="93">
        <f t="shared" si="1"/>
        <v>0</v>
      </c>
      <c r="I8" s="69"/>
      <c r="J8" s="13"/>
      <c r="K8" s="13"/>
      <c r="L8" s="93">
        <f t="shared" si="7"/>
        <v>0</v>
      </c>
      <c r="M8" s="22" t="str">
        <f t="shared" si="4"/>
        <v/>
      </c>
      <c r="N8" s="76"/>
      <c r="O8" s="76"/>
      <c r="P8" s="137"/>
      <c r="Q8" s="76"/>
      <c r="R8" s="70"/>
      <c r="S8" s="75"/>
      <c r="T8" s="13"/>
      <c r="U8" s="13"/>
      <c r="V8" s="13"/>
      <c r="W8" s="13"/>
      <c r="X8" s="70"/>
      <c r="Y8" s="170" t="str">
        <f>基本情報!$D$4</f>
        <v>播磨町　　　　　　</v>
      </c>
      <c r="Z8" s="171" t="str">
        <f>基本情報!$D$3</f>
        <v>○○クリニック</v>
      </c>
      <c r="AA8" s="171" t="str">
        <f>"E"&amp;RIGHT(基本情報!$B$32,5)</f>
        <v>E</v>
      </c>
      <c r="AB8" s="71">
        <f t="shared" si="5"/>
        <v>0</v>
      </c>
      <c r="AC8" s="71">
        <f t="shared" si="6"/>
        <v>0</v>
      </c>
    </row>
    <row r="9" spans="1:34" ht="30" customHeight="1">
      <c r="A9" s="85" t="str">
        <f ca="1">基本情報!$D$6 &amp;"-" &amp; "5" &amp; "-" &amp; 基本情報!$D$7 &amp; "-" &amp; 基本情報!$H$3 &amp; "-" &amp; "11"</f>
        <v>58-5-28382-2023-11</v>
      </c>
      <c r="B9" s="86" t="str">
        <f t="shared" si="2"/>
        <v/>
      </c>
      <c r="C9" s="87" t="s">
        <v>65</v>
      </c>
      <c r="D9" s="74"/>
      <c r="E9" s="88" t="e">
        <f t="shared" si="0"/>
        <v>#DIV/0!</v>
      </c>
      <c r="F9" s="89">
        <f>SUM(H$2:H9)</f>
        <v>0</v>
      </c>
      <c r="G9" s="89">
        <f t="shared" si="3"/>
        <v>0</v>
      </c>
      <c r="H9" s="93">
        <f t="shared" si="1"/>
        <v>0</v>
      </c>
      <c r="I9" s="69"/>
      <c r="J9" s="13"/>
      <c r="K9" s="13"/>
      <c r="L9" s="93">
        <f t="shared" si="7"/>
        <v>0</v>
      </c>
      <c r="M9" s="22" t="str">
        <f t="shared" si="4"/>
        <v/>
      </c>
      <c r="N9" s="76"/>
      <c r="O9" s="76"/>
      <c r="P9" s="137"/>
      <c r="Q9" s="76"/>
      <c r="R9" s="70"/>
      <c r="S9" s="75"/>
      <c r="T9" s="13"/>
      <c r="U9" s="13"/>
      <c r="V9" s="13"/>
      <c r="W9" s="13"/>
      <c r="X9" s="70"/>
      <c r="Y9" s="170" t="str">
        <f>基本情報!$D$4</f>
        <v>播磨町　　　　　　</v>
      </c>
      <c r="Z9" s="171" t="str">
        <f>基本情報!$D$3</f>
        <v>○○クリニック</v>
      </c>
      <c r="AA9" s="171" t="str">
        <f>"E"&amp;RIGHT(基本情報!$B$32,5)</f>
        <v>E</v>
      </c>
      <c r="AB9" s="71">
        <f t="shared" si="5"/>
        <v>0</v>
      </c>
      <c r="AC9" s="71">
        <f t="shared" si="6"/>
        <v>0</v>
      </c>
    </row>
    <row r="10" spans="1:34" ht="30" customHeight="1">
      <c r="A10" s="85" t="str">
        <f ca="1">基本情報!$D$6 &amp;"-" &amp; "5" &amp; "-" &amp; 基本情報!$D$7 &amp; "-" &amp; 基本情報!$H$3 &amp; "-" &amp; "12"</f>
        <v>58-5-28382-2023-12</v>
      </c>
      <c r="B10" s="86" t="str">
        <f t="shared" si="2"/>
        <v/>
      </c>
      <c r="C10" s="87" t="s">
        <v>66</v>
      </c>
      <c r="D10" s="74"/>
      <c r="E10" s="88" t="e">
        <f t="shared" si="0"/>
        <v>#DIV/0!</v>
      </c>
      <c r="F10" s="89">
        <f>SUM(H$2:H10)</f>
        <v>0</v>
      </c>
      <c r="G10" s="89">
        <f t="shared" si="3"/>
        <v>0</v>
      </c>
      <c r="H10" s="93">
        <f t="shared" si="1"/>
        <v>0</v>
      </c>
      <c r="I10" s="69"/>
      <c r="J10" s="13"/>
      <c r="K10" s="13"/>
      <c r="L10" s="93">
        <f t="shared" si="7"/>
        <v>0</v>
      </c>
      <c r="M10" s="22" t="str">
        <f t="shared" si="4"/>
        <v/>
      </c>
      <c r="N10" s="76"/>
      <c r="O10" s="76"/>
      <c r="P10" s="137"/>
      <c r="Q10" s="76"/>
      <c r="R10" s="70"/>
      <c r="S10" s="75"/>
      <c r="T10" s="13"/>
      <c r="U10" s="13"/>
      <c r="V10" s="13"/>
      <c r="W10" s="13"/>
      <c r="X10" s="70"/>
      <c r="Y10" s="170" t="str">
        <f>基本情報!$D$4</f>
        <v>播磨町　　　　　　</v>
      </c>
      <c r="Z10" s="171" t="str">
        <f>基本情報!$D$3</f>
        <v>○○クリニック</v>
      </c>
      <c r="AA10" s="171" t="str">
        <f>"E"&amp;RIGHT(基本情報!$B$32,5)</f>
        <v>E</v>
      </c>
      <c r="AB10" s="71">
        <f t="shared" si="5"/>
        <v>0</v>
      </c>
      <c r="AC10" s="71">
        <f t="shared" si="6"/>
        <v>0</v>
      </c>
    </row>
    <row r="11" spans="1:34" ht="30" customHeight="1">
      <c r="A11" s="85" t="str">
        <f ca="1">基本情報!$D$6 &amp;"-" &amp; "5" &amp; "-" &amp; 基本情報!$D$7 &amp; "-" &amp; 基本情報!$H$3 &amp; "-" &amp; "1"</f>
        <v>58-5-28382-2023-1</v>
      </c>
      <c r="B11" s="86" t="str">
        <f t="shared" si="2"/>
        <v/>
      </c>
      <c r="C11" s="87" t="s">
        <v>67</v>
      </c>
      <c r="D11" s="74"/>
      <c r="E11" s="88" t="e">
        <f t="shared" si="0"/>
        <v>#DIV/0!</v>
      </c>
      <c r="F11" s="89">
        <f>SUM(H$2:H11)</f>
        <v>0</v>
      </c>
      <c r="G11" s="89">
        <f t="shared" si="3"/>
        <v>0</v>
      </c>
      <c r="H11" s="93">
        <f t="shared" si="1"/>
        <v>0</v>
      </c>
      <c r="I11" s="69"/>
      <c r="J11" s="13"/>
      <c r="K11" s="13"/>
      <c r="L11" s="93">
        <f t="shared" si="7"/>
        <v>0</v>
      </c>
      <c r="M11" s="22" t="str">
        <f t="shared" si="4"/>
        <v/>
      </c>
      <c r="N11" s="76"/>
      <c r="O11" s="76"/>
      <c r="P11" s="137"/>
      <c r="Q11" s="76"/>
      <c r="R11" s="70"/>
      <c r="S11" s="75"/>
      <c r="T11" s="13"/>
      <c r="U11" s="13"/>
      <c r="V11" s="13"/>
      <c r="W11" s="13"/>
      <c r="X11" s="70"/>
      <c r="Y11" s="170" t="str">
        <f>基本情報!$D$4</f>
        <v>播磨町　　　　　　</v>
      </c>
      <c r="Z11" s="171" t="str">
        <f>基本情報!$D$3</f>
        <v>○○クリニック</v>
      </c>
      <c r="AA11" s="171" t="str">
        <f>"E"&amp;RIGHT(基本情報!$B$32,5)</f>
        <v>E</v>
      </c>
      <c r="AB11" s="71">
        <f t="shared" si="5"/>
        <v>0</v>
      </c>
      <c r="AC11" s="71">
        <f t="shared" si="6"/>
        <v>0</v>
      </c>
    </row>
    <row r="12" spans="1:34" ht="30" customHeight="1">
      <c r="A12" s="85" t="str">
        <f ca="1">基本情報!$D$6 &amp;"-" &amp; "5" &amp; "-" &amp; 基本情報!$D$7 &amp; "-" &amp; 基本情報!$H$3 &amp; "-" &amp; "2"</f>
        <v>58-5-28382-2023-2</v>
      </c>
      <c r="B12" s="86" t="str">
        <f t="shared" si="2"/>
        <v/>
      </c>
      <c r="C12" s="87" t="s">
        <v>68</v>
      </c>
      <c r="D12" s="74"/>
      <c r="E12" s="88" t="e">
        <f t="shared" si="0"/>
        <v>#DIV/0!</v>
      </c>
      <c r="F12" s="89">
        <f>SUM(H$2:H12)</f>
        <v>0</v>
      </c>
      <c r="G12" s="89">
        <f t="shared" si="3"/>
        <v>0</v>
      </c>
      <c r="H12" s="93">
        <f t="shared" si="1"/>
        <v>0</v>
      </c>
      <c r="I12" s="69"/>
      <c r="J12" s="13"/>
      <c r="K12" s="13"/>
      <c r="L12" s="93">
        <f t="shared" si="7"/>
        <v>0</v>
      </c>
      <c r="M12" s="22" t="str">
        <f t="shared" si="4"/>
        <v/>
      </c>
      <c r="N12" s="76"/>
      <c r="O12" s="76"/>
      <c r="P12" s="137"/>
      <c r="Q12" s="76"/>
      <c r="R12" s="70"/>
      <c r="S12" s="75"/>
      <c r="T12" s="13"/>
      <c r="U12" s="13"/>
      <c r="V12" s="13"/>
      <c r="W12" s="13"/>
      <c r="X12" s="70"/>
      <c r="Y12" s="170" t="str">
        <f>基本情報!$D$4</f>
        <v>播磨町　　　　　　</v>
      </c>
      <c r="Z12" s="171" t="str">
        <f>基本情報!$D$3</f>
        <v>○○クリニック</v>
      </c>
      <c r="AA12" s="171" t="str">
        <f>"E"&amp;RIGHT(基本情報!$B$32,5)</f>
        <v>E</v>
      </c>
      <c r="AB12" s="71">
        <f t="shared" si="5"/>
        <v>0</v>
      </c>
      <c r="AC12" s="71">
        <f t="shared" si="6"/>
        <v>0</v>
      </c>
    </row>
    <row r="13" spans="1:34" ht="30" customHeight="1">
      <c r="A13" s="85" t="str">
        <f ca="1">基本情報!$D$6 &amp;"-" &amp; "5" &amp; "-" &amp; 基本情報!$D$7 &amp; "-" &amp; 基本情報!$H$3 &amp; "-" &amp; "3"</f>
        <v>58-5-28382-2023-3</v>
      </c>
      <c r="B13" s="86" t="str">
        <f t="shared" si="2"/>
        <v/>
      </c>
      <c r="C13" s="87" t="s">
        <v>69</v>
      </c>
      <c r="D13" s="74"/>
      <c r="E13" s="88" t="e">
        <f t="shared" si="0"/>
        <v>#DIV/0!</v>
      </c>
      <c r="F13" s="89">
        <f>SUM(H$2:H13)</f>
        <v>0</v>
      </c>
      <c r="G13" s="89">
        <f t="shared" si="3"/>
        <v>0</v>
      </c>
      <c r="H13" s="93">
        <f t="shared" si="1"/>
        <v>0</v>
      </c>
      <c r="I13" s="69"/>
      <c r="J13" s="13"/>
      <c r="K13" s="13"/>
      <c r="L13" s="93">
        <f t="shared" si="7"/>
        <v>0</v>
      </c>
      <c r="M13" s="22" t="str">
        <f t="shared" si="4"/>
        <v/>
      </c>
      <c r="N13" s="76"/>
      <c r="O13" s="76"/>
      <c r="P13" s="137"/>
      <c r="Q13" s="76"/>
      <c r="R13" s="70"/>
      <c r="S13" s="75"/>
      <c r="T13" s="13"/>
      <c r="U13" s="13"/>
      <c r="V13" s="13"/>
      <c r="W13" s="13"/>
      <c r="X13" s="70"/>
      <c r="Y13" s="170" t="str">
        <f>基本情報!$D$4</f>
        <v>播磨町　　　　　　</v>
      </c>
      <c r="Z13" s="171" t="str">
        <f>基本情報!$D$3</f>
        <v>○○クリニック</v>
      </c>
      <c r="AA13" s="171" t="str">
        <f>"E"&amp;RIGHT(基本情報!$B$32,5)</f>
        <v>E</v>
      </c>
      <c r="AB13" s="71">
        <f t="shared" si="5"/>
        <v>0</v>
      </c>
      <c r="AC13" s="71">
        <f t="shared" si="6"/>
        <v>0</v>
      </c>
    </row>
    <row r="14" spans="1:34" ht="30" customHeight="1">
      <c r="A14" s="85" t="str">
        <f ca="1">基本情報!$D$6 &amp;"-" &amp; "5" &amp; "-" &amp; 基本情報!$D$7 &amp; "-" &amp; 基本情報!$H$3 &amp; "-" &amp; "補正"</f>
        <v>58-5-28382-2023-補正</v>
      </c>
      <c r="B14" s="86" t="str">
        <f t="shared" si="2"/>
        <v/>
      </c>
      <c r="C14" s="87" t="s">
        <v>220</v>
      </c>
      <c r="D14" s="74"/>
      <c r="E14" s="88" t="e">
        <f t="shared" si="0"/>
        <v>#DIV/0!</v>
      </c>
      <c r="F14" s="89">
        <f>SUM(H$2:H14)</f>
        <v>0</v>
      </c>
      <c r="G14" s="89">
        <f t="shared" si="3"/>
        <v>0</v>
      </c>
      <c r="H14" s="93">
        <f t="shared" ref="H14" si="8">SUM(I14:K14)</f>
        <v>0</v>
      </c>
      <c r="I14" s="69"/>
      <c r="J14" s="13"/>
      <c r="K14" s="13"/>
      <c r="L14" s="93">
        <f t="shared" si="7"/>
        <v>0</v>
      </c>
      <c r="M14" s="22" t="str">
        <f t="shared" ref="M14" si="9">IF(B14="","",IF(H14=0,"",IF(L14=0,"",IF(L14=SUM(N14:Q14),"OK","NG"))))</f>
        <v/>
      </c>
      <c r="N14" s="76"/>
      <c r="O14" s="76"/>
      <c r="P14" s="137"/>
      <c r="Q14" s="76"/>
      <c r="R14" s="70"/>
      <c r="S14" s="75"/>
      <c r="T14" s="13"/>
      <c r="U14" s="13"/>
      <c r="V14" s="13"/>
      <c r="W14" s="13"/>
      <c r="X14" s="70"/>
      <c r="Y14" s="170" t="str">
        <f>基本情報!$D$4</f>
        <v>播磨町　　　　　　</v>
      </c>
      <c r="Z14" s="171" t="str">
        <f>基本情報!$D$3</f>
        <v>○○クリニック</v>
      </c>
      <c r="AA14" s="171" t="str">
        <f>"E"&amp;RIGHT(基本情報!$B$32,5)</f>
        <v>E</v>
      </c>
      <c r="AB14" s="71">
        <f t="shared" si="5"/>
        <v>0</v>
      </c>
      <c r="AC14" s="71">
        <f t="shared" si="6"/>
        <v>0</v>
      </c>
      <c r="AE14" s="195" t="s">
        <v>235</v>
      </c>
      <c r="AF14" s="195"/>
      <c r="AG14" s="195"/>
      <c r="AH14" s="195"/>
    </row>
    <row r="15" spans="1:34" ht="30" customHeight="1">
      <c r="A15" s="85" t="str">
        <f ca="1">基本情報!$D$6 &amp;"-" &amp; "5" &amp; "-" &amp; 基本情報!$D$7 &amp; "-" &amp; 基本情報!$H$3 &amp; "-" &amp; "合計"</f>
        <v>58-5-28382-2023-合計</v>
      </c>
      <c r="B15" s="86" t="str">
        <f>IF(SUM(B2:B13) &gt; 0, 1,"")</f>
        <v/>
      </c>
      <c r="C15" s="87" t="s">
        <v>77</v>
      </c>
      <c r="D15" s="90">
        <f>IF(ISTEXT(Q15)=TRUE,SUM(D2:D14),SUM(D2:D14)-Q15)</f>
        <v>0</v>
      </c>
      <c r="E15" s="91" t="e">
        <f>E13</f>
        <v>#DIV/0!</v>
      </c>
      <c r="F15" s="92">
        <f>F13</f>
        <v>0</v>
      </c>
      <c r="G15" s="86">
        <f>G13</f>
        <v>0</v>
      </c>
      <c r="H15" s="93">
        <f>SUM(H2:H14)</f>
        <v>0</v>
      </c>
      <c r="I15" s="93">
        <f>SUM(I2:I14)</f>
        <v>0</v>
      </c>
      <c r="J15" s="86">
        <f>SUM(J2:J14)</f>
        <v>0</v>
      </c>
      <c r="K15" s="86">
        <f>SUM(K2:K14)</f>
        <v>0</v>
      </c>
      <c r="L15" s="93">
        <f>L14</f>
        <v>0</v>
      </c>
      <c r="M15" s="94"/>
      <c r="N15" s="71" t="str">
        <f>IFERROR(IF($G$15=$H$15,"",INDEX(N1:N14,MAX(INDEX((LEN(N1:N14)&gt;0)*ROW(N1:N14),0)),1)),"")</f>
        <v/>
      </c>
      <c r="O15" s="72"/>
      <c r="P15" s="72"/>
      <c r="Q15" s="71" t="str">
        <f>IFERROR(IF($G$15=$H$15,"",INDEX(Q1:Q14,MAX(INDEX((LEN(Q1:Q14)&gt;0)*ROW(Q1:Q14),0)),1)),"")</f>
        <v/>
      </c>
      <c r="R15" s="73" t="str">
        <f>IFERROR(IF($G$15=$H$15,"",INDEX(R1:R14,MAX(INDEX((LEN(R1:R14)&gt;0)*ROW(R1:R14),0)),1)),"")</f>
        <v/>
      </c>
      <c r="S15" s="86">
        <f>SUM(S2:S14)</f>
        <v>0</v>
      </c>
      <c r="T15" s="86">
        <f>SUM(T2:T14)</f>
        <v>0</v>
      </c>
      <c r="U15" s="86">
        <f>SUM(U2:U14)</f>
        <v>0</v>
      </c>
      <c r="V15" s="86">
        <f>SUM(V2:V14)</f>
        <v>0</v>
      </c>
      <c r="W15" s="86">
        <f>SUM(W2:W14)</f>
        <v>0</v>
      </c>
      <c r="X15" s="75"/>
      <c r="Y15" s="170" t="str">
        <f>基本情報!$D$4</f>
        <v>播磨町　　　　　　</v>
      </c>
      <c r="Z15" s="171" t="str">
        <f>基本情報!$D$3</f>
        <v>○○クリニック</v>
      </c>
      <c r="AA15" s="171" t="str">
        <f>"E"&amp;RIGHT(基本情報!$B$32,5)</f>
        <v>E</v>
      </c>
      <c r="AB15" s="71">
        <f t="shared" si="5"/>
        <v>0</v>
      </c>
      <c r="AC15" s="71">
        <f t="shared" si="6"/>
        <v>0</v>
      </c>
    </row>
    <row r="16" spans="1:34">
      <c r="B16" s="83" t="s">
        <v>166</v>
      </c>
      <c r="C16" s="83" t="s">
        <v>166</v>
      </c>
      <c r="D16" s="81" t="s">
        <v>167</v>
      </c>
      <c r="E16" s="78" t="s">
        <v>166</v>
      </c>
      <c r="F16" s="78" t="s">
        <v>166</v>
      </c>
      <c r="G16" s="78" t="s">
        <v>166</v>
      </c>
      <c r="H16" s="78" t="s">
        <v>166</v>
      </c>
      <c r="I16" s="81" t="s">
        <v>167</v>
      </c>
      <c r="J16" s="81" t="s">
        <v>167</v>
      </c>
      <c r="K16" s="81" t="s">
        <v>167</v>
      </c>
      <c r="L16" s="78" t="s">
        <v>166</v>
      </c>
      <c r="M16" s="78" t="s">
        <v>166</v>
      </c>
      <c r="N16" s="81" t="s">
        <v>167</v>
      </c>
      <c r="O16" s="81" t="s">
        <v>167</v>
      </c>
      <c r="P16" s="81" t="s">
        <v>167</v>
      </c>
      <c r="Q16" s="81" t="s">
        <v>167</v>
      </c>
      <c r="R16" s="81" t="s">
        <v>167</v>
      </c>
      <c r="S16" s="81" t="s">
        <v>167</v>
      </c>
      <c r="T16" s="81" t="s">
        <v>167</v>
      </c>
      <c r="U16" s="81" t="s">
        <v>167</v>
      </c>
      <c r="V16" s="81" t="s">
        <v>167</v>
      </c>
      <c r="W16" s="81" t="s">
        <v>167</v>
      </c>
      <c r="X16" s="81" t="s">
        <v>167</v>
      </c>
      <c r="Y16" s="78" t="s">
        <v>166</v>
      </c>
      <c r="Z16" s="78" t="s">
        <v>166</v>
      </c>
      <c r="AA16" s="78" t="s">
        <v>166</v>
      </c>
      <c r="AB16" s="78" t="s">
        <v>166</v>
      </c>
      <c r="AC16" s="78" t="s">
        <v>166</v>
      </c>
      <c r="AD16" s="196" t="s">
        <v>236</v>
      </c>
      <c r="AE16" s="197"/>
      <c r="AF16" s="198" t="str">
        <f>IF(AE17&lt;&gt;7,"要確認！","保存･印刷可能")</f>
        <v>要確認！</v>
      </c>
      <c r="AG16" s="198"/>
    </row>
    <row r="17" spans="1:34">
      <c r="A17" s="95" t="s">
        <v>218</v>
      </c>
      <c r="D17" s="78" t="str">
        <f>IF($B$15="","未実施",IF(D15&gt;=H15,"OK","NG"))</f>
        <v>未実施</v>
      </c>
      <c r="H17" s="95"/>
      <c r="I17" s="191" t="str">
        <f>IF($B$15="","未実施",IF(D15&gt;=H15,"OK","NG"))</f>
        <v>未実施</v>
      </c>
      <c r="J17" s="192"/>
      <c r="K17" s="193"/>
      <c r="S17" s="78" t="str">
        <f>IF($B$15="","未実施",IF(H15&gt;=S15,"OK","NG"))</f>
        <v>未実施</v>
      </c>
      <c r="T17" s="78" t="str">
        <f>IF($B$15="","未実施",IF(S15&gt;=T15,"OK","NG"))</f>
        <v>未実施</v>
      </c>
      <c r="U17" s="78" t="str">
        <f>IF($B$15="","未実施",IF(S15&gt;=U15,"OK","NG"))</f>
        <v>未実施</v>
      </c>
      <c r="V17" s="78" t="str">
        <f>IF($B$15="","未実施",IF(S15&gt;=V15,"OK","NG"))</f>
        <v>未実施</v>
      </c>
      <c r="W17" s="78" t="str">
        <f>IF($B$15="","未実施",IF(S15&gt;=W15,"OK","NG"))</f>
        <v>未実施</v>
      </c>
      <c r="AE17" s="136">
        <f>COUNTIF(D17:W17,"OK")</f>
        <v>0</v>
      </c>
      <c r="AF17" s="135"/>
      <c r="AG17" s="136"/>
      <c r="AH17" s="136"/>
    </row>
  </sheetData>
  <mergeCells count="5">
    <mergeCell ref="I17:K17"/>
    <mergeCell ref="AE1:AG1"/>
    <mergeCell ref="AE14:AH14"/>
    <mergeCell ref="AD16:AE16"/>
    <mergeCell ref="AF16:AG16"/>
  </mergeCells>
  <phoneticPr fontId="12"/>
  <pageMargins left="0.70866141732283472" right="0.70866141732283472" top="0.98425196850393704" bottom="0.74803149606299213" header="0.78740157480314965" footer="0.31496062992125984"/>
  <pageSetup paperSize="9" fitToWidth="2" orientation="landscape" r:id="rId1"/>
  <headerFooter>
    <oddHeader>&amp;L結核月報（年報集計表）　市区町村長（特例）</oddHeader>
    <oddFooter>&amp;R&amp;P／&amp;N</oddFooter>
  </headerFooter>
  <colBreaks count="1" manualBreakCount="1">
    <brk id="18" max="15" man="1"/>
  </col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60833-CE1A-4E86-9106-A39784048BF7}">
  <sheetPr>
    <pageSetUpPr fitToPage="1"/>
  </sheetPr>
  <dimension ref="A1:AB71"/>
  <sheetViews>
    <sheetView view="pageBreakPreview" zoomScale="85" zoomScaleNormal="85" zoomScaleSheetLayoutView="85" workbookViewId="0">
      <selection activeCell="AB2" sqref="AB2"/>
    </sheetView>
  </sheetViews>
  <sheetFormatPr defaultRowHeight="14.25"/>
  <cols>
    <col min="3" max="3" width="5.5" bestFit="1" customWidth="1"/>
    <col min="4" max="4" width="7.5" bestFit="1" customWidth="1"/>
    <col min="7" max="7" width="5.5" bestFit="1" customWidth="1"/>
    <col min="14" max="16" width="5.5" bestFit="1" customWidth="1"/>
    <col min="17" max="17" width="7.5" bestFit="1" customWidth="1"/>
    <col min="18" max="18" width="3.5" bestFit="1" customWidth="1"/>
    <col min="19" max="19" width="10.625" customWidth="1"/>
    <col min="26" max="26" width="12.375" customWidth="1"/>
    <col min="27" max="27" width="27.25" bestFit="1" customWidth="1"/>
    <col min="28" max="28" width="6.5" bestFit="1" customWidth="1"/>
  </cols>
  <sheetData>
    <row r="1" spans="1:28">
      <c r="A1" s="67" t="s">
        <v>207</v>
      </c>
      <c r="B1" s="67" t="s">
        <v>204</v>
      </c>
      <c r="C1" s="67" t="s">
        <v>159</v>
      </c>
      <c r="D1" s="67" t="s">
        <v>76</v>
      </c>
      <c r="E1" s="67" t="s">
        <v>165</v>
      </c>
      <c r="F1" s="67" t="s">
        <v>160</v>
      </c>
      <c r="G1" s="67" t="s">
        <v>161</v>
      </c>
      <c r="H1" s="67" t="s">
        <v>164</v>
      </c>
      <c r="I1" s="67" t="s">
        <v>162</v>
      </c>
      <c r="J1" s="67" t="s">
        <v>239</v>
      </c>
      <c r="K1" s="67" t="s">
        <v>212</v>
      </c>
      <c r="L1" s="139" t="s">
        <v>244</v>
      </c>
      <c r="M1" s="67" t="s">
        <v>163</v>
      </c>
      <c r="N1" s="67" t="s">
        <v>168</v>
      </c>
      <c r="O1" s="67" t="s">
        <v>237</v>
      </c>
      <c r="P1" s="67" t="s">
        <v>246</v>
      </c>
      <c r="Q1" s="67" t="s">
        <v>170</v>
      </c>
      <c r="R1" s="67" t="s">
        <v>171</v>
      </c>
      <c r="S1" s="67" t="s">
        <v>227</v>
      </c>
      <c r="T1" s="67" t="s">
        <v>21</v>
      </c>
      <c r="U1" s="67" t="s">
        <v>22</v>
      </c>
      <c r="V1" s="67" t="s">
        <v>20</v>
      </c>
      <c r="W1" s="67" t="s">
        <v>205</v>
      </c>
      <c r="X1" s="67" t="s">
        <v>206</v>
      </c>
      <c r="Y1" s="139" t="s">
        <v>243</v>
      </c>
      <c r="Z1" s="139" t="s">
        <v>249</v>
      </c>
      <c r="AA1" s="139" t="s">
        <v>248</v>
      </c>
      <c r="AB1" s="139" t="s">
        <v>253</v>
      </c>
    </row>
    <row r="2" spans="1:28">
      <c r="A2" t="s">
        <v>84</v>
      </c>
      <c r="B2" t="str">
        <f ca="1">'1.事業者'!A2</f>
        <v>58-1-28382-2023-4</v>
      </c>
      <c r="C2" t="str">
        <f>'1.事業者'!B2</f>
        <v/>
      </c>
      <c r="D2" t="str">
        <f>'1.事業者'!C2</f>
        <v>4月</v>
      </c>
      <c r="E2">
        <f>'1.事業者'!D2</f>
        <v>0</v>
      </c>
      <c r="F2" t="e">
        <f>'1.事業者'!E2</f>
        <v>#DIV/0!</v>
      </c>
      <c r="G2">
        <f>'1.事業者'!F2</f>
        <v>0</v>
      </c>
      <c r="H2">
        <f>'1.事業者'!G2</f>
        <v>0</v>
      </c>
      <c r="I2">
        <f>'1.事業者'!H2</f>
        <v>0</v>
      </c>
      <c r="J2">
        <f>'1.事業者'!I2</f>
        <v>0</v>
      </c>
      <c r="K2">
        <f>'1.事業者'!J2</f>
        <v>0</v>
      </c>
      <c r="L2">
        <f>'1.事業者'!K2</f>
        <v>0</v>
      </c>
      <c r="M2">
        <f>'1.事業者'!L2</f>
        <v>0</v>
      </c>
      <c r="N2" t="str">
        <f>'1.事業者'!M2</f>
        <v/>
      </c>
      <c r="O2">
        <f>'1.事業者'!N2</f>
        <v>0</v>
      </c>
      <c r="P2">
        <f>'1.事業者'!O2</f>
        <v>0</v>
      </c>
      <c r="Q2">
        <f>'1.事業者'!P2</f>
        <v>0</v>
      </c>
      <c r="R2">
        <f>'1.事業者'!Q2</f>
        <v>0</v>
      </c>
      <c r="S2">
        <f>'1.事業者'!R2</f>
        <v>0</v>
      </c>
      <c r="T2">
        <f>'1.事業者'!S2</f>
        <v>0</v>
      </c>
      <c r="U2">
        <f>'1.事業者'!T2</f>
        <v>0</v>
      </c>
      <c r="V2">
        <f>'1.事業者'!U2</f>
        <v>0</v>
      </c>
      <c r="W2">
        <f>'1.事業者'!V2</f>
        <v>0</v>
      </c>
      <c r="X2">
        <f>'1.事業者'!W2</f>
        <v>0</v>
      </c>
      <c r="Y2">
        <f>'1.事業者'!X2</f>
        <v>0</v>
      </c>
      <c r="Z2" t="str">
        <f>'1.事業者'!Y2</f>
        <v>播磨町　　　　　　</v>
      </c>
      <c r="AA2" t="str">
        <f>'1.事業者'!Z2</f>
        <v>○○クリニック</v>
      </c>
      <c r="AB2" t="str">
        <f>'1.事業者'!AA2</f>
        <v>A</v>
      </c>
    </row>
    <row r="3" spans="1:28">
      <c r="A3" t="s">
        <v>84</v>
      </c>
      <c r="B3" t="str">
        <f ca="1">'1.事業者'!A3</f>
        <v>58-1-28382-2023-5</v>
      </c>
      <c r="C3" t="str">
        <f>'1.事業者'!B3</f>
        <v/>
      </c>
      <c r="D3" t="str">
        <f>'1.事業者'!C3</f>
        <v>5月</v>
      </c>
      <c r="E3">
        <f>'1.事業者'!D3</f>
        <v>0</v>
      </c>
      <c r="F3" t="e">
        <f>'1.事業者'!E3</f>
        <v>#DIV/0!</v>
      </c>
      <c r="G3">
        <f>'1.事業者'!F3</f>
        <v>0</v>
      </c>
      <c r="H3">
        <f>'1.事業者'!G3</f>
        <v>0</v>
      </c>
      <c r="I3">
        <f>'1.事業者'!H3</f>
        <v>0</v>
      </c>
      <c r="J3">
        <f>'1.事業者'!I3</f>
        <v>0</v>
      </c>
      <c r="K3">
        <f>'1.事業者'!J3</f>
        <v>0</v>
      </c>
      <c r="L3">
        <f>'1.事業者'!K3</f>
        <v>0</v>
      </c>
      <c r="M3">
        <f>'1.事業者'!L3</f>
        <v>0</v>
      </c>
      <c r="N3" t="str">
        <f>'1.事業者'!M3</f>
        <v/>
      </c>
      <c r="O3">
        <f>'1.事業者'!N3</f>
        <v>0</v>
      </c>
      <c r="P3">
        <f>'1.事業者'!O3</f>
        <v>0</v>
      </c>
      <c r="Q3">
        <f>'1.事業者'!P3</f>
        <v>0</v>
      </c>
      <c r="R3">
        <f>'1.事業者'!Q3</f>
        <v>0</v>
      </c>
      <c r="S3">
        <f>'1.事業者'!R3</f>
        <v>0</v>
      </c>
      <c r="T3">
        <f>'1.事業者'!S3</f>
        <v>0</v>
      </c>
      <c r="U3">
        <f>'1.事業者'!T3</f>
        <v>0</v>
      </c>
      <c r="V3">
        <f>'1.事業者'!U3</f>
        <v>0</v>
      </c>
      <c r="W3">
        <f>'1.事業者'!V3</f>
        <v>0</v>
      </c>
      <c r="X3">
        <f>'1.事業者'!W3</f>
        <v>0</v>
      </c>
      <c r="Y3">
        <f>'1.事業者'!X3</f>
        <v>0</v>
      </c>
      <c r="Z3" t="str">
        <f>'1.事業者'!Y3</f>
        <v>播磨町　　　　　　</v>
      </c>
      <c r="AA3" t="str">
        <f>'1.事業者'!Z3</f>
        <v>○○クリニック</v>
      </c>
      <c r="AB3" t="str">
        <f>'1.事業者'!AA3</f>
        <v>A</v>
      </c>
    </row>
    <row r="4" spans="1:28">
      <c r="A4" t="s">
        <v>84</v>
      </c>
      <c r="B4" t="str">
        <f ca="1">'1.事業者'!A4</f>
        <v>58-1-28382-2023-6</v>
      </c>
      <c r="C4" t="str">
        <f>'1.事業者'!B4</f>
        <v/>
      </c>
      <c r="D4" t="str">
        <f>'1.事業者'!C4</f>
        <v>6月</v>
      </c>
      <c r="E4">
        <f>'1.事業者'!D4</f>
        <v>0</v>
      </c>
      <c r="F4" t="e">
        <f>'1.事業者'!E4</f>
        <v>#DIV/0!</v>
      </c>
      <c r="G4">
        <f>'1.事業者'!F4</f>
        <v>0</v>
      </c>
      <c r="H4">
        <f>'1.事業者'!G4</f>
        <v>0</v>
      </c>
      <c r="I4">
        <f>'1.事業者'!H4</f>
        <v>0</v>
      </c>
      <c r="J4">
        <f>'1.事業者'!I4</f>
        <v>0</v>
      </c>
      <c r="K4">
        <f>'1.事業者'!J4</f>
        <v>0</v>
      </c>
      <c r="L4">
        <f>'1.事業者'!K4</f>
        <v>0</v>
      </c>
      <c r="M4">
        <f>'1.事業者'!L4</f>
        <v>0</v>
      </c>
      <c r="N4" t="str">
        <f>'1.事業者'!M4</f>
        <v/>
      </c>
      <c r="O4">
        <f>'1.事業者'!N4</f>
        <v>0</v>
      </c>
      <c r="P4">
        <f>'1.事業者'!O4</f>
        <v>0</v>
      </c>
      <c r="Q4">
        <f>'1.事業者'!P4</f>
        <v>0</v>
      </c>
      <c r="R4">
        <f>'1.事業者'!Q4</f>
        <v>0</v>
      </c>
      <c r="S4">
        <f>'1.事業者'!R4</f>
        <v>0</v>
      </c>
      <c r="T4">
        <f>'1.事業者'!S4</f>
        <v>0</v>
      </c>
      <c r="U4">
        <f>'1.事業者'!T4</f>
        <v>0</v>
      </c>
      <c r="V4">
        <f>'1.事業者'!U4</f>
        <v>0</v>
      </c>
      <c r="W4">
        <f>'1.事業者'!V4</f>
        <v>0</v>
      </c>
      <c r="X4">
        <f>'1.事業者'!W4</f>
        <v>0</v>
      </c>
      <c r="Y4">
        <f>'1.事業者'!X4</f>
        <v>0</v>
      </c>
      <c r="Z4" t="str">
        <f>'1.事業者'!Y4</f>
        <v>播磨町　　　　　　</v>
      </c>
      <c r="AA4" t="str">
        <f>'1.事業者'!Z4</f>
        <v>○○クリニック</v>
      </c>
      <c r="AB4" t="str">
        <f>'1.事業者'!AA4</f>
        <v>A</v>
      </c>
    </row>
    <row r="5" spans="1:28">
      <c r="A5" t="s">
        <v>84</v>
      </c>
      <c r="B5" t="str">
        <f ca="1">'1.事業者'!A5</f>
        <v>58-1-28382-2023-7</v>
      </c>
      <c r="C5" t="str">
        <f>'1.事業者'!B5</f>
        <v/>
      </c>
      <c r="D5" t="str">
        <f>'1.事業者'!C5</f>
        <v>7月</v>
      </c>
      <c r="E5">
        <f>'1.事業者'!D5</f>
        <v>0</v>
      </c>
      <c r="F5" t="e">
        <f>'1.事業者'!E5</f>
        <v>#DIV/0!</v>
      </c>
      <c r="G5">
        <f>'1.事業者'!F5</f>
        <v>0</v>
      </c>
      <c r="H5">
        <f>'1.事業者'!G5</f>
        <v>0</v>
      </c>
      <c r="I5">
        <f>'1.事業者'!H5</f>
        <v>0</v>
      </c>
      <c r="J5">
        <f>'1.事業者'!I5</f>
        <v>0</v>
      </c>
      <c r="K5">
        <f>'1.事業者'!J5</f>
        <v>0</v>
      </c>
      <c r="L5">
        <f>'1.事業者'!K5</f>
        <v>0</v>
      </c>
      <c r="M5">
        <f>'1.事業者'!L5</f>
        <v>0</v>
      </c>
      <c r="N5" t="str">
        <f>'1.事業者'!M5</f>
        <v/>
      </c>
      <c r="O5">
        <f>'1.事業者'!N5</f>
        <v>0</v>
      </c>
      <c r="P5">
        <f>'1.事業者'!O5</f>
        <v>0</v>
      </c>
      <c r="Q5">
        <f>'1.事業者'!P5</f>
        <v>0</v>
      </c>
      <c r="R5">
        <f>'1.事業者'!Q5</f>
        <v>0</v>
      </c>
      <c r="S5">
        <f>'1.事業者'!R5</f>
        <v>0</v>
      </c>
      <c r="T5">
        <f>'1.事業者'!S5</f>
        <v>0</v>
      </c>
      <c r="U5">
        <f>'1.事業者'!T5</f>
        <v>0</v>
      </c>
      <c r="V5">
        <f>'1.事業者'!U5</f>
        <v>0</v>
      </c>
      <c r="W5">
        <f>'1.事業者'!V5</f>
        <v>0</v>
      </c>
      <c r="X5">
        <f>'1.事業者'!W5</f>
        <v>0</v>
      </c>
      <c r="Y5">
        <f>'1.事業者'!X5</f>
        <v>0</v>
      </c>
      <c r="Z5" t="str">
        <f>'1.事業者'!Y5</f>
        <v>播磨町　　　　　　</v>
      </c>
      <c r="AA5" t="str">
        <f>'1.事業者'!Z5</f>
        <v>○○クリニック</v>
      </c>
      <c r="AB5" t="str">
        <f>'1.事業者'!AA5</f>
        <v>A</v>
      </c>
    </row>
    <row r="6" spans="1:28">
      <c r="A6" t="s">
        <v>84</v>
      </c>
      <c r="B6" t="str">
        <f ca="1">'1.事業者'!A6</f>
        <v>58-1-28382-2023-8</v>
      </c>
      <c r="C6" t="str">
        <f>'1.事業者'!B6</f>
        <v/>
      </c>
      <c r="D6" t="str">
        <f>'1.事業者'!C6</f>
        <v>8月</v>
      </c>
      <c r="E6">
        <f>'1.事業者'!D6</f>
        <v>0</v>
      </c>
      <c r="F6" t="e">
        <f>'1.事業者'!E6</f>
        <v>#DIV/0!</v>
      </c>
      <c r="G6">
        <f>'1.事業者'!F6</f>
        <v>0</v>
      </c>
      <c r="H6">
        <f>'1.事業者'!G6</f>
        <v>0</v>
      </c>
      <c r="I6">
        <f>'1.事業者'!H6</f>
        <v>0</v>
      </c>
      <c r="J6">
        <f>'1.事業者'!I6</f>
        <v>0</v>
      </c>
      <c r="K6">
        <f>'1.事業者'!J6</f>
        <v>0</v>
      </c>
      <c r="L6">
        <f>'1.事業者'!K6</f>
        <v>0</v>
      </c>
      <c r="M6">
        <f>'1.事業者'!L6</f>
        <v>0</v>
      </c>
      <c r="N6" t="str">
        <f>'1.事業者'!M6</f>
        <v/>
      </c>
      <c r="O6">
        <f>'1.事業者'!N6</f>
        <v>0</v>
      </c>
      <c r="P6">
        <f>'1.事業者'!O6</f>
        <v>0</v>
      </c>
      <c r="Q6">
        <f>'1.事業者'!P6</f>
        <v>0</v>
      </c>
      <c r="R6">
        <f>'1.事業者'!Q6</f>
        <v>0</v>
      </c>
      <c r="S6">
        <f>'1.事業者'!R6</f>
        <v>0</v>
      </c>
      <c r="T6">
        <f>'1.事業者'!S6</f>
        <v>0</v>
      </c>
      <c r="U6">
        <f>'1.事業者'!T6</f>
        <v>0</v>
      </c>
      <c r="V6">
        <f>'1.事業者'!U6</f>
        <v>0</v>
      </c>
      <c r="W6">
        <f>'1.事業者'!V6</f>
        <v>0</v>
      </c>
      <c r="X6">
        <f>'1.事業者'!W6</f>
        <v>0</v>
      </c>
      <c r="Y6">
        <f>'1.事業者'!X6</f>
        <v>0</v>
      </c>
      <c r="Z6" t="str">
        <f>'1.事業者'!Y6</f>
        <v>播磨町　　　　　　</v>
      </c>
      <c r="AA6" t="str">
        <f>'1.事業者'!Z6</f>
        <v>○○クリニック</v>
      </c>
      <c r="AB6" t="str">
        <f>'1.事業者'!AA6</f>
        <v>A</v>
      </c>
    </row>
    <row r="7" spans="1:28">
      <c r="A7" t="s">
        <v>84</v>
      </c>
      <c r="B7" t="str">
        <f ca="1">'1.事業者'!A7</f>
        <v>58-1-28382-2023-9</v>
      </c>
      <c r="C7" t="str">
        <f>'1.事業者'!B7</f>
        <v/>
      </c>
      <c r="D7" t="str">
        <f>'1.事業者'!C7</f>
        <v>9月</v>
      </c>
      <c r="E7">
        <f>'1.事業者'!D7</f>
        <v>0</v>
      </c>
      <c r="F7" t="e">
        <f>'1.事業者'!E7</f>
        <v>#DIV/0!</v>
      </c>
      <c r="G7">
        <f>'1.事業者'!F7</f>
        <v>0</v>
      </c>
      <c r="H7">
        <f>'1.事業者'!G7</f>
        <v>0</v>
      </c>
      <c r="I7">
        <f>'1.事業者'!H7</f>
        <v>0</v>
      </c>
      <c r="J7">
        <f>'1.事業者'!I7</f>
        <v>0</v>
      </c>
      <c r="K7">
        <f>'1.事業者'!J7</f>
        <v>0</v>
      </c>
      <c r="L7">
        <f>'1.事業者'!K7</f>
        <v>0</v>
      </c>
      <c r="M7">
        <f>'1.事業者'!L7</f>
        <v>0</v>
      </c>
      <c r="N7" t="str">
        <f>'1.事業者'!M7</f>
        <v/>
      </c>
      <c r="O7">
        <f>'1.事業者'!N7</f>
        <v>0</v>
      </c>
      <c r="P7">
        <f>'1.事業者'!O7</f>
        <v>0</v>
      </c>
      <c r="Q7">
        <f>'1.事業者'!P7</f>
        <v>0</v>
      </c>
      <c r="R7">
        <f>'1.事業者'!Q7</f>
        <v>0</v>
      </c>
      <c r="S7">
        <f>'1.事業者'!R7</f>
        <v>0</v>
      </c>
      <c r="T7">
        <f>'1.事業者'!S7</f>
        <v>0</v>
      </c>
      <c r="U7">
        <f>'1.事業者'!T7</f>
        <v>0</v>
      </c>
      <c r="V7">
        <f>'1.事業者'!U7</f>
        <v>0</v>
      </c>
      <c r="W7">
        <f>'1.事業者'!V7</f>
        <v>0</v>
      </c>
      <c r="X7">
        <f>'1.事業者'!W7</f>
        <v>0</v>
      </c>
      <c r="Y7">
        <f>'1.事業者'!X7</f>
        <v>0</v>
      </c>
      <c r="Z7" t="str">
        <f>'1.事業者'!Y7</f>
        <v>播磨町　　　　　　</v>
      </c>
      <c r="AA7" t="str">
        <f>'1.事業者'!Z7</f>
        <v>○○クリニック</v>
      </c>
      <c r="AB7" t="str">
        <f>'1.事業者'!AA7</f>
        <v>A</v>
      </c>
    </row>
    <row r="8" spans="1:28">
      <c r="A8" t="s">
        <v>84</v>
      </c>
      <c r="B8" t="str">
        <f ca="1">'1.事業者'!A8</f>
        <v>58-1-28382-2023-10</v>
      </c>
      <c r="C8" t="str">
        <f>'1.事業者'!B8</f>
        <v/>
      </c>
      <c r="D8" t="str">
        <f>'1.事業者'!C8</f>
        <v>10月</v>
      </c>
      <c r="E8">
        <f>'1.事業者'!D8</f>
        <v>0</v>
      </c>
      <c r="F8" t="e">
        <f>'1.事業者'!E8</f>
        <v>#DIV/0!</v>
      </c>
      <c r="G8">
        <f>'1.事業者'!F8</f>
        <v>0</v>
      </c>
      <c r="H8">
        <f>'1.事業者'!G8</f>
        <v>0</v>
      </c>
      <c r="I8">
        <f>'1.事業者'!H8</f>
        <v>0</v>
      </c>
      <c r="J8">
        <f>'1.事業者'!I8</f>
        <v>0</v>
      </c>
      <c r="K8">
        <f>'1.事業者'!J8</f>
        <v>0</v>
      </c>
      <c r="L8">
        <f>'1.事業者'!K8</f>
        <v>0</v>
      </c>
      <c r="M8">
        <f>'1.事業者'!L8</f>
        <v>0</v>
      </c>
      <c r="N8" t="str">
        <f>'1.事業者'!M8</f>
        <v/>
      </c>
      <c r="O8">
        <f>'1.事業者'!N8</f>
        <v>0</v>
      </c>
      <c r="P8">
        <f>'1.事業者'!O8</f>
        <v>0</v>
      </c>
      <c r="Q8">
        <f>'1.事業者'!P8</f>
        <v>0</v>
      </c>
      <c r="R8">
        <f>'1.事業者'!Q8</f>
        <v>0</v>
      </c>
      <c r="S8">
        <f>'1.事業者'!R8</f>
        <v>0</v>
      </c>
      <c r="T8">
        <f>'1.事業者'!S8</f>
        <v>0</v>
      </c>
      <c r="U8">
        <f>'1.事業者'!T8</f>
        <v>0</v>
      </c>
      <c r="V8">
        <f>'1.事業者'!U8</f>
        <v>0</v>
      </c>
      <c r="W8">
        <f>'1.事業者'!V8</f>
        <v>0</v>
      </c>
      <c r="X8">
        <f>'1.事業者'!W8</f>
        <v>0</v>
      </c>
      <c r="Y8">
        <f>'1.事業者'!X8</f>
        <v>0</v>
      </c>
      <c r="Z8" t="str">
        <f>'1.事業者'!Y8</f>
        <v>播磨町　　　　　　</v>
      </c>
      <c r="AA8" t="str">
        <f>'1.事業者'!Z8</f>
        <v>○○クリニック</v>
      </c>
      <c r="AB8" t="str">
        <f>'1.事業者'!AA8</f>
        <v>A</v>
      </c>
    </row>
    <row r="9" spans="1:28">
      <c r="A9" t="s">
        <v>84</v>
      </c>
      <c r="B9" t="str">
        <f ca="1">'1.事業者'!A9</f>
        <v>58-1-28382-2023-11</v>
      </c>
      <c r="C9" t="str">
        <f>'1.事業者'!B9</f>
        <v/>
      </c>
      <c r="D9" t="str">
        <f>'1.事業者'!C9</f>
        <v>11月</v>
      </c>
      <c r="E9">
        <f>'1.事業者'!D9</f>
        <v>0</v>
      </c>
      <c r="F9" t="e">
        <f>'1.事業者'!E9</f>
        <v>#DIV/0!</v>
      </c>
      <c r="G9">
        <f>'1.事業者'!F9</f>
        <v>0</v>
      </c>
      <c r="H9">
        <f>'1.事業者'!G9</f>
        <v>0</v>
      </c>
      <c r="I9">
        <f>'1.事業者'!H9</f>
        <v>0</v>
      </c>
      <c r="J9">
        <f>'1.事業者'!I9</f>
        <v>0</v>
      </c>
      <c r="K9">
        <f>'1.事業者'!J9</f>
        <v>0</v>
      </c>
      <c r="L9">
        <f>'1.事業者'!K9</f>
        <v>0</v>
      </c>
      <c r="M9">
        <f>'1.事業者'!L9</f>
        <v>0</v>
      </c>
      <c r="N9" t="str">
        <f>'1.事業者'!M9</f>
        <v/>
      </c>
      <c r="O9">
        <f>'1.事業者'!N9</f>
        <v>0</v>
      </c>
      <c r="P9">
        <f>'1.事業者'!O9</f>
        <v>0</v>
      </c>
      <c r="Q9">
        <f>'1.事業者'!P9</f>
        <v>0</v>
      </c>
      <c r="R9">
        <f>'1.事業者'!Q9</f>
        <v>0</v>
      </c>
      <c r="S9">
        <f>'1.事業者'!R9</f>
        <v>0</v>
      </c>
      <c r="T9">
        <f>'1.事業者'!S9</f>
        <v>0</v>
      </c>
      <c r="U9">
        <f>'1.事業者'!T9</f>
        <v>0</v>
      </c>
      <c r="V9">
        <f>'1.事業者'!U9</f>
        <v>0</v>
      </c>
      <c r="W9">
        <f>'1.事業者'!V9</f>
        <v>0</v>
      </c>
      <c r="X9">
        <f>'1.事業者'!W9</f>
        <v>0</v>
      </c>
      <c r="Y9">
        <f>'1.事業者'!X9</f>
        <v>0</v>
      </c>
      <c r="Z9" t="str">
        <f>'1.事業者'!Y9</f>
        <v>播磨町　　　　　　</v>
      </c>
      <c r="AA9" t="str">
        <f>'1.事業者'!Z9</f>
        <v>○○クリニック</v>
      </c>
      <c r="AB9" t="str">
        <f>'1.事業者'!AA9</f>
        <v>A</v>
      </c>
    </row>
    <row r="10" spans="1:28">
      <c r="A10" t="s">
        <v>84</v>
      </c>
      <c r="B10" t="str">
        <f ca="1">'1.事業者'!A10</f>
        <v>58-1-28382-2023-12</v>
      </c>
      <c r="C10" t="str">
        <f>'1.事業者'!B10</f>
        <v/>
      </c>
      <c r="D10" t="str">
        <f>'1.事業者'!C10</f>
        <v>12月</v>
      </c>
      <c r="E10">
        <f>'1.事業者'!D10</f>
        <v>0</v>
      </c>
      <c r="F10" t="e">
        <f>'1.事業者'!E10</f>
        <v>#DIV/0!</v>
      </c>
      <c r="G10">
        <f>'1.事業者'!F10</f>
        <v>0</v>
      </c>
      <c r="H10">
        <f>'1.事業者'!G10</f>
        <v>0</v>
      </c>
      <c r="I10">
        <f>'1.事業者'!H10</f>
        <v>0</v>
      </c>
      <c r="J10">
        <f>'1.事業者'!I10</f>
        <v>0</v>
      </c>
      <c r="K10">
        <f>'1.事業者'!J10</f>
        <v>0</v>
      </c>
      <c r="L10">
        <f>'1.事業者'!K10</f>
        <v>0</v>
      </c>
      <c r="M10">
        <f>'1.事業者'!L10</f>
        <v>0</v>
      </c>
      <c r="N10" t="str">
        <f>'1.事業者'!M10</f>
        <v/>
      </c>
      <c r="O10">
        <f>'1.事業者'!N10</f>
        <v>0</v>
      </c>
      <c r="P10">
        <f>'1.事業者'!O10</f>
        <v>0</v>
      </c>
      <c r="Q10">
        <f>'1.事業者'!P10</f>
        <v>0</v>
      </c>
      <c r="R10">
        <f>'1.事業者'!Q10</f>
        <v>0</v>
      </c>
      <c r="S10">
        <f>'1.事業者'!R10</f>
        <v>0</v>
      </c>
      <c r="T10">
        <f>'1.事業者'!S10</f>
        <v>0</v>
      </c>
      <c r="U10">
        <f>'1.事業者'!T10</f>
        <v>0</v>
      </c>
      <c r="V10">
        <f>'1.事業者'!U10</f>
        <v>0</v>
      </c>
      <c r="W10">
        <f>'1.事業者'!V10</f>
        <v>0</v>
      </c>
      <c r="X10">
        <f>'1.事業者'!W10</f>
        <v>0</v>
      </c>
      <c r="Y10">
        <f>'1.事業者'!X10</f>
        <v>0</v>
      </c>
      <c r="Z10" t="str">
        <f>'1.事業者'!Y10</f>
        <v>播磨町　　　　　　</v>
      </c>
      <c r="AA10" t="str">
        <f>'1.事業者'!Z10</f>
        <v>○○クリニック</v>
      </c>
      <c r="AB10" t="str">
        <f>'1.事業者'!AA10</f>
        <v>A</v>
      </c>
    </row>
    <row r="11" spans="1:28">
      <c r="A11" t="s">
        <v>84</v>
      </c>
      <c r="B11" t="str">
        <f ca="1">'1.事業者'!A11</f>
        <v>58-1-28382-2023-1</v>
      </c>
      <c r="C11" t="str">
        <f>'1.事業者'!B11</f>
        <v/>
      </c>
      <c r="D11" t="str">
        <f>'1.事業者'!C11</f>
        <v>1月</v>
      </c>
      <c r="E11">
        <f>'1.事業者'!D11</f>
        <v>0</v>
      </c>
      <c r="F11" t="e">
        <f>'1.事業者'!E11</f>
        <v>#DIV/0!</v>
      </c>
      <c r="G11">
        <f>'1.事業者'!F11</f>
        <v>0</v>
      </c>
      <c r="H11">
        <f>'1.事業者'!G11</f>
        <v>0</v>
      </c>
      <c r="I11">
        <f>'1.事業者'!H11</f>
        <v>0</v>
      </c>
      <c r="J11">
        <f>'1.事業者'!I11</f>
        <v>0</v>
      </c>
      <c r="K11">
        <f>'1.事業者'!J11</f>
        <v>0</v>
      </c>
      <c r="L11">
        <f>'1.事業者'!K11</f>
        <v>0</v>
      </c>
      <c r="M11">
        <f>'1.事業者'!L11</f>
        <v>0</v>
      </c>
      <c r="N11" t="str">
        <f>'1.事業者'!M11</f>
        <v/>
      </c>
      <c r="O11">
        <f>'1.事業者'!N11</f>
        <v>0</v>
      </c>
      <c r="P11">
        <f>'1.事業者'!O11</f>
        <v>0</v>
      </c>
      <c r="Q11">
        <f>'1.事業者'!P11</f>
        <v>0</v>
      </c>
      <c r="R11">
        <f>'1.事業者'!Q11</f>
        <v>0</v>
      </c>
      <c r="S11">
        <f>'1.事業者'!R11</f>
        <v>0</v>
      </c>
      <c r="T11">
        <f>'1.事業者'!S11</f>
        <v>0</v>
      </c>
      <c r="U11">
        <f>'1.事業者'!T11</f>
        <v>0</v>
      </c>
      <c r="V11">
        <f>'1.事業者'!U11</f>
        <v>0</v>
      </c>
      <c r="W11">
        <f>'1.事業者'!V11</f>
        <v>0</v>
      </c>
      <c r="X11">
        <f>'1.事業者'!W11</f>
        <v>0</v>
      </c>
      <c r="Y11">
        <f>'1.事業者'!X11</f>
        <v>0</v>
      </c>
      <c r="Z11" t="str">
        <f>'1.事業者'!Y11</f>
        <v>播磨町　　　　　　</v>
      </c>
      <c r="AA11" t="str">
        <f>'1.事業者'!Z11</f>
        <v>○○クリニック</v>
      </c>
      <c r="AB11" t="str">
        <f>'1.事業者'!AA11</f>
        <v>A</v>
      </c>
    </row>
    <row r="12" spans="1:28">
      <c r="A12" t="s">
        <v>84</v>
      </c>
      <c r="B12" t="str">
        <f ca="1">'1.事業者'!A12</f>
        <v>58-1-28382-2023-2</v>
      </c>
      <c r="C12" t="str">
        <f>'1.事業者'!B12</f>
        <v/>
      </c>
      <c r="D12" t="str">
        <f>'1.事業者'!C12</f>
        <v>2月</v>
      </c>
      <c r="E12">
        <f>'1.事業者'!D12</f>
        <v>0</v>
      </c>
      <c r="F12" t="e">
        <f>'1.事業者'!E12</f>
        <v>#DIV/0!</v>
      </c>
      <c r="G12">
        <f>'1.事業者'!F12</f>
        <v>0</v>
      </c>
      <c r="H12">
        <f>'1.事業者'!G12</f>
        <v>0</v>
      </c>
      <c r="I12">
        <f>'1.事業者'!H12</f>
        <v>0</v>
      </c>
      <c r="J12">
        <f>'1.事業者'!I12</f>
        <v>0</v>
      </c>
      <c r="K12">
        <f>'1.事業者'!J12</f>
        <v>0</v>
      </c>
      <c r="L12">
        <f>'1.事業者'!K12</f>
        <v>0</v>
      </c>
      <c r="M12">
        <f>'1.事業者'!L12</f>
        <v>0</v>
      </c>
      <c r="N12" t="str">
        <f>'1.事業者'!M12</f>
        <v/>
      </c>
      <c r="O12">
        <f>'1.事業者'!N12</f>
        <v>0</v>
      </c>
      <c r="P12">
        <f>'1.事業者'!O12</f>
        <v>0</v>
      </c>
      <c r="Q12">
        <f>'1.事業者'!P12</f>
        <v>0</v>
      </c>
      <c r="R12">
        <f>'1.事業者'!Q12</f>
        <v>0</v>
      </c>
      <c r="S12">
        <f>'1.事業者'!R12</f>
        <v>0</v>
      </c>
      <c r="T12">
        <f>'1.事業者'!S12</f>
        <v>0</v>
      </c>
      <c r="U12">
        <f>'1.事業者'!T12</f>
        <v>0</v>
      </c>
      <c r="V12">
        <f>'1.事業者'!U12</f>
        <v>0</v>
      </c>
      <c r="W12">
        <f>'1.事業者'!V12</f>
        <v>0</v>
      </c>
      <c r="X12">
        <f>'1.事業者'!W12</f>
        <v>0</v>
      </c>
      <c r="Y12">
        <f>'1.事業者'!X12</f>
        <v>0</v>
      </c>
      <c r="Z12" t="str">
        <f>'1.事業者'!Y12</f>
        <v>播磨町　　　　　　</v>
      </c>
      <c r="AA12" t="str">
        <f>'1.事業者'!Z12</f>
        <v>○○クリニック</v>
      </c>
      <c r="AB12" t="str">
        <f>'1.事業者'!AA12</f>
        <v>A</v>
      </c>
    </row>
    <row r="13" spans="1:28">
      <c r="A13" t="s">
        <v>84</v>
      </c>
      <c r="B13" t="str">
        <f ca="1">'1.事業者'!A13</f>
        <v>58-1-28382-2023-3</v>
      </c>
      <c r="C13" t="str">
        <f>'1.事業者'!B13</f>
        <v/>
      </c>
      <c r="D13" t="str">
        <f>'1.事業者'!C13</f>
        <v>3月</v>
      </c>
      <c r="E13">
        <f>'1.事業者'!D13</f>
        <v>0</v>
      </c>
      <c r="F13" t="e">
        <f>'1.事業者'!E13</f>
        <v>#DIV/0!</v>
      </c>
      <c r="G13">
        <f>'1.事業者'!F13</f>
        <v>0</v>
      </c>
      <c r="H13">
        <f>'1.事業者'!G13</f>
        <v>0</v>
      </c>
      <c r="I13">
        <f>'1.事業者'!H13</f>
        <v>0</v>
      </c>
      <c r="J13">
        <f>'1.事業者'!I13</f>
        <v>0</v>
      </c>
      <c r="K13">
        <f>'1.事業者'!J13</f>
        <v>0</v>
      </c>
      <c r="L13">
        <f>'1.事業者'!K13</f>
        <v>0</v>
      </c>
      <c r="M13">
        <f>'1.事業者'!L13</f>
        <v>0</v>
      </c>
      <c r="N13" t="str">
        <f>'1.事業者'!M13</f>
        <v/>
      </c>
      <c r="O13">
        <f>'1.事業者'!N13</f>
        <v>0</v>
      </c>
      <c r="P13">
        <f>'1.事業者'!O13</f>
        <v>0</v>
      </c>
      <c r="Q13">
        <f>'1.事業者'!P13</f>
        <v>0</v>
      </c>
      <c r="R13">
        <f>'1.事業者'!Q13</f>
        <v>0</v>
      </c>
      <c r="S13">
        <f>'1.事業者'!R13</f>
        <v>0</v>
      </c>
      <c r="T13">
        <f>'1.事業者'!S13</f>
        <v>0</v>
      </c>
      <c r="U13">
        <f>'1.事業者'!T13</f>
        <v>0</v>
      </c>
      <c r="V13">
        <f>'1.事業者'!U13</f>
        <v>0</v>
      </c>
      <c r="W13">
        <f>'1.事業者'!V13</f>
        <v>0</v>
      </c>
      <c r="X13">
        <f>'1.事業者'!W13</f>
        <v>0</v>
      </c>
      <c r="Y13">
        <f>'1.事業者'!X13</f>
        <v>0</v>
      </c>
      <c r="Z13" t="str">
        <f>'1.事業者'!Y13</f>
        <v>播磨町　　　　　　</v>
      </c>
      <c r="AA13" t="str">
        <f>'1.事業者'!Z13</f>
        <v>○○クリニック</v>
      </c>
      <c r="AB13" t="str">
        <f>'1.事業者'!AA13</f>
        <v>A</v>
      </c>
    </row>
    <row r="14" spans="1:28">
      <c r="A14" t="s">
        <v>84</v>
      </c>
      <c r="B14" t="str">
        <f ca="1">'1.事業者'!A14</f>
        <v>58-1-28382-2023-補正</v>
      </c>
      <c r="C14" t="str">
        <f>'1.事業者'!B14</f>
        <v/>
      </c>
      <c r="D14" t="str">
        <f>'1.事業者'!C14</f>
        <v>補正</v>
      </c>
      <c r="E14">
        <f>'1.事業者'!D14</f>
        <v>0</v>
      </c>
      <c r="F14" t="e">
        <f>'1.事業者'!E14</f>
        <v>#DIV/0!</v>
      </c>
      <c r="G14">
        <f>'1.事業者'!F14</f>
        <v>0</v>
      </c>
      <c r="H14">
        <f>'1.事業者'!G14</f>
        <v>0</v>
      </c>
      <c r="I14">
        <f>'1.事業者'!H14</f>
        <v>0</v>
      </c>
      <c r="J14">
        <f>'1.事業者'!I14</f>
        <v>0</v>
      </c>
      <c r="K14">
        <f>'1.事業者'!J14</f>
        <v>0</v>
      </c>
      <c r="L14">
        <f>'1.事業者'!K14</f>
        <v>0</v>
      </c>
      <c r="M14">
        <f>'1.事業者'!L14</f>
        <v>0</v>
      </c>
      <c r="N14" t="str">
        <f>'1.事業者'!M14</f>
        <v/>
      </c>
      <c r="O14">
        <f>'1.事業者'!N14</f>
        <v>0</v>
      </c>
      <c r="P14">
        <f>'1.事業者'!O14</f>
        <v>0</v>
      </c>
      <c r="Q14">
        <f>'1.事業者'!P14</f>
        <v>0</v>
      </c>
      <c r="R14">
        <f>'1.事業者'!Q14</f>
        <v>0</v>
      </c>
      <c r="S14">
        <f>'1.事業者'!R14</f>
        <v>0</v>
      </c>
      <c r="T14">
        <f>'1.事業者'!S14</f>
        <v>0</v>
      </c>
      <c r="U14">
        <f>'1.事業者'!T14</f>
        <v>0</v>
      </c>
      <c r="V14">
        <f>'1.事業者'!U14</f>
        <v>0</v>
      </c>
      <c r="W14">
        <f>'1.事業者'!V14</f>
        <v>0</v>
      </c>
      <c r="X14">
        <f>'1.事業者'!W14</f>
        <v>0</v>
      </c>
      <c r="Y14">
        <f>'1.事業者'!X14</f>
        <v>0</v>
      </c>
      <c r="Z14" t="str">
        <f>'1.事業者'!Y14</f>
        <v>播磨町　　　　　　</v>
      </c>
      <c r="AA14" t="str">
        <f>'1.事業者'!Z14</f>
        <v>○○クリニック</v>
      </c>
      <c r="AB14" t="str">
        <f>'1.事業者'!AA14</f>
        <v>A</v>
      </c>
    </row>
    <row r="15" spans="1:28">
      <c r="A15" s="68" t="s">
        <v>84</v>
      </c>
      <c r="B15" s="68" t="str">
        <f ca="1">'1.事業者'!A15</f>
        <v>58-1-28382-2023-合計</v>
      </c>
      <c r="C15" s="68" t="str">
        <f>'1.事業者'!B15</f>
        <v/>
      </c>
      <c r="D15" s="68" t="str">
        <f>'1.事業者'!C15</f>
        <v>合計</v>
      </c>
      <c r="E15" s="68">
        <f>'1.事業者'!D15</f>
        <v>0</v>
      </c>
      <c r="F15" s="68" t="e">
        <f>'1.事業者'!E15</f>
        <v>#DIV/0!</v>
      </c>
      <c r="G15" s="68">
        <f>'1.事業者'!F15</f>
        <v>0</v>
      </c>
      <c r="H15" s="68">
        <f>'1.事業者'!G15</f>
        <v>0</v>
      </c>
      <c r="I15" s="68">
        <f>'1.事業者'!H15</f>
        <v>0</v>
      </c>
      <c r="J15" s="68">
        <f>'1.事業者'!I15</f>
        <v>0</v>
      </c>
      <c r="K15" s="68">
        <f>'1.事業者'!J15</f>
        <v>0</v>
      </c>
      <c r="L15" s="68">
        <f>'1.事業者'!K15</f>
        <v>0</v>
      </c>
      <c r="M15" s="68">
        <f>'1.事業者'!L15</f>
        <v>0</v>
      </c>
      <c r="N15" s="68">
        <f>'1.事業者'!M15</f>
        <v>0</v>
      </c>
      <c r="O15" s="68" t="str">
        <f>'1.事業者'!N15</f>
        <v/>
      </c>
      <c r="P15" s="68">
        <f>'1.事業者'!O15</f>
        <v>0</v>
      </c>
      <c r="Q15" s="68">
        <f>'1.事業者'!P15</f>
        <v>0</v>
      </c>
      <c r="R15" s="68" t="str">
        <f>'1.事業者'!Q15</f>
        <v/>
      </c>
      <c r="S15" s="68" t="str">
        <f>'1.事業者'!R15</f>
        <v/>
      </c>
      <c r="T15" s="68">
        <f>'1.事業者'!S15</f>
        <v>0</v>
      </c>
      <c r="U15" s="68">
        <f>'1.事業者'!T15</f>
        <v>0</v>
      </c>
      <c r="V15" s="68">
        <f>'1.事業者'!U15</f>
        <v>0</v>
      </c>
      <c r="W15" s="68">
        <f>'1.事業者'!V15</f>
        <v>0</v>
      </c>
      <c r="X15" s="68">
        <f>'1.事業者'!W15</f>
        <v>0</v>
      </c>
      <c r="Y15" s="68">
        <f>'1.事業者'!X15</f>
        <v>0</v>
      </c>
      <c r="Z15" s="68" t="str">
        <f>'1.事業者'!Y15</f>
        <v>播磨町　　　　　　</v>
      </c>
      <c r="AA15" s="68" t="str">
        <f>'1.事業者'!Z15</f>
        <v>○○クリニック</v>
      </c>
      <c r="AB15" s="68" t="str">
        <f>'1.事業者'!AA15</f>
        <v>A</v>
      </c>
    </row>
    <row r="16" spans="1:28">
      <c r="A16" t="s">
        <v>208</v>
      </c>
      <c r="B16" t="str">
        <f ca="1">'2.学校長'!A2</f>
        <v>58-2-28382-2023-4</v>
      </c>
      <c r="C16" t="str">
        <f>'2.学校長'!B2</f>
        <v/>
      </c>
      <c r="D16" t="str">
        <f>'2.学校長'!C2</f>
        <v>4月</v>
      </c>
      <c r="E16">
        <f>'2.学校長'!D2</f>
        <v>0</v>
      </c>
      <c r="F16" t="e">
        <f>'2.学校長'!E2</f>
        <v>#DIV/0!</v>
      </c>
      <c r="G16">
        <f>'2.学校長'!F2</f>
        <v>0</v>
      </c>
      <c r="H16">
        <f>'2.学校長'!G2</f>
        <v>0</v>
      </c>
      <c r="I16">
        <f>'2.学校長'!H2</f>
        <v>0</v>
      </c>
      <c r="J16">
        <f>'2.学校長'!I2</f>
        <v>0</v>
      </c>
      <c r="K16">
        <f>'2.学校長'!J2</f>
        <v>0</v>
      </c>
      <c r="L16">
        <f>'2.学校長'!K2</f>
        <v>0</v>
      </c>
      <c r="M16">
        <f>'2.学校長'!L2</f>
        <v>0</v>
      </c>
      <c r="N16" t="str">
        <f>'2.学校長'!M2</f>
        <v/>
      </c>
      <c r="O16">
        <f>'2.学校長'!N2</f>
        <v>0</v>
      </c>
      <c r="P16">
        <f>'2.学校長'!O2</f>
        <v>0</v>
      </c>
      <c r="Q16">
        <f>'2.学校長'!P2</f>
        <v>0</v>
      </c>
      <c r="R16">
        <f>'2.学校長'!Q2</f>
        <v>0</v>
      </c>
      <c r="S16">
        <f>'2.学校長'!R2</f>
        <v>0</v>
      </c>
      <c r="T16">
        <f>'2.学校長'!S2</f>
        <v>0</v>
      </c>
      <c r="U16">
        <f>'2.学校長'!T2</f>
        <v>0</v>
      </c>
      <c r="V16">
        <f>'2.学校長'!U2</f>
        <v>0</v>
      </c>
      <c r="W16">
        <f>'2.学校長'!V2</f>
        <v>0</v>
      </c>
      <c r="X16">
        <f>'2.学校長'!W2</f>
        <v>0</v>
      </c>
      <c r="Y16">
        <f>'2.学校長'!X2</f>
        <v>0</v>
      </c>
      <c r="Z16" t="str">
        <f>'2.学校長'!Y2</f>
        <v>播磨町　　　　　　</v>
      </c>
      <c r="AA16" t="str">
        <f>'2.学校長'!Z2</f>
        <v>○○クリニック</v>
      </c>
      <c r="AB16" t="str">
        <f>'2.学校長'!AA2</f>
        <v>B</v>
      </c>
    </row>
    <row r="17" spans="1:28">
      <c r="A17" t="s">
        <v>208</v>
      </c>
      <c r="B17" t="str">
        <f ca="1">'2.学校長'!A3</f>
        <v>58-2-28382-2023-5</v>
      </c>
      <c r="C17" t="str">
        <f>'2.学校長'!B3</f>
        <v/>
      </c>
      <c r="D17" t="str">
        <f>'2.学校長'!C3</f>
        <v>5月</v>
      </c>
      <c r="E17">
        <f>'2.学校長'!D3</f>
        <v>0</v>
      </c>
      <c r="F17" t="e">
        <f>'2.学校長'!E3</f>
        <v>#DIV/0!</v>
      </c>
      <c r="G17">
        <f>'2.学校長'!F3</f>
        <v>0</v>
      </c>
      <c r="H17">
        <f>'2.学校長'!G3</f>
        <v>0</v>
      </c>
      <c r="I17">
        <f>'2.学校長'!H3</f>
        <v>0</v>
      </c>
      <c r="J17">
        <f>'2.学校長'!I3</f>
        <v>0</v>
      </c>
      <c r="K17">
        <f>'2.学校長'!J3</f>
        <v>0</v>
      </c>
      <c r="L17">
        <f>'2.学校長'!K3</f>
        <v>0</v>
      </c>
      <c r="M17">
        <f>'2.学校長'!L3</f>
        <v>0</v>
      </c>
      <c r="N17" t="str">
        <f>'2.学校長'!M3</f>
        <v/>
      </c>
      <c r="O17">
        <f>'2.学校長'!N3</f>
        <v>0</v>
      </c>
      <c r="P17">
        <f>'2.学校長'!O3</f>
        <v>0</v>
      </c>
      <c r="Q17">
        <f>'2.学校長'!P3</f>
        <v>0</v>
      </c>
      <c r="R17">
        <f>'2.学校長'!Q3</f>
        <v>0</v>
      </c>
      <c r="S17">
        <f>'2.学校長'!R3</f>
        <v>0</v>
      </c>
      <c r="T17">
        <f>'2.学校長'!S3</f>
        <v>0</v>
      </c>
      <c r="U17">
        <f>'2.学校長'!T3</f>
        <v>0</v>
      </c>
      <c r="V17">
        <f>'2.学校長'!U3</f>
        <v>0</v>
      </c>
      <c r="W17">
        <f>'2.学校長'!V3</f>
        <v>0</v>
      </c>
      <c r="X17">
        <f>'2.学校長'!W3</f>
        <v>0</v>
      </c>
      <c r="Y17">
        <f>'2.学校長'!X3</f>
        <v>0</v>
      </c>
      <c r="Z17" t="str">
        <f>'2.学校長'!Y3</f>
        <v>播磨町　　　　　　</v>
      </c>
      <c r="AA17" t="str">
        <f>'2.学校長'!Z3</f>
        <v>○○クリニック</v>
      </c>
      <c r="AB17" t="str">
        <f>'2.学校長'!AA3</f>
        <v>B</v>
      </c>
    </row>
    <row r="18" spans="1:28">
      <c r="A18" t="s">
        <v>208</v>
      </c>
      <c r="B18" t="str">
        <f ca="1">'2.学校長'!A4</f>
        <v>58-2-28382-2023-6</v>
      </c>
      <c r="C18" t="str">
        <f>'2.学校長'!B4</f>
        <v/>
      </c>
      <c r="D18" t="str">
        <f>'2.学校長'!C4</f>
        <v>6月</v>
      </c>
      <c r="E18">
        <f>'2.学校長'!D4</f>
        <v>0</v>
      </c>
      <c r="F18" t="e">
        <f>'2.学校長'!E4</f>
        <v>#DIV/0!</v>
      </c>
      <c r="G18">
        <f>'2.学校長'!F4</f>
        <v>0</v>
      </c>
      <c r="H18">
        <f>'2.学校長'!G4</f>
        <v>0</v>
      </c>
      <c r="I18">
        <f>'2.学校長'!H4</f>
        <v>0</v>
      </c>
      <c r="J18">
        <f>'2.学校長'!I4</f>
        <v>0</v>
      </c>
      <c r="K18">
        <f>'2.学校長'!J4</f>
        <v>0</v>
      </c>
      <c r="L18">
        <f>'2.学校長'!K4</f>
        <v>0</v>
      </c>
      <c r="M18">
        <f>'2.学校長'!L4</f>
        <v>0</v>
      </c>
      <c r="N18" t="str">
        <f>'2.学校長'!M4</f>
        <v/>
      </c>
      <c r="O18">
        <f>'2.学校長'!N4</f>
        <v>0</v>
      </c>
      <c r="P18">
        <f>'2.学校長'!O4</f>
        <v>0</v>
      </c>
      <c r="Q18">
        <f>'2.学校長'!P4</f>
        <v>0</v>
      </c>
      <c r="R18">
        <f>'2.学校長'!Q4</f>
        <v>0</v>
      </c>
      <c r="S18">
        <f>'2.学校長'!R4</f>
        <v>0</v>
      </c>
      <c r="T18">
        <f>'2.学校長'!S4</f>
        <v>0</v>
      </c>
      <c r="U18">
        <f>'2.学校長'!T4</f>
        <v>0</v>
      </c>
      <c r="V18">
        <f>'2.学校長'!U4</f>
        <v>0</v>
      </c>
      <c r="W18">
        <f>'2.学校長'!V4</f>
        <v>0</v>
      </c>
      <c r="X18">
        <f>'2.学校長'!W4</f>
        <v>0</v>
      </c>
      <c r="Y18">
        <f>'2.学校長'!X4</f>
        <v>0</v>
      </c>
      <c r="Z18" t="str">
        <f>'2.学校長'!Y4</f>
        <v>播磨町　　　　　　</v>
      </c>
      <c r="AA18" t="str">
        <f>'2.学校長'!Z4</f>
        <v>○○クリニック</v>
      </c>
      <c r="AB18" t="str">
        <f>'2.学校長'!AA4</f>
        <v>B</v>
      </c>
    </row>
    <row r="19" spans="1:28">
      <c r="A19" t="s">
        <v>208</v>
      </c>
      <c r="B19" t="str">
        <f ca="1">'2.学校長'!A5</f>
        <v>58-2-28382-2023-7</v>
      </c>
      <c r="C19" t="str">
        <f>'2.学校長'!B5</f>
        <v/>
      </c>
      <c r="D19" t="str">
        <f>'2.学校長'!C5</f>
        <v>7月</v>
      </c>
      <c r="E19">
        <f>'2.学校長'!D5</f>
        <v>0</v>
      </c>
      <c r="F19" t="e">
        <f>'2.学校長'!E5</f>
        <v>#DIV/0!</v>
      </c>
      <c r="G19">
        <f>'2.学校長'!F5</f>
        <v>0</v>
      </c>
      <c r="H19">
        <f>'2.学校長'!G5</f>
        <v>0</v>
      </c>
      <c r="I19">
        <f>'2.学校長'!H5</f>
        <v>0</v>
      </c>
      <c r="J19">
        <f>'2.学校長'!I5</f>
        <v>0</v>
      </c>
      <c r="K19">
        <f>'2.学校長'!J5</f>
        <v>0</v>
      </c>
      <c r="L19">
        <f>'2.学校長'!K5</f>
        <v>0</v>
      </c>
      <c r="M19">
        <f>'2.学校長'!L5</f>
        <v>0</v>
      </c>
      <c r="N19" t="str">
        <f>'2.学校長'!M5</f>
        <v/>
      </c>
      <c r="O19">
        <f>'2.学校長'!N5</f>
        <v>0</v>
      </c>
      <c r="P19">
        <f>'2.学校長'!O5</f>
        <v>0</v>
      </c>
      <c r="Q19">
        <f>'2.学校長'!P5</f>
        <v>0</v>
      </c>
      <c r="R19">
        <f>'2.学校長'!Q5</f>
        <v>0</v>
      </c>
      <c r="S19">
        <f>'2.学校長'!R5</f>
        <v>0</v>
      </c>
      <c r="T19">
        <f>'2.学校長'!S5</f>
        <v>0</v>
      </c>
      <c r="U19">
        <f>'2.学校長'!T5</f>
        <v>0</v>
      </c>
      <c r="V19">
        <f>'2.学校長'!U5</f>
        <v>0</v>
      </c>
      <c r="W19">
        <f>'2.学校長'!V5</f>
        <v>0</v>
      </c>
      <c r="X19">
        <f>'2.学校長'!W5</f>
        <v>0</v>
      </c>
      <c r="Y19">
        <f>'2.学校長'!X5</f>
        <v>0</v>
      </c>
      <c r="Z19" t="str">
        <f>'2.学校長'!Y5</f>
        <v>播磨町　　　　　　</v>
      </c>
      <c r="AA19" t="str">
        <f>'2.学校長'!Z5</f>
        <v>○○クリニック</v>
      </c>
      <c r="AB19" t="str">
        <f>'2.学校長'!AA5</f>
        <v>B</v>
      </c>
    </row>
    <row r="20" spans="1:28">
      <c r="A20" t="s">
        <v>208</v>
      </c>
      <c r="B20" t="str">
        <f ca="1">'2.学校長'!A6</f>
        <v>58-2-28382-2023-8</v>
      </c>
      <c r="C20" t="str">
        <f>'2.学校長'!B6</f>
        <v/>
      </c>
      <c r="D20" t="str">
        <f>'2.学校長'!C6</f>
        <v>8月</v>
      </c>
      <c r="E20">
        <f>'2.学校長'!D6</f>
        <v>0</v>
      </c>
      <c r="F20" t="e">
        <f>'2.学校長'!E6</f>
        <v>#DIV/0!</v>
      </c>
      <c r="G20">
        <f>'2.学校長'!F6</f>
        <v>0</v>
      </c>
      <c r="H20">
        <f>'2.学校長'!G6</f>
        <v>0</v>
      </c>
      <c r="I20">
        <f>'2.学校長'!H6</f>
        <v>0</v>
      </c>
      <c r="J20">
        <f>'2.学校長'!I6</f>
        <v>0</v>
      </c>
      <c r="K20">
        <f>'2.学校長'!J6</f>
        <v>0</v>
      </c>
      <c r="L20">
        <f>'2.学校長'!K6</f>
        <v>0</v>
      </c>
      <c r="M20">
        <f>'2.学校長'!L6</f>
        <v>0</v>
      </c>
      <c r="N20" t="str">
        <f>'2.学校長'!M6</f>
        <v/>
      </c>
      <c r="O20">
        <f>'2.学校長'!N6</f>
        <v>0</v>
      </c>
      <c r="P20">
        <f>'2.学校長'!O6</f>
        <v>0</v>
      </c>
      <c r="Q20">
        <f>'2.学校長'!P6</f>
        <v>0</v>
      </c>
      <c r="R20">
        <f>'2.学校長'!Q6</f>
        <v>0</v>
      </c>
      <c r="S20">
        <f>'2.学校長'!R6</f>
        <v>0</v>
      </c>
      <c r="T20">
        <f>'2.学校長'!S6</f>
        <v>0</v>
      </c>
      <c r="U20">
        <f>'2.学校長'!T6</f>
        <v>0</v>
      </c>
      <c r="V20">
        <f>'2.学校長'!U6</f>
        <v>0</v>
      </c>
      <c r="W20">
        <f>'2.学校長'!V6</f>
        <v>0</v>
      </c>
      <c r="X20">
        <f>'2.学校長'!W6</f>
        <v>0</v>
      </c>
      <c r="Y20">
        <f>'2.学校長'!X6</f>
        <v>0</v>
      </c>
      <c r="Z20" t="str">
        <f>'2.学校長'!Y6</f>
        <v>播磨町　　　　　　</v>
      </c>
      <c r="AA20" t="str">
        <f>'2.学校長'!Z6</f>
        <v>○○クリニック</v>
      </c>
      <c r="AB20" t="str">
        <f>'2.学校長'!AA6</f>
        <v>B</v>
      </c>
    </row>
    <row r="21" spans="1:28">
      <c r="A21" t="s">
        <v>208</v>
      </c>
      <c r="B21" t="str">
        <f ca="1">'2.学校長'!A7</f>
        <v>58-2-28382-2023-9</v>
      </c>
      <c r="C21" t="str">
        <f>'2.学校長'!B7</f>
        <v/>
      </c>
      <c r="D21" t="str">
        <f>'2.学校長'!C7</f>
        <v>9月</v>
      </c>
      <c r="E21">
        <f>'2.学校長'!D7</f>
        <v>0</v>
      </c>
      <c r="F21" t="e">
        <f>'2.学校長'!E7</f>
        <v>#DIV/0!</v>
      </c>
      <c r="G21">
        <f>'2.学校長'!F7</f>
        <v>0</v>
      </c>
      <c r="H21">
        <f>'2.学校長'!G7</f>
        <v>0</v>
      </c>
      <c r="I21">
        <f>'2.学校長'!H7</f>
        <v>0</v>
      </c>
      <c r="J21">
        <f>'2.学校長'!I7</f>
        <v>0</v>
      </c>
      <c r="K21">
        <f>'2.学校長'!J7</f>
        <v>0</v>
      </c>
      <c r="L21">
        <f>'2.学校長'!K7</f>
        <v>0</v>
      </c>
      <c r="M21">
        <f>'2.学校長'!L7</f>
        <v>0</v>
      </c>
      <c r="N21" t="str">
        <f>'2.学校長'!M7</f>
        <v/>
      </c>
      <c r="O21">
        <f>'2.学校長'!N7</f>
        <v>0</v>
      </c>
      <c r="P21">
        <f>'2.学校長'!O7</f>
        <v>0</v>
      </c>
      <c r="Q21">
        <f>'2.学校長'!P7</f>
        <v>0</v>
      </c>
      <c r="R21">
        <f>'2.学校長'!Q7</f>
        <v>0</v>
      </c>
      <c r="S21">
        <f>'2.学校長'!R7</f>
        <v>0</v>
      </c>
      <c r="T21">
        <f>'2.学校長'!S7</f>
        <v>0</v>
      </c>
      <c r="U21">
        <f>'2.学校長'!T7</f>
        <v>0</v>
      </c>
      <c r="V21">
        <f>'2.学校長'!U7</f>
        <v>0</v>
      </c>
      <c r="W21">
        <f>'2.学校長'!V7</f>
        <v>0</v>
      </c>
      <c r="X21">
        <f>'2.学校長'!W7</f>
        <v>0</v>
      </c>
      <c r="Y21">
        <f>'2.学校長'!X7</f>
        <v>0</v>
      </c>
      <c r="Z21" t="str">
        <f>'2.学校長'!Y7</f>
        <v>播磨町　　　　　　</v>
      </c>
      <c r="AA21" t="str">
        <f>'2.学校長'!Z7</f>
        <v>○○クリニック</v>
      </c>
      <c r="AB21" t="str">
        <f>'2.学校長'!AA7</f>
        <v>B</v>
      </c>
    </row>
    <row r="22" spans="1:28">
      <c r="A22" t="s">
        <v>208</v>
      </c>
      <c r="B22" t="str">
        <f ca="1">'2.学校長'!A8</f>
        <v>58-2-28382-2023-10</v>
      </c>
      <c r="C22" t="str">
        <f>'2.学校長'!B8</f>
        <v/>
      </c>
      <c r="D22" t="str">
        <f>'2.学校長'!C8</f>
        <v>10月</v>
      </c>
      <c r="E22">
        <f>'2.学校長'!D8</f>
        <v>0</v>
      </c>
      <c r="F22" t="e">
        <f>'2.学校長'!E8</f>
        <v>#DIV/0!</v>
      </c>
      <c r="G22">
        <f>'2.学校長'!F8</f>
        <v>0</v>
      </c>
      <c r="H22">
        <f>'2.学校長'!G8</f>
        <v>0</v>
      </c>
      <c r="I22">
        <f>'2.学校長'!H8</f>
        <v>0</v>
      </c>
      <c r="J22">
        <f>'2.学校長'!I8</f>
        <v>0</v>
      </c>
      <c r="K22">
        <f>'2.学校長'!J8</f>
        <v>0</v>
      </c>
      <c r="L22">
        <f>'2.学校長'!K8</f>
        <v>0</v>
      </c>
      <c r="M22">
        <f>'2.学校長'!L8</f>
        <v>0</v>
      </c>
      <c r="N22" t="str">
        <f>'2.学校長'!M8</f>
        <v/>
      </c>
      <c r="O22">
        <f>'2.学校長'!N8</f>
        <v>0</v>
      </c>
      <c r="P22">
        <f>'2.学校長'!O8</f>
        <v>0</v>
      </c>
      <c r="Q22">
        <f>'2.学校長'!P8</f>
        <v>0</v>
      </c>
      <c r="R22">
        <f>'2.学校長'!Q8</f>
        <v>0</v>
      </c>
      <c r="S22">
        <f>'2.学校長'!R8</f>
        <v>0</v>
      </c>
      <c r="T22">
        <f>'2.学校長'!S8</f>
        <v>0</v>
      </c>
      <c r="U22">
        <f>'2.学校長'!T8</f>
        <v>0</v>
      </c>
      <c r="V22">
        <f>'2.学校長'!U8</f>
        <v>0</v>
      </c>
      <c r="W22">
        <f>'2.学校長'!V8</f>
        <v>0</v>
      </c>
      <c r="X22">
        <f>'2.学校長'!W8</f>
        <v>0</v>
      </c>
      <c r="Y22">
        <f>'2.学校長'!X8</f>
        <v>0</v>
      </c>
      <c r="Z22" t="str">
        <f>'2.学校長'!Y8</f>
        <v>播磨町　　　　　　</v>
      </c>
      <c r="AA22" t="str">
        <f>'2.学校長'!Z8</f>
        <v>○○クリニック</v>
      </c>
      <c r="AB22" t="str">
        <f>'2.学校長'!AA8</f>
        <v>B</v>
      </c>
    </row>
    <row r="23" spans="1:28">
      <c r="A23" t="s">
        <v>208</v>
      </c>
      <c r="B23" t="str">
        <f ca="1">'2.学校長'!A9</f>
        <v>58-2-28382-2023-11</v>
      </c>
      <c r="C23" t="str">
        <f>'2.学校長'!B9</f>
        <v/>
      </c>
      <c r="D23" t="str">
        <f>'2.学校長'!C9</f>
        <v>11月</v>
      </c>
      <c r="E23">
        <f>'2.学校長'!D9</f>
        <v>0</v>
      </c>
      <c r="F23" t="e">
        <f>'2.学校長'!E9</f>
        <v>#DIV/0!</v>
      </c>
      <c r="G23">
        <f>'2.学校長'!F9</f>
        <v>0</v>
      </c>
      <c r="H23">
        <f>'2.学校長'!G9</f>
        <v>0</v>
      </c>
      <c r="I23">
        <f>'2.学校長'!H9</f>
        <v>0</v>
      </c>
      <c r="J23">
        <f>'2.学校長'!I9</f>
        <v>0</v>
      </c>
      <c r="K23">
        <f>'2.学校長'!J9</f>
        <v>0</v>
      </c>
      <c r="L23">
        <f>'2.学校長'!K9</f>
        <v>0</v>
      </c>
      <c r="M23">
        <f>'2.学校長'!L9</f>
        <v>0</v>
      </c>
      <c r="N23" t="str">
        <f>'2.学校長'!M9</f>
        <v/>
      </c>
      <c r="O23">
        <f>'2.学校長'!N9</f>
        <v>0</v>
      </c>
      <c r="P23">
        <f>'2.学校長'!O9</f>
        <v>0</v>
      </c>
      <c r="Q23">
        <f>'2.学校長'!P9</f>
        <v>0</v>
      </c>
      <c r="R23">
        <f>'2.学校長'!Q9</f>
        <v>0</v>
      </c>
      <c r="S23">
        <f>'2.学校長'!R9</f>
        <v>0</v>
      </c>
      <c r="T23">
        <f>'2.学校長'!S9</f>
        <v>0</v>
      </c>
      <c r="U23">
        <f>'2.学校長'!T9</f>
        <v>0</v>
      </c>
      <c r="V23">
        <f>'2.学校長'!U9</f>
        <v>0</v>
      </c>
      <c r="W23">
        <f>'2.学校長'!V9</f>
        <v>0</v>
      </c>
      <c r="X23">
        <f>'2.学校長'!W9</f>
        <v>0</v>
      </c>
      <c r="Y23">
        <f>'2.学校長'!X9</f>
        <v>0</v>
      </c>
      <c r="Z23" t="str">
        <f>'2.学校長'!Y9</f>
        <v>播磨町　　　　　　</v>
      </c>
      <c r="AA23" t="str">
        <f>'2.学校長'!Z9</f>
        <v>○○クリニック</v>
      </c>
      <c r="AB23" t="str">
        <f>'2.学校長'!AA9</f>
        <v>B</v>
      </c>
    </row>
    <row r="24" spans="1:28">
      <c r="A24" t="s">
        <v>208</v>
      </c>
      <c r="B24" t="str">
        <f ca="1">'2.学校長'!A10</f>
        <v>58-2-28382-2023-12</v>
      </c>
      <c r="C24" t="str">
        <f>'2.学校長'!B10</f>
        <v/>
      </c>
      <c r="D24" t="str">
        <f>'2.学校長'!C10</f>
        <v>12月</v>
      </c>
      <c r="E24">
        <f>'2.学校長'!D10</f>
        <v>0</v>
      </c>
      <c r="F24" t="e">
        <f>'2.学校長'!E10</f>
        <v>#DIV/0!</v>
      </c>
      <c r="G24">
        <f>'2.学校長'!F10</f>
        <v>0</v>
      </c>
      <c r="H24">
        <f>'2.学校長'!G10</f>
        <v>0</v>
      </c>
      <c r="I24">
        <f>'2.学校長'!H10</f>
        <v>0</v>
      </c>
      <c r="J24">
        <f>'2.学校長'!I10</f>
        <v>0</v>
      </c>
      <c r="K24">
        <f>'2.学校長'!J10</f>
        <v>0</v>
      </c>
      <c r="L24">
        <f>'2.学校長'!K10</f>
        <v>0</v>
      </c>
      <c r="M24">
        <f>'2.学校長'!L10</f>
        <v>0</v>
      </c>
      <c r="N24" t="str">
        <f>'2.学校長'!M10</f>
        <v/>
      </c>
      <c r="O24">
        <f>'2.学校長'!N10</f>
        <v>0</v>
      </c>
      <c r="P24">
        <f>'2.学校長'!O10</f>
        <v>0</v>
      </c>
      <c r="Q24">
        <f>'2.学校長'!P10</f>
        <v>0</v>
      </c>
      <c r="R24">
        <f>'2.学校長'!Q10</f>
        <v>0</v>
      </c>
      <c r="S24">
        <f>'2.学校長'!R10</f>
        <v>0</v>
      </c>
      <c r="T24">
        <f>'2.学校長'!S10</f>
        <v>0</v>
      </c>
      <c r="U24">
        <f>'2.学校長'!T10</f>
        <v>0</v>
      </c>
      <c r="V24">
        <f>'2.学校長'!U10</f>
        <v>0</v>
      </c>
      <c r="W24">
        <f>'2.学校長'!V10</f>
        <v>0</v>
      </c>
      <c r="X24">
        <f>'2.学校長'!W10</f>
        <v>0</v>
      </c>
      <c r="Y24">
        <f>'2.学校長'!X10</f>
        <v>0</v>
      </c>
      <c r="Z24" t="str">
        <f>'2.学校長'!Y10</f>
        <v>播磨町　　　　　　</v>
      </c>
      <c r="AA24" t="str">
        <f>'2.学校長'!Z10</f>
        <v>○○クリニック</v>
      </c>
      <c r="AB24" t="str">
        <f>'2.学校長'!AA10</f>
        <v>B</v>
      </c>
    </row>
    <row r="25" spans="1:28">
      <c r="A25" t="s">
        <v>208</v>
      </c>
      <c r="B25" t="str">
        <f ca="1">'2.学校長'!A11</f>
        <v>58-2-28382-2023-1</v>
      </c>
      <c r="C25" t="str">
        <f>'2.学校長'!B11</f>
        <v/>
      </c>
      <c r="D25" t="str">
        <f>'2.学校長'!C11</f>
        <v>1月</v>
      </c>
      <c r="E25">
        <f>'2.学校長'!D11</f>
        <v>0</v>
      </c>
      <c r="F25" t="e">
        <f>'2.学校長'!E11</f>
        <v>#DIV/0!</v>
      </c>
      <c r="G25">
        <f>'2.学校長'!F11</f>
        <v>0</v>
      </c>
      <c r="H25">
        <f>'2.学校長'!G11</f>
        <v>0</v>
      </c>
      <c r="I25">
        <f>'2.学校長'!H11</f>
        <v>0</v>
      </c>
      <c r="J25">
        <f>'2.学校長'!I11</f>
        <v>0</v>
      </c>
      <c r="K25">
        <f>'2.学校長'!J11</f>
        <v>0</v>
      </c>
      <c r="L25">
        <f>'2.学校長'!K11</f>
        <v>0</v>
      </c>
      <c r="M25">
        <f>'2.学校長'!L11</f>
        <v>0</v>
      </c>
      <c r="N25" t="str">
        <f>'2.学校長'!M11</f>
        <v/>
      </c>
      <c r="O25">
        <f>'2.学校長'!N11</f>
        <v>0</v>
      </c>
      <c r="P25">
        <f>'2.学校長'!O11</f>
        <v>0</v>
      </c>
      <c r="Q25">
        <f>'2.学校長'!P11</f>
        <v>0</v>
      </c>
      <c r="R25">
        <f>'2.学校長'!Q11</f>
        <v>0</v>
      </c>
      <c r="S25">
        <f>'2.学校長'!R11</f>
        <v>0</v>
      </c>
      <c r="T25">
        <f>'2.学校長'!S11</f>
        <v>0</v>
      </c>
      <c r="U25">
        <f>'2.学校長'!T11</f>
        <v>0</v>
      </c>
      <c r="V25">
        <f>'2.学校長'!U11</f>
        <v>0</v>
      </c>
      <c r="W25">
        <f>'2.学校長'!V11</f>
        <v>0</v>
      </c>
      <c r="X25">
        <f>'2.学校長'!W11</f>
        <v>0</v>
      </c>
      <c r="Y25">
        <f>'2.学校長'!X11</f>
        <v>0</v>
      </c>
      <c r="Z25" t="str">
        <f>'2.学校長'!Y11</f>
        <v>播磨町　　　　　　</v>
      </c>
      <c r="AA25" t="str">
        <f>'2.学校長'!Z11</f>
        <v>○○クリニック</v>
      </c>
      <c r="AB25" t="str">
        <f>'2.学校長'!AA11</f>
        <v>B</v>
      </c>
    </row>
    <row r="26" spans="1:28">
      <c r="A26" t="s">
        <v>208</v>
      </c>
      <c r="B26" t="str">
        <f ca="1">'2.学校長'!A12</f>
        <v>58-2-28382-2023-2</v>
      </c>
      <c r="C26" t="str">
        <f>'2.学校長'!B12</f>
        <v/>
      </c>
      <c r="D26" t="str">
        <f>'2.学校長'!C12</f>
        <v>2月</v>
      </c>
      <c r="E26">
        <f>'2.学校長'!D12</f>
        <v>0</v>
      </c>
      <c r="F26" t="e">
        <f>'2.学校長'!E12</f>
        <v>#DIV/0!</v>
      </c>
      <c r="G26">
        <f>'2.学校長'!F12</f>
        <v>0</v>
      </c>
      <c r="H26">
        <f>'2.学校長'!G12</f>
        <v>0</v>
      </c>
      <c r="I26">
        <f>'2.学校長'!H12</f>
        <v>0</v>
      </c>
      <c r="J26">
        <f>'2.学校長'!I12</f>
        <v>0</v>
      </c>
      <c r="K26">
        <f>'2.学校長'!J12</f>
        <v>0</v>
      </c>
      <c r="L26">
        <f>'2.学校長'!K12</f>
        <v>0</v>
      </c>
      <c r="M26">
        <f>'2.学校長'!L12</f>
        <v>0</v>
      </c>
      <c r="N26" t="str">
        <f>'2.学校長'!M12</f>
        <v/>
      </c>
      <c r="O26">
        <f>'2.学校長'!N12</f>
        <v>0</v>
      </c>
      <c r="P26">
        <f>'2.学校長'!O12</f>
        <v>0</v>
      </c>
      <c r="Q26">
        <f>'2.学校長'!P12</f>
        <v>0</v>
      </c>
      <c r="R26">
        <f>'2.学校長'!Q12</f>
        <v>0</v>
      </c>
      <c r="S26">
        <f>'2.学校長'!R12</f>
        <v>0</v>
      </c>
      <c r="T26">
        <f>'2.学校長'!S12</f>
        <v>0</v>
      </c>
      <c r="U26">
        <f>'2.学校長'!T12</f>
        <v>0</v>
      </c>
      <c r="V26">
        <f>'2.学校長'!U12</f>
        <v>0</v>
      </c>
      <c r="W26">
        <f>'2.学校長'!V12</f>
        <v>0</v>
      </c>
      <c r="X26">
        <f>'2.学校長'!W12</f>
        <v>0</v>
      </c>
      <c r="Y26">
        <f>'2.学校長'!X12</f>
        <v>0</v>
      </c>
      <c r="Z26" t="str">
        <f>'2.学校長'!Y12</f>
        <v>播磨町　　　　　　</v>
      </c>
      <c r="AA26" t="str">
        <f>'2.学校長'!Z12</f>
        <v>○○クリニック</v>
      </c>
      <c r="AB26" t="str">
        <f>'2.学校長'!AA12</f>
        <v>B</v>
      </c>
    </row>
    <row r="27" spans="1:28">
      <c r="A27" t="s">
        <v>208</v>
      </c>
      <c r="B27" t="str">
        <f ca="1">'2.学校長'!A13</f>
        <v>58-2-28382-2023-3</v>
      </c>
      <c r="C27" t="str">
        <f>'2.学校長'!B13</f>
        <v/>
      </c>
      <c r="D27" t="str">
        <f>'2.学校長'!C13</f>
        <v>3月</v>
      </c>
      <c r="E27">
        <f>'2.学校長'!D13</f>
        <v>0</v>
      </c>
      <c r="F27" t="e">
        <f>'2.学校長'!E13</f>
        <v>#DIV/0!</v>
      </c>
      <c r="G27">
        <f>'2.学校長'!F13</f>
        <v>0</v>
      </c>
      <c r="H27">
        <f>'2.学校長'!G13</f>
        <v>0</v>
      </c>
      <c r="I27">
        <f>'2.学校長'!H13</f>
        <v>0</v>
      </c>
      <c r="J27">
        <f>'2.学校長'!I13</f>
        <v>0</v>
      </c>
      <c r="K27">
        <f>'2.学校長'!J13</f>
        <v>0</v>
      </c>
      <c r="L27">
        <f>'2.学校長'!K13</f>
        <v>0</v>
      </c>
      <c r="M27">
        <f>'2.学校長'!L13</f>
        <v>0</v>
      </c>
      <c r="N27" t="str">
        <f>'2.学校長'!M13</f>
        <v/>
      </c>
      <c r="O27">
        <f>'2.学校長'!N13</f>
        <v>0</v>
      </c>
      <c r="P27">
        <f>'2.学校長'!O13</f>
        <v>0</v>
      </c>
      <c r="Q27">
        <f>'2.学校長'!P13</f>
        <v>0</v>
      </c>
      <c r="R27">
        <f>'2.学校長'!Q13</f>
        <v>0</v>
      </c>
      <c r="S27">
        <f>'2.学校長'!R13</f>
        <v>0</v>
      </c>
      <c r="T27">
        <f>'2.学校長'!S13</f>
        <v>0</v>
      </c>
      <c r="U27">
        <f>'2.学校長'!T13</f>
        <v>0</v>
      </c>
      <c r="V27">
        <f>'2.学校長'!U13</f>
        <v>0</v>
      </c>
      <c r="W27">
        <f>'2.学校長'!V13</f>
        <v>0</v>
      </c>
      <c r="X27">
        <f>'2.学校長'!W13</f>
        <v>0</v>
      </c>
      <c r="Y27">
        <f>'2.学校長'!X13</f>
        <v>0</v>
      </c>
      <c r="Z27" t="str">
        <f>'2.学校長'!Y13</f>
        <v>播磨町　　　　　　</v>
      </c>
      <c r="AA27" t="str">
        <f>'2.学校長'!Z13</f>
        <v>○○クリニック</v>
      </c>
      <c r="AB27" t="str">
        <f>'2.学校長'!AA13</f>
        <v>B</v>
      </c>
    </row>
    <row r="28" spans="1:28">
      <c r="A28" t="s">
        <v>208</v>
      </c>
      <c r="B28" t="str">
        <f ca="1">'2.学校長'!A14</f>
        <v>58-2-28382-2023-補正</v>
      </c>
      <c r="C28" t="str">
        <f>'2.学校長'!B14</f>
        <v/>
      </c>
      <c r="D28" t="str">
        <f>'2.学校長'!C14</f>
        <v>補正</v>
      </c>
      <c r="E28">
        <f>'2.学校長'!D14</f>
        <v>0</v>
      </c>
      <c r="F28" t="e">
        <f>'2.学校長'!E14</f>
        <v>#DIV/0!</v>
      </c>
      <c r="G28">
        <f>'2.学校長'!F14</f>
        <v>0</v>
      </c>
      <c r="H28">
        <f>'2.学校長'!G14</f>
        <v>0</v>
      </c>
      <c r="I28">
        <f>'2.学校長'!H14</f>
        <v>0</v>
      </c>
      <c r="J28">
        <f>'2.学校長'!I14</f>
        <v>0</v>
      </c>
      <c r="K28">
        <f>'2.学校長'!J14</f>
        <v>0</v>
      </c>
      <c r="L28">
        <f>'2.学校長'!K14</f>
        <v>0</v>
      </c>
      <c r="M28">
        <f>'2.学校長'!L14</f>
        <v>0</v>
      </c>
      <c r="N28" t="str">
        <f>'2.学校長'!M14</f>
        <v/>
      </c>
      <c r="O28">
        <f>'2.学校長'!N14</f>
        <v>0</v>
      </c>
      <c r="P28">
        <f>'2.学校長'!O14</f>
        <v>0</v>
      </c>
      <c r="Q28">
        <f>'2.学校長'!P14</f>
        <v>0</v>
      </c>
      <c r="R28">
        <f>'2.学校長'!Q14</f>
        <v>0</v>
      </c>
      <c r="S28">
        <f>'2.学校長'!R14</f>
        <v>0</v>
      </c>
      <c r="T28">
        <f>'2.学校長'!S14</f>
        <v>0</v>
      </c>
      <c r="U28">
        <f>'2.学校長'!T14</f>
        <v>0</v>
      </c>
      <c r="V28">
        <f>'2.学校長'!U14</f>
        <v>0</v>
      </c>
      <c r="W28">
        <f>'2.学校長'!V14</f>
        <v>0</v>
      </c>
      <c r="X28">
        <f>'2.学校長'!W14</f>
        <v>0</v>
      </c>
      <c r="Y28">
        <f>'2.学校長'!X14</f>
        <v>0</v>
      </c>
      <c r="Z28" t="str">
        <f>'2.学校長'!Y14</f>
        <v>播磨町　　　　　　</v>
      </c>
      <c r="AA28" t="str">
        <f>'2.学校長'!Z14</f>
        <v>○○クリニック</v>
      </c>
      <c r="AB28" t="str">
        <f>'2.学校長'!AA14</f>
        <v>B</v>
      </c>
    </row>
    <row r="29" spans="1:28">
      <c r="A29" s="68" t="s">
        <v>208</v>
      </c>
      <c r="B29" s="68" t="str">
        <f ca="1">'2.学校長'!A15</f>
        <v>58-2-28382-2023-合計</v>
      </c>
      <c r="C29" s="68" t="str">
        <f>'2.学校長'!B15</f>
        <v/>
      </c>
      <c r="D29" s="68" t="str">
        <f>'2.学校長'!C15</f>
        <v>合計</v>
      </c>
      <c r="E29" s="68">
        <f>'2.学校長'!D15</f>
        <v>0</v>
      </c>
      <c r="F29" s="68" t="e">
        <f>'2.学校長'!E15</f>
        <v>#DIV/0!</v>
      </c>
      <c r="G29" s="68">
        <f>'2.学校長'!F15</f>
        <v>0</v>
      </c>
      <c r="H29" s="68">
        <f>'2.学校長'!G15</f>
        <v>0</v>
      </c>
      <c r="I29" s="68">
        <f>'2.学校長'!H15</f>
        <v>0</v>
      </c>
      <c r="J29" s="68">
        <f>'2.学校長'!I15</f>
        <v>0</v>
      </c>
      <c r="K29" s="68">
        <f>'2.学校長'!J15</f>
        <v>0</v>
      </c>
      <c r="L29" s="68">
        <f>'2.学校長'!K15</f>
        <v>0</v>
      </c>
      <c r="M29" s="68">
        <f>'2.学校長'!L15</f>
        <v>0</v>
      </c>
      <c r="N29" s="68">
        <f>'2.学校長'!M15</f>
        <v>0</v>
      </c>
      <c r="O29" s="68" t="str">
        <f>'2.学校長'!N15</f>
        <v/>
      </c>
      <c r="P29" s="68">
        <f>'2.学校長'!O15</f>
        <v>0</v>
      </c>
      <c r="Q29" s="68">
        <f>'2.学校長'!P15</f>
        <v>0</v>
      </c>
      <c r="R29" s="68" t="str">
        <f>'2.学校長'!Q15</f>
        <v/>
      </c>
      <c r="S29" s="68" t="str">
        <f>'2.学校長'!R15</f>
        <v/>
      </c>
      <c r="T29" s="68">
        <f>'2.学校長'!S15</f>
        <v>0</v>
      </c>
      <c r="U29" s="68">
        <f>'2.学校長'!T15</f>
        <v>0</v>
      </c>
      <c r="V29" s="68">
        <f>'2.学校長'!U15</f>
        <v>0</v>
      </c>
      <c r="W29" s="68">
        <f>'2.学校長'!V15</f>
        <v>0</v>
      </c>
      <c r="X29" s="68">
        <f>'2.学校長'!W15</f>
        <v>0</v>
      </c>
      <c r="Y29" s="68">
        <f>'2.学校長'!X15</f>
        <v>0</v>
      </c>
      <c r="Z29" s="68" t="str">
        <f>'2.学校長'!Y15</f>
        <v>播磨町　　　　　　</v>
      </c>
      <c r="AA29" s="68" t="str">
        <f>'2.学校長'!Z15</f>
        <v>○○クリニック</v>
      </c>
      <c r="AB29" s="68" t="str">
        <f>'2.学校長'!AA15</f>
        <v>B</v>
      </c>
    </row>
    <row r="30" spans="1:28">
      <c r="A30" t="s">
        <v>209</v>
      </c>
      <c r="B30" t="str">
        <f ca="1">'3.施設の長'!A2</f>
        <v>58-3-28382-2023-4</v>
      </c>
      <c r="C30" t="str">
        <f>'3.施設の長'!B2</f>
        <v/>
      </c>
      <c r="D30" t="str">
        <f>'3.施設の長'!C2</f>
        <v>4月</v>
      </c>
      <c r="E30">
        <f>'3.施設の長'!D2</f>
        <v>0</v>
      </c>
      <c r="F30" t="e">
        <f>'3.施設の長'!E2</f>
        <v>#DIV/0!</v>
      </c>
      <c r="G30">
        <f>'3.施設の長'!F2</f>
        <v>0</v>
      </c>
      <c r="H30">
        <f>'3.施設の長'!G2</f>
        <v>0</v>
      </c>
      <c r="I30">
        <f>'3.施設の長'!H2</f>
        <v>0</v>
      </c>
      <c r="J30">
        <f>'3.施設の長'!I2</f>
        <v>0</v>
      </c>
      <c r="K30">
        <f>'3.施設の長'!J2</f>
        <v>0</v>
      </c>
      <c r="L30">
        <f>'3.施設の長'!K2</f>
        <v>0</v>
      </c>
      <c r="M30">
        <f>'3.施設の長'!L2</f>
        <v>0</v>
      </c>
      <c r="N30" t="str">
        <f>'3.施設の長'!M2</f>
        <v/>
      </c>
      <c r="O30">
        <f>'3.施設の長'!N2</f>
        <v>0</v>
      </c>
      <c r="P30">
        <f>'3.施設の長'!O2</f>
        <v>0</v>
      </c>
      <c r="Q30">
        <f>'3.施設の長'!P2</f>
        <v>0</v>
      </c>
      <c r="R30">
        <f>'3.施設の長'!Q2</f>
        <v>0</v>
      </c>
      <c r="S30">
        <f>'3.施設の長'!R2</f>
        <v>0</v>
      </c>
      <c r="T30">
        <f>'3.施設の長'!S2</f>
        <v>0</v>
      </c>
      <c r="U30">
        <f>'3.施設の長'!T2</f>
        <v>0</v>
      </c>
      <c r="V30">
        <f>'3.施設の長'!U2</f>
        <v>0</v>
      </c>
      <c r="W30">
        <f>'3.施設の長'!V2</f>
        <v>0</v>
      </c>
      <c r="X30">
        <f>'3.施設の長'!W2</f>
        <v>0</v>
      </c>
      <c r="Y30">
        <f>'3.施設の長'!X2</f>
        <v>0</v>
      </c>
      <c r="Z30" t="str">
        <f>'3.施設の長'!Y2</f>
        <v>播磨町　　　　　　</v>
      </c>
      <c r="AA30" t="str">
        <f>'3.施設の長'!Z2</f>
        <v>○○クリニック</v>
      </c>
      <c r="AB30" t="str">
        <f>'3.施設の長'!AA2</f>
        <v>C</v>
      </c>
    </row>
    <row r="31" spans="1:28">
      <c r="A31" t="s">
        <v>209</v>
      </c>
      <c r="B31" t="str">
        <f ca="1">'3.施設の長'!A3</f>
        <v>58-3-28382-2023-5</v>
      </c>
      <c r="C31" t="str">
        <f>'3.施設の長'!B3</f>
        <v/>
      </c>
      <c r="D31" t="str">
        <f>'3.施設の長'!C3</f>
        <v>5月</v>
      </c>
      <c r="E31">
        <f>'3.施設の長'!D3</f>
        <v>0</v>
      </c>
      <c r="F31" t="e">
        <f>'3.施設の長'!E3</f>
        <v>#DIV/0!</v>
      </c>
      <c r="G31">
        <f>'3.施設の長'!F3</f>
        <v>0</v>
      </c>
      <c r="H31">
        <f>'3.施設の長'!G3</f>
        <v>0</v>
      </c>
      <c r="I31">
        <f>'3.施設の長'!H3</f>
        <v>0</v>
      </c>
      <c r="J31">
        <f>'3.施設の長'!I3</f>
        <v>0</v>
      </c>
      <c r="K31">
        <f>'3.施設の長'!J3</f>
        <v>0</v>
      </c>
      <c r="L31">
        <f>'3.施設の長'!K3</f>
        <v>0</v>
      </c>
      <c r="M31">
        <f>'3.施設の長'!L3</f>
        <v>0</v>
      </c>
      <c r="N31" t="str">
        <f>'3.施設の長'!M3</f>
        <v/>
      </c>
      <c r="O31">
        <f>'3.施設の長'!N3</f>
        <v>0</v>
      </c>
      <c r="P31">
        <f>'3.施設の長'!O3</f>
        <v>0</v>
      </c>
      <c r="Q31">
        <f>'3.施設の長'!P3</f>
        <v>0</v>
      </c>
      <c r="R31">
        <f>'3.施設の長'!Q3</f>
        <v>0</v>
      </c>
      <c r="S31">
        <f>'3.施設の長'!R3</f>
        <v>0</v>
      </c>
      <c r="T31">
        <f>'3.施設の長'!S3</f>
        <v>0</v>
      </c>
      <c r="U31">
        <f>'3.施設の長'!T3</f>
        <v>0</v>
      </c>
      <c r="V31">
        <f>'3.施設の長'!U3</f>
        <v>0</v>
      </c>
      <c r="W31">
        <f>'3.施設の長'!V3</f>
        <v>0</v>
      </c>
      <c r="X31">
        <f>'3.施設の長'!W3</f>
        <v>0</v>
      </c>
      <c r="Y31">
        <f>'3.施設の長'!X3</f>
        <v>0</v>
      </c>
      <c r="Z31" t="str">
        <f>'3.施設の長'!Y3</f>
        <v>播磨町　　　　　　</v>
      </c>
      <c r="AA31" t="str">
        <f>'3.施設の長'!Z3</f>
        <v>○○クリニック</v>
      </c>
      <c r="AB31" t="str">
        <f>'3.施設の長'!AA3</f>
        <v>C</v>
      </c>
    </row>
    <row r="32" spans="1:28">
      <c r="A32" t="s">
        <v>209</v>
      </c>
      <c r="B32" t="str">
        <f ca="1">'3.施設の長'!A4</f>
        <v>58-3-28382-2023-6</v>
      </c>
      <c r="C32" t="str">
        <f>'3.施設の長'!B4</f>
        <v/>
      </c>
      <c r="D32" t="str">
        <f>'3.施設の長'!C4</f>
        <v>6月</v>
      </c>
      <c r="E32">
        <f>'3.施設の長'!D4</f>
        <v>0</v>
      </c>
      <c r="F32" t="e">
        <f>'3.施設の長'!E4</f>
        <v>#DIV/0!</v>
      </c>
      <c r="G32">
        <f>'3.施設の長'!F4</f>
        <v>0</v>
      </c>
      <c r="H32">
        <f>'3.施設の長'!G4</f>
        <v>0</v>
      </c>
      <c r="I32">
        <f>'3.施設の長'!H4</f>
        <v>0</v>
      </c>
      <c r="J32">
        <f>'3.施設の長'!I4</f>
        <v>0</v>
      </c>
      <c r="K32">
        <f>'3.施設の長'!J4</f>
        <v>0</v>
      </c>
      <c r="L32">
        <f>'3.施設の長'!K4</f>
        <v>0</v>
      </c>
      <c r="M32">
        <f>'3.施設の長'!L4</f>
        <v>0</v>
      </c>
      <c r="N32" t="str">
        <f>'3.施設の長'!M4</f>
        <v/>
      </c>
      <c r="O32">
        <f>'3.施設の長'!N4</f>
        <v>0</v>
      </c>
      <c r="P32">
        <f>'3.施設の長'!O4</f>
        <v>0</v>
      </c>
      <c r="Q32">
        <f>'3.施設の長'!P4</f>
        <v>0</v>
      </c>
      <c r="R32">
        <f>'3.施設の長'!Q4</f>
        <v>0</v>
      </c>
      <c r="S32">
        <f>'3.施設の長'!R4</f>
        <v>0</v>
      </c>
      <c r="T32">
        <f>'3.施設の長'!S4</f>
        <v>0</v>
      </c>
      <c r="U32">
        <f>'3.施設の長'!T4</f>
        <v>0</v>
      </c>
      <c r="V32">
        <f>'3.施設の長'!U4</f>
        <v>0</v>
      </c>
      <c r="W32">
        <f>'3.施設の長'!V4</f>
        <v>0</v>
      </c>
      <c r="X32">
        <f>'3.施設の長'!W4</f>
        <v>0</v>
      </c>
      <c r="Y32">
        <f>'3.施設の長'!X4</f>
        <v>0</v>
      </c>
      <c r="Z32" t="str">
        <f>'3.施設の長'!Y4</f>
        <v>播磨町　　　　　　</v>
      </c>
      <c r="AA32" t="str">
        <f>'3.施設の長'!Z4</f>
        <v>○○クリニック</v>
      </c>
      <c r="AB32" t="str">
        <f>'3.施設の長'!AA4</f>
        <v>C</v>
      </c>
    </row>
    <row r="33" spans="1:28">
      <c r="A33" t="s">
        <v>209</v>
      </c>
      <c r="B33" t="str">
        <f ca="1">'3.施設の長'!A5</f>
        <v>58-3-28382-2023-7</v>
      </c>
      <c r="C33" t="str">
        <f>'3.施設の長'!B5</f>
        <v/>
      </c>
      <c r="D33" t="str">
        <f>'3.施設の長'!C5</f>
        <v>7月</v>
      </c>
      <c r="E33">
        <f>'3.施設の長'!D5</f>
        <v>0</v>
      </c>
      <c r="F33" t="e">
        <f>'3.施設の長'!E5</f>
        <v>#DIV/0!</v>
      </c>
      <c r="G33">
        <f>'3.施設の長'!F5</f>
        <v>0</v>
      </c>
      <c r="H33">
        <f>'3.施設の長'!G5</f>
        <v>0</v>
      </c>
      <c r="I33">
        <f>'3.施設の長'!H5</f>
        <v>0</v>
      </c>
      <c r="J33">
        <f>'3.施設の長'!I5</f>
        <v>0</v>
      </c>
      <c r="K33">
        <f>'3.施設の長'!J5</f>
        <v>0</v>
      </c>
      <c r="L33">
        <f>'3.施設の長'!K5</f>
        <v>0</v>
      </c>
      <c r="M33">
        <f>'3.施設の長'!L5</f>
        <v>0</v>
      </c>
      <c r="N33" t="str">
        <f>'3.施設の長'!M5</f>
        <v/>
      </c>
      <c r="O33">
        <f>'3.施設の長'!N5</f>
        <v>0</v>
      </c>
      <c r="P33">
        <f>'3.施設の長'!O5</f>
        <v>0</v>
      </c>
      <c r="Q33">
        <f>'3.施設の長'!P5</f>
        <v>0</v>
      </c>
      <c r="R33">
        <f>'3.施設の長'!Q5</f>
        <v>0</v>
      </c>
      <c r="S33">
        <f>'3.施設の長'!R5</f>
        <v>0</v>
      </c>
      <c r="T33">
        <f>'3.施設の長'!S5</f>
        <v>0</v>
      </c>
      <c r="U33">
        <f>'3.施設の長'!T5</f>
        <v>0</v>
      </c>
      <c r="V33">
        <f>'3.施設の長'!U5</f>
        <v>0</v>
      </c>
      <c r="W33">
        <f>'3.施設の長'!V5</f>
        <v>0</v>
      </c>
      <c r="X33">
        <f>'3.施設の長'!W5</f>
        <v>0</v>
      </c>
      <c r="Y33">
        <f>'3.施設の長'!X5</f>
        <v>0</v>
      </c>
      <c r="Z33" t="str">
        <f>'3.施設の長'!Y5</f>
        <v>播磨町　　　　　　</v>
      </c>
      <c r="AA33" t="str">
        <f>'3.施設の長'!Z5</f>
        <v>○○クリニック</v>
      </c>
      <c r="AB33" t="str">
        <f>'3.施設の長'!AA5</f>
        <v>C</v>
      </c>
    </row>
    <row r="34" spans="1:28">
      <c r="A34" t="s">
        <v>209</v>
      </c>
      <c r="B34" t="str">
        <f ca="1">'3.施設の長'!A6</f>
        <v>58-3-28382-2023-8</v>
      </c>
      <c r="C34" t="str">
        <f>'3.施設の長'!B6</f>
        <v/>
      </c>
      <c r="D34" t="str">
        <f>'3.施設の長'!C6</f>
        <v>8月</v>
      </c>
      <c r="E34">
        <f>'3.施設の長'!D6</f>
        <v>0</v>
      </c>
      <c r="F34" t="e">
        <f>'3.施設の長'!E6</f>
        <v>#DIV/0!</v>
      </c>
      <c r="G34">
        <f>'3.施設の長'!F6</f>
        <v>0</v>
      </c>
      <c r="H34">
        <f>'3.施設の長'!G6</f>
        <v>0</v>
      </c>
      <c r="I34">
        <f>'3.施設の長'!H6</f>
        <v>0</v>
      </c>
      <c r="J34">
        <f>'3.施設の長'!I6</f>
        <v>0</v>
      </c>
      <c r="K34">
        <f>'3.施設の長'!J6</f>
        <v>0</v>
      </c>
      <c r="L34">
        <f>'3.施設の長'!K6</f>
        <v>0</v>
      </c>
      <c r="M34">
        <f>'3.施設の長'!L6</f>
        <v>0</v>
      </c>
      <c r="N34" t="str">
        <f>'3.施設の長'!M6</f>
        <v/>
      </c>
      <c r="O34">
        <f>'3.施設の長'!N6</f>
        <v>0</v>
      </c>
      <c r="P34">
        <f>'3.施設の長'!O6</f>
        <v>0</v>
      </c>
      <c r="Q34">
        <f>'3.施設の長'!P6</f>
        <v>0</v>
      </c>
      <c r="R34">
        <f>'3.施設の長'!Q6</f>
        <v>0</v>
      </c>
      <c r="S34">
        <f>'3.施設の長'!R6</f>
        <v>0</v>
      </c>
      <c r="T34">
        <f>'3.施設の長'!S6</f>
        <v>0</v>
      </c>
      <c r="U34">
        <f>'3.施設の長'!T6</f>
        <v>0</v>
      </c>
      <c r="V34">
        <f>'3.施設の長'!U6</f>
        <v>0</v>
      </c>
      <c r="W34">
        <f>'3.施設の長'!V6</f>
        <v>0</v>
      </c>
      <c r="X34">
        <f>'3.施設の長'!W6</f>
        <v>0</v>
      </c>
      <c r="Y34">
        <f>'3.施設の長'!X6</f>
        <v>0</v>
      </c>
      <c r="Z34" t="str">
        <f>'3.施設の長'!Y6</f>
        <v>播磨町　　　　　　</v>
      </c>
      <c r="AA34" t="str">
        <f>'3.施設の長'!Z6</f>
        <v>○○クリニック</v>
      </c>
      <c r="AB34" t="str">
        <f>'3.施設の長'!AA6</f>
        <v>C</v>
      </c>
    </row>
    <row r="35" spans="1:28">
      <c r="A35" t="s">
        <v>209</v>
      </c>
      <c r="B35" t="str">
        <f ca="1">'3.施設の長'!A7</f>
        <v>58-3-28382-2023-9</v>
      </c>
      <c r="C35" t="str">
        <f>'3.施設の長'!B7</f>
        <v/>
      </c>
      <c r="D35" t="str">
        <f>'3.施設の長'!C7</f>
        <v>9月</v>
      </c>
      <c r="E35">
        <f>'3.施設の長'!D7</f>
        <v>0</v>
      </c>
      <c r="F35" t="e">
        <f>'3.施設の長'!E7</f>
        <v>#DIV/0!</v>
      </c>
      <c r="G35">
        <f>'3.施設の長'!F7</f>
        <v>0</v>
      </c>
      <c r="H35">
        <f>'3.施設の長'!G7</f>
        <v>0</v>
      </c>
      <c r="I35">
        <f>'3.施設の長'!H7</f>
        <v>0</v>
      </c>
      <c r="J35">
        <f>'3.施設の長'!I7</f>
        <v>0</v>
      </c>
      <c r="K35">
        <f>'3.施設の長'!J7</f>
        <v>0</v>
      </c>
      <c r="L35">
        <f>'3.施設の長'!K7</f>
        <v>0</v>
      </c>
      <c r="M35">
        <f>'3.施設の長'!L7</f>
        <v>0</v>
      </c>
      <c r="N35" t="str">
        <f>'3.施設の長'!M7</f>
        <v/>
      </c>
      <c r="O35">
        <f>'3.施設の長'!N7</f>
        <v>0</v>
      </c>
      <c r="P35">
        <f>'3.施設の長'!O7</f>
        <v>0</v>
      </c>
      <c r="Q35">
        <f>'3.施設の長'!P7</f>
        <v>0</v>
      </c>
      <c r="R35">
        <f>'3.施設の長'!Q7</f>
        <v>0</v>
      </c>
      <c r="S35">
        <f>'3.施設の長'!R7</f>
        <v>0</v>
      </c>
      <c r="T35">
        <f>'3.施設の長'!S7</f>
        <v>0</v>
      </c>
      <c r="U35">
        <f>'3.施設の長'!T7</f>
        <v>0</v>
      </c>
      <c r="V35">
        <f>'3.施設の長'!U7</f>
        <v>0</v>
      </c>
      <c r="W35">
        <f>'3.施設の長'!V7</f>
        <v>0</v>
      </c>
      <c r="X35">
        <f>'3.施設の長'!W7</f>
        <v>0</v>
      </c>
      <c r="Y35">
        <f>'3.施設の長'!X7</f>
        <v>0</v>
      </c>
      <c r="Z35" t="str">
        <f>'3.施設の長'!Y7</f>
        <v>播磨町　　　　　　</v>
      </c>
      <c r="AA35" t="str">
        <f>'3.施設の長'!Z7</f>
        <v>○○クリニック</v>
      </c>
      <c r="AB35" t="str">
        <f>'3.施設の長'!AA7</f>
        <v>C</v>
      </c>
    </row>
    <row r="36" spans="1:28">
      <c r="A36" t="s">
        <v>209</v>
      </c>
      <c r="B36" t="str">
        <f ca="1">'3.施設の長'!A8</f>
        <v>58-3-28382-2023-10</v>
      </c>
      <c r="C36" t="str">
        <f>'3.施設の長'!B8</f>
        <v/>
      </c>
      <c r="D36" t="str">
        <f>'3.施設の長'!C8</f>
        <v>10月</v>
      </c>
      <c r="E36">
        <f>'3.施設の長'!D8</f>
        <v>0</v>
      </c>
      <c r="F36" t="e">
        <f>'3.施設の長'!E8</f>
        <v>#DIV/0!</v>
      </c>
      <c r="G36">
        <f>'3.施設の長'!F8</f>
        <v>0</v>
      </c>
      <c r="H36">
        <f>'3.施設の長'!G8</f>
        <v>0</v>
      </c>
      <c r="I36">
        <f>'3.施設の長'!H8</f>
        <v>0</v>
      </c>
      <c r="J36">
        <f>'3.施設の長'!I8</f>
        <v>0</v>
      </c>
      <c r="K36">
        <f>'3.施設の長'!J8</f>
        <v>0</v>
      </c>
      <c r="L36">
        <f>'3.施設の長'!K8</f>
        <v>0</v>
      </c>
      <c r="M36">
        <f>'3.施設の長'!L8</f>
        <v>0</v>
      </c>
      <c r="N36" t="str">
        <f>'3.施設の長'!M8</f>
        <v/>
      </c>
      <c r="O36">
        <f>'3.施設の長'!N8</f>
        <v>0</v>
      </c>
      <c r="P36">
        <f>'3.施設の長'!O8</f>
        <v>0</v>
      </c>
      <c r="Q36">
        <f>'3.施設の長'!P8</f>
        <v>0</v>
      </c>
      <c r="R36">
        <f>'3.施設の長'!Q8</f>
        <v>0</v>
      </c>
      <c r="S36">
        <f>'3.施設の長'!R8</f>
        <v>0</v>
      </c>
      <c r="T36">
        <f>'3.施設の長'!S8</f>
        <v>0</v>
      </c>
      <c r="U36">
        <f>'3.施設の長'!T8</f>
        <v>0</v>
      </c>
      <c r="V36">
        <f>'3.施設の長'!U8</f>
        <v>0</v>
      </c>
      <c r="W36">
        <f>'3.施設の長'!V8</f>
        <v>0</v>
      </c>
      <c r="X36">
        <f>'3.施設の長'!W8</f>
        <v>0</v>
      </c>
      <c r="Y36">
        <f>'3.施設の長'!X8</f>
        <v>0</v>
      </c>
      <c r="Z36" t="str">
        <f>'3.施設の長'!Y8</f>
        <v>播磨町　　　　　　</v>
      </c>
      <c r="AA36" t="str">
        <f>'3.施設の長'!Z8</f>
        <v>○○クリニック</v>
      </c>
      <c r="AB36" t="str">
        <f>'3.施設の長'!AA8</f>
        <v>C</v>
      </c>
    </row>
    <row r="37" spans="1:28">
      <c r="A37" t="s">
        <v>209</v>
      </c>
      <c r="B37" t="str">
        <f ca="1">'3.施設の長'!A9</f>
        <v>58-3-28382-2023-11</v>
      </c>
      <c r="C37" t="str">
        <f>'3.施設の長'!B9</f>
        <v/>
      </c>
      <c r="D37" t="str">
        <f>'3.施設の長'!C9</f>
        <v>11月</v>
      </c>
      <c r="E37">
        <f>'3.施設の長'!D9</f>
        <v>0</v>
      </c>
      <c r="F37" t="e">
        <f>'3.施設の長'!E9</f>
        <v>#DIV/0!</v>
      </c>
      <c r="G37">
        <f>'3.施設の長'!F9</f>
        <v>0</v>
      </c>
      <c r="H37">
        <f>'3.施設の長'!G9</f>
        <v>0</v>
      </c>
      <c r="I37">
        <f>'3.施設の長'!H9</f>
        <v>0</v>
      </c>
      <c r="J37">
        <f>'3.施設の長'!I9</f>
        <v>0</v>
      </c>
      <c r="K37">
        <f>'3.施設の長'!J9</f>
        <v>0</v>
      </c>
      <c r="L37">
        <f>'3.施設の長'!K9</f>
        <v>0</v>
      </c>
      <c r="M37">
        <f>'3.施設の長'!L9</f>
        <v>0</v>
      </c>
      <c r="N37" t="str">
        <f>'3.施設の長'!M9</f>
        <v/>
      </c>
      <c r="O37">
        <f>'3.施設の長'!N9</f>
        <v>0</v>
      </c>
      <c r="P37">
        <f>'3.施設の長'!O9</f>
        <v>0</v>
      </c>
      <c r="Q37">
        <f>'3.施設の長'!P9</f>
        <v>0</v>
      </c>
      <c r="R37">
        <f>'3.施設の長'!Q9</f>
        <v>0</v>
      </c>
      <c r="S37">
        <f>'3.施設の長'!R9</f>
        <v>0</v>
      </c>
      <c r="T37">
        <f>'3.施設の長'!S9</f>
        <v>0</v>
      </c>
      <c r="U37">
        <f>'3.施設の長'!T9</f>
        <v>0</v>
      </c>
      <c r="V37">
        <f>'3.施設の長'!U9</f>
        <v>0</v>
      </c>
      <c r="W37">
        <f>'3.施設の長'!V9</f>
        <v>0</v>
      </c>
      <c r="X37">
        <f>'3.施設の長'!W9</f>
        <v>0</v>
      </c>
      <c r="Y37">
        <f>'3.施設の長'!X9</f>
        <v>0</v>
      </c>
      <c r="Z37" t="str">
        <f>'3.施設の長'!Y9</f>
        <v>播磨町　　　　　　</v>
      </c>
      <c r="AA37" t="str">
        <f>'3.施設の長'!Z9</f>
        <v>○○クリニック</v>
      </c>
      <c r="AB37" t="str">
        <f>'3.施設の長'!AA9</f>
        <v>C</v>
      </c>
    </row>
    <row r="38" spans="1:28">
      <c r="A38" t="s">
        <v>209</v>
      </c>
      <c r="B38" t="str">
        <f ca="1">'3.施設の長'!A10</f>
        <v>58-3-28382-2023-12</v>
      </c>
      <c r="C38" t="str">
        <f>'3.施設の長'!B10</f>
        <v/>
      </c>
      <c r="D38" t="str">
        <f>'3.施設の長'!C10</f>
        <v>12月</v>
      </c>
      <c r="E38">
        <f>'3.施設の長'!D10</f>
        <v>0</v>
      </c>
      <c r="F38" t="e">
        <f>'3.施設の長'!E10</f>
        <v>#DIV/0!</v>
      </c>
      <c r="G38">
        <f>'3.施設の長'!F10</f>
        <v>0</v>
      </c>
      <c r="H38">
        <f>'3.施設の長'!G10</f>
        <v>0</v>
      </c>
      <c r="I38">
        <f>'3.施設の長'!H10</f>
        <v>0</v>
      </c>
      <c r="J38">
        <f>'3.施設の長'!I10</f>
        <v>0</v>
      </c>
      <c r="K38">
        <f>'3.施設の長'!J10</f>
        <v>0</v>
      </c>
      <c r="L38">
        <f>'3.施設の長'!K10</f>
        <v>0</v>
      </c>
      <c r="M38">
        <f>'3.施設の長'!L10</f>
        <v>0</v>
      </c>
      <c r="N38" t="str">
        <f>'3.施設の長'!M10</f>
        <v/>
      </c>
      <c r="O38">
        <f>'3.施設の長'!N10</f>
        <v>0</v>
      </c>
      <c r="P38">
        <f>'3.施設の長'!O10</f>
        <v>0</v>
      </c>
      <c r="Q38">
        <f>'3.施設の長'!P10</f>
        <v>0</v>
      </c>
      <c r="R38">
        <f>'3.施設の長'!Q10</f>
        <v>0</v>
      </c>
      <c r="S38">
        <f>'3.施設の長'!R10</f>
        <v>0</v>
      </c>
      <c r="T38">
        <f>'3.施設の長'!S10</f>
        <v>0</v>
      </c>
      <c r="U38">
        <f>'3.施設の長'!T10</f>
        <v>0</v>
      </c>
      <c r="V38">
        <f>'3.施設の長'!U10</f>
        <v>0</v>
      </c>
      <c r="W38">
        <f>'3.施設の長'!V10</f>
        <v>0</v>
      </c>
      <c r="X38">
        <f>'3.施設の長'!W10</f>
        <v>0</v>
      </c>
      <c r="Y38">
        <f>'3.施設の長'!X10</f>
        <v>0</v>
      </c>
      <c r="Z38" t="str">
        <f>'3.施設の長'!Y10</f>
        <v>播磨町　　　　　　</v>
      </c>
      <c r="AA38" t="str">
        <f>'3.施設の長'!Z10</f>
        <v>○○クリニック</v>
      </c>
      <c r="AB38" t="str">
        <f>'3.施設の長'!AA10</f>
        <v>C</v>
      </c>
    </row>
    <row r="39" spans="1:28">
      <c r="A39" t="s">
        <v>209</v>
      </c>
      <c r="B39" t="str">
        <f ca="1">'3.施設の長'!A11</f>
        <v>58-3-28382-2023-1</v>
      </c>
      <c r="C39" t="str">
        <f>'3.施設の長'!B11</f>
        <v/>
      </c>
      <c r="D39" t="str">
        <f>'3.施設の長'!C11</f>
        <v>1月</v>
      </c>
      <c r="E39">
        <f>'3.施設の長'!D11</f>
        <v>0</v>
      </c>
      <c r="F39" t="e">
        <f>'3.施設の長'!E11</f>
        <v>#DIV/0!</v>
      </c>
      <c r="G39">
        <f>'3.施設の長'!F11</f>
        <v>0</v>
      </c>
      <c r="H39">
        <f>'3.施設の長'!G11</f>
        <v>0</v>
      </c>
      <c r="I39">
        <f>'3.施設の長'!H11</f>
        <v>0</v>
      </c>
      <c r="J39">
        <f>'3.施設の長'!I11</f>
        <v>0</v>
      </c>
      <c r="K39">
        <f>'3.施設の長'!J11</f>
        <v>0</v>
      </c>
      <c r="L39">
        <f>'3.施設の長'!K11</f>
        <v>0</v>
      </c>
      <c r="M39">
        <f>'3.施設の長'!L11</f>
        <v>0</v>
      </c>
      <c r="N39" t="str">
        <f>'3.施設の長'!M11</f>
        <v/>
      </c>
      <c r="O39">
        <f>'3.施設の長'!N11</f>
        <v>0</v>
      </c>
      <c r="P39">
        <f>'3.施設の長'!O11</f>
        <v>0</v>
      </c>
      <c r="Q39">
        <f>'3.施設の長'!P11</f>
        <v>0</v>
      </c>
      <c r="R39">
        <f>'3.施設の長'!Q11</f>
        <v>0</v>
      </c>
      <c r="S39">
        <f>'3.施設の長'!R11</f>
        <v>0</v>
      </c>
      <c r="T39">
        <f>'3.施設の長'!S11</f>
        <v>0</v>
      </c>
      <c r="U39">
        <f>'3.施設の長'!T11</f>
        <v>0</v>
      </c>
      <c r="V39">
        <f>'3.施設の長'!U11</f>
        <v>0</v>
      </c>
      <c r="W39">
        <f>'3.施設の長'!V11</f>
        <v>0</v>
      </c>
      <c r="X39">
        <f>'3.施設の長'!W11</f>
        <v>0</v>
      </c>
      <c r="Y39">
        <f>'3.施設の長'!X11</f>
        <v>0</v>
      </c>
      <c r="Z39" t="str">
        <f>'3.施設の長'!Y11</f>
        <v>播磨町　　　　　　</v>
      </c>
      <c r="AA39" t="str">
        <f>'3.施設の長'!Z11</f>
        <v>○○クリニック</v>
      </c>
      <c r="AB39" t="str">
        <f>'3.施設の長'!AA11</f>
        <v>C</v>
      </c>
    </row>
    <row r="40" spans="1:28">
      <c r="A40" t="s">
        <v>209</v>
      </c>
      <c r="B40" t="str">
        <f ca="1">'3.施設の長'!A12</f>
        <v>58-3-28382-2023-2</v>
      </c>
      <c r="C40" t="str">
        <f>'3.施設の長'!B12</f>
        <v/>
      </c>
      <c r="D40" t="str">
        <f>'3.施設の長'!C12</f>
        <v>2月</v>
      </c>
      <c r="E40">
        <f>'3.施設の長'!D12</f>
        <v>0</v>
      </c>
      <c r="F40" t="e">
        <f>'3.施設の長'!E12</f>
        <v>#DIV/0!</v>
      </c>
      <c r="G40">
        <f>'3.施設の長'!F12</f>
        <v>0</v>
      </c>
      <c r="H40">
        <f>'3.施設の長'!G12</f>
        <v>0</v>
      </c>
      <c r="I40">
        <f>'3.施設の長'!H12</f>
        <v>0</v>
      </c>
      <c r="J40">
        <f>'3.施設の長'!I12</f>
        <v>0</v>
      </c>
      <c r="K40">
        <f>'3.施設の長'!J12</f>
        <v>0</v>
      </c>
      <c r="L40">
        <f>'3.施設の長'!K12</f>
        <v>0</v>
      </c>
      <c r="M40">
        <f>'3.施設の長'!L12</f>
        <v>0</v>
      </c>
      <c r="N40" t="str">
        <f>'3.施設の長'!M12</f>
        <v/>
      </c>
      <c r="O40">
        <f>'3.施設の長'!N12</f>
        <v>0</v>
      </c>
      <c r="P40">
        <f>'3.施設の長'!O12</f>
        <v>0</v>
      </c>
      <c r="Q40">
        <f>'3.施設の長'!P12</f>
        <v>0</v>
      </c>
      <c r="R40">
        <f>'3.施設の長'!Q12</f>
        <v>0</v>
      </c>
      <c r="S40">
        <f>'3.施設の長'!R12</f>
        <v>0</v>
      </c>
      <c r="T40">
        <f>'3.施設の長'!S12</f>
        <v>0</v>
      </c>
      <c r="U40">
        <f>'3.施設の長'!T12</f>
        <v>0</v>
      </c>
      <c r="V40">
        <f>'3.施設の長'!U12</f>
        <v>0</v>
      </c>
      <c r="W40">
        <f>'3.施設の長'!V12</f>
        <v>0</v>
      </c>
      <c r="X40">
        <f>'3.施設の長'!W12</f>
        <v>0</v>
      </c>
      <c r="Y40">
        <f>'3.施設の長'!X12</f>
        <v>0</v>
      </c>
      <c r="Z40" t="str">
        <f>'3.施設の長'!Y12</f>
        <v>播磨町　　　　　　</v>
      </c>
      <c r="AA40" t="str">
        <f>'3.施設の長'!Z12</f>
        <v>○○クリニック</v>
      </c>
      <c r="AB40" t="str">
        <f>'3.施設の長'!AA12</f>
        <v>C</v>
      </c>
    </row>
    <row r="41" spans="1:28">
      <c r="A41" t="s">
        <v>209</v>
      </c>
      <c r="B41" t="str">
        <f ca="1">'3.施設の長'!A13</f>
        <v>58-3-28382-2023-3</v>
      </c>
      <c r="C41" t="str">
        <f>'3.施設の長'!B13</f>
        <v/>
      </c>
      <c r="D41" t="str">
        <f>'3.施設の長'!C13</f>
        <v>3月</v>
      </c>
      <c r="E41">
        <f>'3.施設の長'!D13</f>
        <v>0</v>
      </c>
      <c r="F41" t="e">
        <f>'3.施設の長'!E13</f>
        <v>#DIV/0!</v>
      </c>
      <c r="G41">
        <f>'3.施設の長'!F13</f>
        <v>0</v>
      </c>
      <c r="H41">
        <f>'3.施設の長'!G13</f>
        <v>0</v>
      </c>
      <c r="I41">
        <f>'3.施設の長'!H13</f>
        <v>0</v>
      </c>
      <c r="J41">
        <f>'3.施設の長'!I13</f>
        <v>0</v>
      </c>
      <c r="K41">
        <f>'3.施設の長'!J13</f>
        <v>0</v>
      </c>
      <c r="L41">
        <f>'3.施設の長'!K13</f>
        <v>0</v>
      </c>
      <c r="M41">
        <f>'3.施設の長'!L13</f>
        <v>0</v>
      </c>
      <c r="N41" t="str">
        <f>'3.施設の長'!M13</f>
        <v/>
      </c>
      <c r="O41">
        <f>'3.施設の長'!N13</f>
        <v>0</v>
      </c>
      <c r="P41">
        <f>'3.施設の長'!O13</f>
        <v>0</v>
      </c>
      <c r="Q41">
        <f>'3.施設の長'!P13</f>
        <v>0</v>
      </c>
      <c r="R41">
        <f>'3.施設の長'!Q13</f>
        <v>0</v>
      </c>
      <c r="S41">
        <f>'3.施設の長'!R13</f>
        <v>0</v>
      </c>
      <c r="T41">
        <f>'3.施設の長'!S13</f>
        <v>0</v>
      </c>
      <c r="U41">
        <f>'3.施設の長'!T13</f>
        <v>0</v>
      </c>
      <c r="V41">
        <f>'3.施設の長'!U13</f>
        <v>0</v>
      </c>
      <c r="W41">
        <f>'3.施設の長'!V13</f>
        <v>0</v>
      </c>
      <c r="X41">
        <f>'3.施設の長'!W13</f>
        <v>0</v>
      </c>
      <c r="Y41">
        <f>'3.施設の長'!X13</f>
        <v>0</v>
      </c>
      <c r="Z41" t="str">
        <f>'3.施設の長'!Y13</f>
        <v>播磨町　　　　　　</v>
      </c>
      <c r="AA41" t="str">
        <f>'3.施設の長'!Z13</f>
        <v>○○クリニック</v>
      </c>
      <c r="AB41" t="str">
        <f>'3.施設の長'!AA13</f>
        <v>C</v>
      </c>
    </row>
    <row r="42" spans="1:28">
      <c r="A42" t="s">
        <v>209</v>
      </c>
      <c r="B42" t="str">
        <f ca="1">'3.施設の長'!A14</f>
        <v>58-3-28382-2023-補正</v>
      </c>
      <c r="C42" t="str">
        <f>'3.施設の長'!B14</f>
        <v/>
      </c>
      <c r="D42" t="str">
        <f>'3.施設の長'!C14</f>
        <v>補正</v>
      </c>
      <c r="E42">
        <f>'3.施設の長'!D14</f>
        <v>0</v>
      </c>
      <c r="F42" t="e">
        <f>'3.施設の長'!E14</f>
        <v>#DIV/0!</v>
      </c>
      <c r="G42">
        <f>'3.施設の長'!F14</f>
        <v>0</v>
      </c>
      <c r="H42">
        <f>'3.施設の長'!G14</f>
        <v>0</v>
      </c>
      <c r="I42">
        <f>'3.施設の長'!H14</f>
        <v>0</v>
      </c>
      <c r="J42">
        <f>'3.施設の長'!I14</f>
        <v>0</v>
      </c>
      <c r="K42">
        <f>'3.施設の長'!J14</f>
        <v>0</v>
      </c>
      <c r="L42">
        <f>'3.施設の長'!K14</f>
        <v>0</v>
      </c>
      <c r="M42">
        <f>'3.施設の長'!L14</f>
        <v>0</v>
      </c>
      <c r="N42" t="str">
        <f>'3.施設の長'!M14</f>
        <v/>
      </c>
      <c r="O42">
        <f>'3.施設の長'!N14</f>
        <v>0</v>
      </c>
      <c r="P42">
        <f>'3.施設の長'!O14</f>
        <v>0</v>
      </c>
      <c r="Q42">
        <f>'3.施設の長'!P14</f>
        <v>0</v>
      </c>
      <c r="R42">
        <f>'3.施設の長'!Q14</f>
        <v>0</v>
      </c>
      <c r="S42">
        <f>'3.施設の長'!R14</f>
        <v>0</v>
      </c>
      <c r="T42">
        <f>'3.施設の長'!S14</f>
        <v>0</v>
      </c>
      <c r="U42">
        <f>'3.施設の長'!T14</f>
        <v>0</v>
      </c>
      <c r="V42">
        <f>'3.施設の長'!U14</f>
        <v>0</v>
      </c>
      <c r="W42">
        <f>'3.施設の長'!V14</f>
        <v>0</v>
      </c>
      <c r="X42">
        <f>'3.施設の長'!W14</f>
        <v>0</v>
      </c>
      <c r="Y42">
        <f>'3.施設の長'!X14</f>
        <v>0</v>
      </c>
      <c r="Z42" t="str">
        <f>'3.施設の長'!Y14</f>
        <v>播磨町　　　　　　</v>
      </c>
      <c r="AA42" t="str">
        <f>'3.施設の長'!Z14</f>
        <v>○○クリニック</v>
      </c>
      <c r="AB42" t="str">
        <f>'3.施設の長'!AA14</f>
        <v>C</v>
      </c>
    </row>
    <row r="43" spans="1:28">
      <c r="A43" s="68" t="s">
        <v>209</v>
      </c>
      <c r="B43" s="68" t="str">
        <f ca="1">'3.施設の長'!A15</f>
        <v>58-3-28382-2023-合計</v>
      </c>
      <c r="C43" s="68" t="str">
        <f>'3.施設の長'!B15</f>
        <v/>
      </c>
      <c r="D43" s="68" t="str">
        <f>'3.施設の長'!C15</f>
        <v>合計</v>
      </c>
      <c r="E43" s="68">
        <f>'3.施設の長'!D15</f>
        <v>0</v>
      </c>
      <c r="F43" s="68" t="e">
        <f>'3.施設の長'!E15</f>
        <v>#DIV/0!</v>
      </c>
      <c r="G43" s="68">
        <f>'3.施設の長'!F15</f>
        <v>0</v>
      </c>
      <c r="H43" s="68">
        <f>'3.施設の長'!G15</f>
        <v>0</v>
      </c>
      <c r="I43" s="68">
        <f>'3.施設の長'!H15</f>
        <v>0</v>
      </c>
      <c r="J43" s="68">
        <f>'3.施設の長'!I15</f>
        <v>0</v>
      </c>
      <c r="K43" s="68">
        <f>'3.施設の長'!J15</f>
        <v>0</v>
      </c>
      <c r="L43" s="68">
        <f>'3.施設の長'!K15</f>
        <v>0</v>
      </c>
      <c r="M43" s="68">
        <f>'3.施設の長'!L15</f>
        <v>0</v>
      </c>
      <c r="N43" s="68">
        <f>'3.施設の長'!M15</f>
        <v>0</v>
      </c>
      <c r="O43" s="68" t="str">
        <f>'3.施設の長'!N15</f>
        <v/>
      </c>
      <c r="P43" s="68">
        <f>'3.施設の長'!O15</f>
        <v>0</v>
      </c>
      <c r="Q43" s="68">
        <f>'3.施設の長'!P15</f>
        <v>0</v>
      </c>
      <c r="R43" s="68" t="str">
        <f>'3.施設の長'!Q15</f>
        <v/>
      </c>
      <c r="S43" s="68" t="str">
        <f>'3.施設の長'!R15</f>
        <v/>
      </c>
      <c r="T43" s="68">
        <f>'3.施設の長'!S15</f>
        <v>0</v>
      </c>
      <c r="U43" s="68">
        <f>'3.施設の長'!T15</f>
        <v>0</v>
      </c>
      <c r="V43" s="68">
        <f>'3.施設の長'!U15</f>
        <v>0</v>
      </c>
      <c r="W43" s="68">
        <f>'3.施設の長'!V15</f>
        <v>0</v>
      </c>
      <c r="X43" s="68">
        <f>'3.施設の長'!W15</f>
        <v>0</v>
      </c>
      <c r="Y43" s="68">
        <f>'3.施設の長'!X15</f>
        <v>0</v>
      </c>
      <c r="Z43" s="68" t="str">
        <f>'3.施設の長'!Y15</f>
        <v>播磨町　　　　　　</v>
      </c>
      <c r="AA43" s="68" t="str">
        <f>'3.施設の長'!Z15</f>
        <v>○○クリニック</v>
      </c>
      <c r="AB43" s="68" t="str">
        <f>'3.施設の長'!AA15</f>
        <v>C</v>
      </c>
    </row>
    <row r="44" spans="1:28">
      <c r="A44" t="s">
        <v>210</v>
      </c>
      <c r="B44" t="str">
        <f ca="1">'4-1.市区町村(65歳以上)'!A2</f>
        <v>58-4-28382-2023-4</v>
      </c>
      <c r="C44" t="str">
        <f>'4-1.市区町村(65歳以上)'!B2</f>
        <v/>
      </c>
      <c r="D44" t="str">
        <f>'4-1.市区町村(65歳以上)'!C2</f>
        <v>4月</v>
      </c>
      <c r="E44">
        <f>'4-1.市区町村(65歳以上)'!D2</f>
        <v>0</v>
      </c>
      <c r="F44" t="e">
        <f>'4-1.市区町村(65歳以上)'!E2</f>
        <v>#DIV/0!</v>
      </c>
      <c r="G44">
        <f>'4-1.市区町村(65歳以上)'!F2</f>
        <v>0</v>
      </c>
      <c r="H44">
        <f>'4-1.市区町村(65歳以上)'!G2</f>
        <v>0</v>
      </c>
      <c r="I44">
        <f>'4-1.市区町村(65歳以上)'!H2</f>
        <v>0</v>
      </c>
      <c r="J44">
        <f>'4-1.市区町村(65歳以上)'!I2</f>
        <v>0</v>
      </c>
      <c r="K44">
        <f>'4-1.市区町村(65歳以上)'!J2</f>
        <v>0</v>
      </c>
      <c r="L44">
        <f>'4-1.市区町村(65歳以上)'!K2</f>
        <v>0</v>
      </c>
      <c r="M44">
        <f>'4-1.市区町村(65歳以上)'!L2</f>
        <v>0</v>
      </c>
      <c r="N44" t="str">
        <f>'4-1.市区町村(65歳以上)'!M2</f>
        <v/>
      </c>
      <c r="O44">
        <f>'4-1.市区町村(65歳以上)'!N2</f>
        <v>0</v>
      </c>
      <c r="P44">
        <f>'4-1.市区町村(65歳以上)'!O2</f>
        <v>0</v>
      </c>
      <c r="Q44">
        <f>'4-1.市区町村(65歳以上)'!P2</f>
        <v>0</v>
      </c>
      <c r="R44">
        <f>'4-1.市区町村(65歳以上)'!Q2</f>
        <v>0</v>
      </c>
      <c r="S44">
        <f>'4-1.市区町村(65歳以上)'!R2</f>
        <v>0</v>
      </c>
      <c r="T44">
        <f>'4-1.市区町村(65歳以上)'!S2</f>
        <v>0</v>
      </c>
      <c r="U44">
        <f>'4-1.市区町村(65歳以上)'!T2</f>
        <v>0</v>
      </c>
      <c r="V44">
        <f>'4-1.市区町村(65歳以上)'!U2</f>
        <v>0</v>
      </c>
      <c r="W44">
        <f>'4-1.市区町村(65歳以上)'!V2</f>
        <v>0</v>
      </c>
      <c r="X44">
        <f>'4-1.市区町村(65歳以上)'!W2</f>
        <v>0</v>
      </c>
      <c r="Y44">
        <f>'4-1.市区町村(65歳以上)'!X2</f>
        <v>0</v>
      </c>
      <c r="Z44" t="str">
        <f>'4-1.市区町村(65歳以上)'!Y2</f>
        <v>播磨町　　　　　　</v>
      </c>
      <c r="AA44" t="str">
        <f>'4-1.市区町村(65歳以上)'!Z2</f>
        <v>○○クリニック</v>
      </c>
      <c r="AB44" t="str">
        <f>'4-1.市区町村(65歳以上)'!AA2</f>
        <v>D</v>
      </c>
    </row>
    <row r="45" spans="1:28">
      <c r="A45" t="s">
        <v>210</v>
      </c>
      <c r="B45" t="str">
        <f ca="1">'4-1.市区町村(65歳以上)'!A3</f>
        <v>58-4-28382-2023-5</v>
      </c>
      <c r="C45" t="str">
        <f>'4-1.市区町村(65歳以上)'!B3</f>
        <v/>
      </c>
      <c r="D45" t="str">
        <f>'4-1.市区町村(65歳以上)'!C3</f>
        <v>5月</v>
      </c>
      <c r="E45">
        <f>'4-1.市区町村(65歳以上)'!D3</f>
        <v>0</v>
      </c>
      <c r="F45" t="e">
        <f>'4-1.市区町村(65歳以上)'!E3</f>
        <v>#DIV/0!</v>
      </c>
      <c r="G45">
        <f>'4-1.市区町村(65歳以上)'!F3</f>
        <v>0</v>
      </c>
      <c r="H45">
        <f>'4-1.市区町村(65歳以上)'!G3</f>
        <v>0</v>
      </c>
      <c r="I45">
        <f>'4-1.市区町村(65歳以上)'!H3</f>
        <v>0</v>
      </c>
      <c r="J45">
        <f>'4-1.市区町村(65歳以上)'!I3</f>
        <v>0</v>
      </c>
      <c r="K45">
        <f>'4-1.市区町村(65歳以上)'!J3</f>
        <v>0</v>
      </c>
      <c r="L45">
        <f>'4-1.市区町村(65歳以上)'!K3</f>
        <v>0</v>
      </c>
      <c r="M45">
        <f>'4-1.市区町村(65歳以上)'!L3</f>
        <v>0</v>
      </c>
      <c r="N45" t="str">
        <f>'4-1.市区町村(65歳以上)'!M3</f>
        <v/>
      </c>
      <c r="O45">
        <f>'4-1.市区町村(65歳以上)'!N3</f>
        <v>0</v>
      </c>
      <c r="P45">
        <f>'4-1.市区町村(65歳以上)'!O3</f>
        <v>0</v>
      </c>
      <c r="Q45">
        <f>'4-1.市区町村(65歳以上)'!P3</f>
        <v>0</v>
      </c>
      <c r="R45">
        <f>'4-1.市区町村(65歳以上)'!Q3</f>
        <v>0</v>
      </c>
      <c r="S45">
        <f>'4-1.市区町村(65歳以上)'!R3</f>
        <v>0</v>
      </c>
      <c r="T45">
        <f>'4-1.市区町村(65歳以上)'!S3</f>
        <v>0</v>
      </c>
      <c r="U45">
        <f>'4-1.市区町村(65歳以上)'!T3</f>
        <v>0</v>
      </c>
      <c r="V45">
        <f>'4-1.市区町村(65歳以上)'!U3</f>
        <v>0</v>
      </c>
      <c r="W45">
        <f>'4-1.市区町村(65歳以上)'!V3</f>
        <v>0</v>
      </c>
      <c r="X45">
        <f>'4-1.市区町村(65歳以上)'!W3</f>
        <v>0</v>
      </c>
      <c r="Y45">
        <f>'4-1.市区町村(65歳以上)'!X3</f>
        <v>0</v>
      </c>
      <c r="Z45" t="str">
        <f>'4-1.市区町村(65歳以上)'!Y3</f>
        <v>播磨町　　　　　　</v>
      </c>
      <c r="AA45" t="str">
        <f>'4-1.市区町村(65歳以上)'!Z3</f>
        <v>○○クリニック</v>
      </c>
      <c r="AB45" t="str">
        <f>'4-1.市区町村(65歳以上)'!AA3</f>
        <v>D</v>
      </c>
    </row>
    <row r="46" spans="1:28">
      <c r="A46" t="s">
        <v>210</v>
      </c>
      <c r="B46" t="str">
        <f ca="1">'4-1.市区町村(65歳以上)'!A4</f>
        <v>58-4-28382-2023-6</v>
      </c>
      <c r="C46" t="str">
        <f>'4-1.市区町村(65歳以上)'!B4</f>
        <v/>
      </c>
      <c r="D46" t="str">
        <f>'4-1.市区町村(65歳以上)'!C4</f>
        <v>6月</v>
      </c>
      <c r="E46">
        <f>'4-1.市区町村(65歳以上)'!D4</f>
        <v>0</v>
      </c>
      <c r="F46" t="e">
        <f>'4-1.市区町村(65歳以上)'!E4</f>
        <v>#DIV/0!</v>
      </c>
      <c r="G46">
        <f>'4-1.市区町村(65歳以上)'!F4</f>
        <v>0</v>
      </c>
      <c r="H46">
        <f>'4-1.市区町村(65歳以上)'!G4</f>
        <v>0</v>
      </c>
      <c r="I46">
        <f>'4-1.市区町村(65歳以上)'!H4</f>
        <v>0</v>
      </c>
      <c r="J46">
        <f>'4-1.市区町村(65歳以上)'!I4</f>
        <v>0</v>
      </c>
      <c r="K46">
        <f>'4-1.市区町村(65歳以上)'!J4</f>
        <v>0</v>
      </c>
      <c r="L46">
        <f>'4-1.市区町村(65歳以上)'!K4</f>
        <v>0</v>
      </c>
      <c r="M46">
        <f>'4-1.市区町村(65歳以上)'!L4</f>
        <v>0</v>
      </c>
      <c r="N46" t="str">
        <f>'4-1.市区町村(65歳以上)'!M4</f>
        <v/>
      </c>
      <c r="O46">
        <f>'4-1.市区町村(65歳以上)'!N4</f>
        <v>0</v>
      </c>
      <c r="P46">
        <f>'4-1.市区町村(65歳以上)'!O4</f>
        <v>0</v>
      </c>
      <c r="Q46">
        <f>'4-1.市区町村(65歳以上)'!P4</f>
        <v>0</v>
      </c>
      <c r="R46">
        <f>'4-1.市区町村(65歳以上)'!Q4</f>
        <v>0</v>
      </c>
      <c r="S46">
        <f>'4-1.市区町村(65歳以上)'!R4</f>
        <v>0</v>
      </c>
      <c r="T46">
        <f>'4-1.市区町村(65歳以上)'!S4</f>
        <v>0</v>
      </c>
      <c r="U46">
        <f>'4-1.市区町村(65歳以上)'!T4</f>
        <v>0</v>
      </c>
      <c r="V46">
        <f>'4-1.市区町村(65歳以上)'!U4</f>
        <v>0</v>
      </c>
      <c r="W46">
        <f>'4-1.市区町村(65歳以上)'!V4</f>
        <v>0</v>
      </c>
      <c r="X46">
        <f>'4-1.市区町村(65歳以上)'!W4</f>
        <v>0</v>
      </c>
      <c r="Y46">
        <f>'4-1.市区町村(65歳以上)'!X4</f>
        <v>0</v>
      </c>
      <c r="Z46" t="str">
        <f>'4-1.市区町村(65歳以上)'!Y4</f>
        <v>播磨町　　　　　　</v>
      </c>
      <c r="AA46" t="str">
        <f>'4-1.市区町村(65歳以上)'!Z4</f>
        <v>○○クリニック</v>
      </c>
      <c r="AB46" t="str">
        <f>'4-1.市区町村(65歳以上)'!AA4</f>
        <v>D</v>
      </c>
    </row>
    <row r="47" spans="1:28">
      <c r="A47" t="s">
        <v>210</v>
      </c>
      <c r="B47" t="str">
        <f ca="1">'4-1.市区町村(65歳以上)'!A5</f>
        <v>58-4-28382-2023-7</v>
      </c>
      <c r="C47" t="str">
        <f>'4-1.市区町村(65歳以上)'!B5</f>
        <v/>
      </c>
      <c r="D47" t="str">
        <f>'4-1.市区町村(65歳以上)'!C5</f>
        <v>7月</v>
      </c>
      <c r="E47">
        <f>'4-1.市区町村(65歳以上)'!D5</f>
        <v>0</v>
      </c>
      <c r="F47" t="e">
        <f>'4-1.市区町村(65歳以上)'!E5</f>
        <v>#DIV/0!</v>
      </c>
      <c r="G47">
        <f>'4-1.市区町村(65歳以上)'!F5</f>
        <v>0</v>
      </c>
      <c r="H47">
        <f>'4-1.市区町村(65歳以上)'!G5</f>
        <v>0</v>
      </c>
      <c r="I47">
        <f>'4-1.市区町村(65歳以上)'!H5</f>
        <v>0</v>
      </c>
      <c r="J47">
        <f>'4-1.市区町村(65歳以上)'!I5</f>
        <v>0</v>
      </c>
      <c r="K47">
        <f>'4-1.市区町村(65歳以上)'!J5</f>
        <v>0</v>
      </c>
      <c r="L47">
        <f>'4-1.市区町村(65歳以上)'!K5</f>
        <v>0</v>
      </c>
      <c r="M47">
        <f>'4-1.市区町村(65歳以上)'!L5</f>
        <v>0</v>
      </c>
      <c r="N47" t="str">
        <f>'4-1.市区町村(65歳以上)'!M5</f>
        <v/>
      </c>
      <c r="O47">
        <f>'4-1.市区町村(65歳以上)'!N5</f>
        <v>0</v>
      </c>
      <c r="P47">
        <f>'4-1.市区町村(65歳以上)'!O5</f>
        <v>0</v>
      </c>
      <c r="Q47">
        <f>'4-1.市区町村(65歳以上)'!P5</f>
        <v>0</v>
      </c>
      <c r="R47">
        <f>'4-1.市区町村(65歳以上)'!Q5</f>
        <v>0</v>
      </c>
      <c r="S47">
        <f>'4-1.市区町村(65歳以上)'!R5</f>
        <v>0</v>
      </c>
      <c r="T47">
        <f>'4-1.市区町村(65歳以上)'!S5</f>
        <v>0</v>
      </c>
      <c r="U47">
        <f>'4-1.市区町村(65歳以上)'!T5</f>
        <v>0</v>
      </c>
      <c r="V47">
        <f>'4-1.市区町村(65歳以上)'!U5</f>
        <v>0</v>
      </c>
      <c r="W47">
        <f>'4-1.市区町村(65歳以上)'!V5</f>
        <v>0</v>
      </c>
      <c r="X47">
        <f>'4-1.市区町村(65歳以上)'!W5</f>
        <v>0</v>
      </c>
      <c r="Y47">
        <f>'4-1.市区町村(65歳以上)'!X5</f>
        <v>0</v>
      </c>
      <c r="Z47" t="str">
        <f>'4-1.市区町村(65歳以上)'!Y5</f>
        <v>播磨町　　　　　　</v>
      </c>
      <c r="AA47" t="str">
        <f>'4-1.市区町村(65歳以上)'!Z5</f>
        <v>○○クリニック</v>
      </c>
      <c r="AB47" t="str">
        <f>'4-1.市区町村(65歳以上)'!AA5</f>
        <v>D</v>
      </c>
    </row>
    <row r="48" spans="1:28">
      <c r="A48" t="s">
        <v>210</v>
      </c>
      <c r="B48" t="str">
        <f ca="1">'4-1.市区町村(65歳以上)'!A6</f>
        <v>58-4-28382-2023-8</v>
      </c>
      <c r="C48" t="str">
        <f>'4-1.市区町村(65歳以上)'!B6</f>
        <v/>
      </c>
      <c r="D48" t="str">
        <f>'4-1.市区町村(65歳以上)'!C6</f>
        <v>8月</v>
      </c>
      <c r="E48">
        <f>'4-1.市区町村(65歳以上)'!D6</f>
        <v>0</v>
      </c>
      <c r="F48" t="e">
        <f>'4-1.市区町村(65歳以上)'!E6</f>
        <v>#DIV/0!</v>
      </c>
      <c r="G48">
        <f>'4-1.市区町村(65歳以上)'!F6</f>
        <v>0</v>
      </c>
      <c r="H48">
        <f>'4-1.市区町村(65歳以上)'!G6</f>
        <v>0</v>
      </c>
      <c r="I48">
        <f>'4-1.市区町村(65歳以上)'!H6</f>
        <v>0</v>
      </c>
      <c r="J48">
        <f>'4-1.市区町村(65歳以上)'!I6</f>
        <v>0</v>
      </c>
      <c r="K48">
        <f>'4-1.市区町村(65歳以上)'!J6</f>
        <v>0</v>
      </c>
      <c r="L48">
        <f>'4-1.市区町村(65歳以上)'!K6</f>
        <v>0</v>
      </c>
      <c r="M48">
        <f>'4-1.市区町村(65歳以上)'!L6</f>
        <v>0</v>
      </c>
      <c r="N48" t="str">
        <f>'4-1.市区町村(65歳以上)'!M6</f>
        <v/>
      </c>
      <c r="O48">
        <f>'4-1.市区町村(65歳以上)'!N6</f>
        <v>0</v>
      </c>
      <c r="P48">
        <f>'4-1.市区町村(65歳以上)'!O6</f>
        <v>0</v>
      </c>
      <c r="Q48">
        <f>'4-1.市区町村(65歳以上)'!P6</f>
        <v>0</v>
      </c>
      <c r="R48">
        <f>'4-1.市区町村(65歳以上)'!Q6</f>
        <v>0</v>
      </c>
      <c r="S48">
        <f>'4-1.市区町村(65歳以上)'!R6</f>
        <v>0</v>
      </c>
      <c r="T48">
        <f>'4-1.市区町村(65歳以上)'!S6</f>
        <v>0</v>
      </c>
      <c r="U48">
        <f>'4-1.市区町村(65歳以上)'!T6</f>
        <v>0</v>
      </c>
      <c r="V48">
        <f>'4-1.市区町村(65歳以上)'!U6</f>
        <v>0</v>
      </c>
      <c r="W48">
        <f>'4-1.市区町村(65歳以上)'!V6</f>
        <v>0</v>
      </c>
      <c r="X48">
        <f>'4-1.市区町村(65歳以上)'!W6</f>
        <v>0</v>
      </c>
      <c r="Y48">
        <f>'4-1.市区町村(65歳以上)'!X6</f>
        <v>0</v>
      </c>
      <c r="Z48" t="str">
        <f>'4-1.市区町村(65歳以上)'!Y6</f>
        <v>播磨町　　　　　　</v>
      </c>
      <c r="AA48" t="str">
        <f>'4-1.市区町村(65歳以上)'!Z6</f>
        <v>○○クリニック</v>
      </c>
      <c r="AB48" t="str">
        <f>'4-1.市区町村(65歳以上)'!AA6</f>
        <v>D</v>
      </c>
    </row>
    <row r="49" spans="1:28">
      <c r="A49" t="s">
        <v>210</v>
      </c>
      <c r="B49" t="str">
        <f ca="1">'4-1.市区町村(65歳以上)'!A7</f>
        <v>58-4-28382-2023-9</v>
      </c>
      <c r="C49" t="str">
        <f>'4-1.市区町村(65歳以上)'!B7</f>
        <v/>
      </c>
      <c r="D49" t="str">
        <f>'4-1.市区町村(65歳以上)'!C7</f>
        <v>9月</v>
      </c>
      <c r="E49">
        <f>'4-1.市区町村(65歳以上)'!D7</f>
        <v>0</v>
      </c>
      <c r="F49" t="e">
        <f>'4-1.市区町村(65歳以上)'!E7</f>
        <v>#DIV/0!</v>
      </c>
      <c r="G49">
        <f>'4-1.市区町村(65歳以上)'!F7</f>
        <v>0</v>
      </c>
      <c r="H49">
        <f>'4-1.市区町村(65歳以上)'!G7</f>
        <v>0</v>
      </c>
      <c r="I49">
        <f>'4-1.市区町村(65歳以上)'!H7</f>
        <v>0</v>
      </c>
      <c r="J49">
        <f>'4-1.市区町村(65歳以上)'!I7</f>
        <v>0</v>
      </c>
      <c r="K49">
        <f>'4-1.市区町村(65歳以上)'!J7</f>
        <v>0</v>
      </c>
      <c r="L49">
        <f>'4-1.市区町村(65歳以上)'!K7</f>
        <v>0</v>
      </c>
      <c r="M49">
        <f>'4-1.市区町村(65歳以上)'!L7</f>
        <v>0</v>
      </c>
      <c r="N49" t="str">
        <f>'4-1.市区町村(65歳以上)'!M7</f>
        <v/>
      </c>
      <c r="O49">
        <f>'4-1.市区町村(65歳以上)'!N7</f>
        <v>0</v>
      </c>
      <c r="P49">
        <f>'4-1.市区町村(65歳以上)'!O7</f>
        <v>0</v>
      </c>
      <c r="Q49">
        <f>'4-1.市区町村(65歳以上)'!P7</f>
        <v>0</v>
      </c>
      <c r="R49">
        <f>'4-1.市区町村(65歳以上)'!Q7</f>
        <v>0</v>
      </c>
      <c r="S49">
        <f>'4-1.市区町村(65歳以上)'!R7</f>
        <v>0</v>
      </c>
      <c r="T49">
        <f>'4-1.市区町村(65歳以上)'!S7</f>
        <v>0</v>
      </c>
      <c r="U49">
        <f>'4-1.市区町村(65歳以上)'!T7</f>
        <v>0</v>
      </c>
      <c r="V49">
        <f>'4-1.市区町村(65歳以上)'!U7</f>
        <v>0</v>
      </c>
      <c r="W49">
        <f>'4-1.市区町村(65歳以上)'!V7</f>
        <v>0</v>
      </c>
      <c r="X49">
        <f>'4-1.市区町村(65歳以上)'!W7</f>
        <v>0</v>
      </c>
      <c r="Y49">
        <f>'4-1.市区町村(65歳以上)'!X7</f>
        <v>0</v>
      </c>
      <c r="Z49" t="str">
        <f>'4-1.市区町村(65歳以上)'!Y7</f>
        <v>播磨町　　　　　　</v>
      </c>
      <c r="AA49" t="str">
        <f>'4-1.市区町村(65歳以上)'!Z7</f>
        <v>○○クリニック</v>
      </c>
      <c r="AB49" t="str">
        <f>'4-1.市区町村(65歳以上)'!AA7</f>
        <v>D</v>
      </c>
    </row>
    <row r="50" spans="1:28">
      <c r="A50" t="s">
        <v>210</v>
      </c>
      <c r="B50" t="str">
        <f ca="1">'4-1.市区町村(65歳以上)'!A8</f>
        <v>58-4-28382-2023-10</v>
      </c>
      <c r="C50" t="str">
        <f>'4-1.市区町村(65歳以上)'!B8</f>
        <v/>
      </c>
      <c r="D50" t="str">
        <f>'4-1.市区町村(65歳以上)'!C8</f>
        <v>10月</v>
      </c>
      <c r="E50">
        <f>'4-1.市区町村(65歳以上)'!D8</f>
        <v>0</v>
      </c>
      <c r="F50" t="e">
        <f>'4-1.市区町村(65歳以上)'!E8</f>
        <v>#DIV/0!</v>
      </c>
      <c r="G50">
        <f>'4-1.市区町村(65歳以上)'!F8</f>
        <v>0</v>
      </c>
      <c r="H50">
        <f>'4-1.市区町村(65歳以上)'!G8</f>
        <v>0</v>
      </c>
      <c r="I50">
        <f>'4-1.市区町村(65歳以上)'!H8</f>
        <v>0</v>
      </c>
      <c r="J50">
        <f>'4-1.市区町村(65歳以上)'!I8</f>
        <v>0</v>
      </c>
      <c r="K50">
        <f>'4-1.市区町村(65歳以上)'!J8</f>
        <v>0</v>
      </c>
      <c r="L50">
        <f>'4-1.市区町村(65歳以上)'!K8</f>
        <v>0</v>
      </c>
      <c r="M50">
        <f>'4-1.市区町村(65歳以上)'!L8</f>
        <v>0</v>
      </c>
      <c r="N50" t="str">
        <f>'4-1.市区町村(65歳以上)'!M8</f>
        <v/>
      </c>
      <c r="O50">
        <f>'4-1.市区町村(65歳以上)'!N8</f>
        <v>0</v>
      </c>
      <c r="P50">
        <f>'4-1.市区町村(65歳以上)'!O8</f>
        <v>0</v>
      </c>
      <c r="Q50">
        <f>'4-1.市区町村(65歳以上)'!P8</f>
        <v>0</v>
      </c>
      <c r="R50">
        <f>'4-1.市区町村(65歳以上)'!Q8</f>
        <v>0</v>
      </c>
      <c r="S50">
        <f>'4-1.市区町村(65歳以上)'!R8</f>
        <v>0</v>
      </c>
      <c r="T50">
        <f>'4-1.市区町村(65歳以上)'!S8</f>
        <v>0</v>
      </c>
      <c r="U50">
        <f>'4-1.市区町村(65歳以上)'!T8</f>
        <v>0</v>
      </c>
      <c r="V50">
        <f>'4-1.市区町村(65歳以上)'!U8</f>
        <v>0</v>
      </c>
      <c r="W50">
        <f>'4-1.市区町村(65歳以上)'!V8</f>
        <v>0</v>
      </c>
      <c r="X50">
        <f>'4-1.市区町村(65歳以上)'!W8</f>
        <v>0</v>
      </c>
      <c r="Y50">
        <f>'4-1.市区町村(65歳以上)'!X8</f>
        <v>0</v>
      </c>
      <c r="Z50" t="str">
        <f>'4-1.市区町村(65歳以上)'!Y8</f>
        <v>播磨町　　　　　　</v>
      </c>
      <c r="AA50" t="str">
        <f>'4-1.市区町村(65歳以上)'!Z8</f>
        <v>○○クリニック</v>
      </c>
      <c r="AB50" t="str">
        <f>'4-1.市区町村(65歳以上)'!AA8</f>
        <v>D</v>
      </c>
    </row>
    <row r="51" spans="1:28">
      <c r="A51" t="s">
        <v>210</v>
      </c>
      <c r="B51" t="str">
        <f ca="1">'4-1.市区町村(65歳以上)'!A9</f>
        <v>58-4-28382-2023-11</v>
      </c>
      <c r="C51" t="str">
        <f>'4-1.市区町村(65歳以上)'!B9</f>
        <v/>
      </c>
      <c r="D51" t="str">
        <f>'4-1.市区町村(65歳以上)'!C9</f>
        <v>11月</v>
      </c>
      <c r="E51">
        <f>'4-1.市区町村(65歳以上)'!D9</f>
        <v>0</v>
      </c>
      <c r="F51" t="e">
        <f>'4-1.市区町村(65歳以上)'!E9</f>
        <v>#DIV/0!</v>
      </c>
      <c r="G51">
        <f>'4-1.市区町村(65歳以上)'!F9</f>
        <v>0</v>
      </c>
      <c r="H51">
        <f>'4-1.市区町村(65歳以上)'!G9</f>
        <v>0</v>
      </c>
      <c r="I51">
        <f>'4-1.市区町村(65歳以上)'!H9</f>
        <v>0</v>
      </c>
      <c r="J51">
        <f>'4-1.市区町村(65歳以上)'!I9</f>
        <v>0</v>
      </c>
      <c r="K51">
        <f>'4-1.市区町村(65歳以上)'!J9</f>
        <v>0</v>
      </c>
      <c r="L51">
        <f>'4-1.市区町村(65歳以上)'!K9</f>
        <v>0</v>
      </c>
      <c r="M51">
        <f>'4-1.市区町村(65歳以上)'!L9</f>
        <v>0</v>
      </c>
      <c r="N51" t="str">
        <f>'4-1.市区町村(65歳以上)'!M9</f>
        <v/>
      </c>
      <c r="O51">
        <f>'4-1.市区町村(65歳以上)'!N9</f>
        <v>0</v>
      </c>
      <c r="P51">
        <f>'4-1.市区町村(65歳以上)'!O9</f>
        <v>0</v>
      </c>
      <c r="Q51">
        <f>'4-1.市区町村(65歳以上)'!P9</f>
        <v>0</v>
      </c>
      <c r="R51">
        <f>'4-1.市区町村(65歳以上)'!Q9</f>
        <v>0</v>
      </c>
      <c r="S51">
        <f>'4-1.市区町村(65歳以上)'!R9</f>
        <v>0</v>
      </c>
      <c r="T51">
        <f>'4-1.市区町村(65歳以上)'!S9</f>
        <v>0</v>
      </c>
      <c r="U51">
        <f>'4-1.市区町村(65歳以上)'!T9</f>
        <v>0</v>
      </c>
      <c r="V51">
        <f>'4-1.市区町村(65歳以上)'!U9</f>
        <v>0</v>
      </c>
      <c r="W51">
        <f>'4-1.市区町村(65歳以上)'!V9</f>
        <v>0</v>
      </c>
      <c r="X51">
        <f>'4-1.市区町村(65歳以上)'!W9</f>
        <v>0</v>
      </c>
      <c r="Y51">
        <f>'4-1.市区町村(65歳以上)'!X9</f>
        <v>0</v>
      </c>
      <c r="Z51" t="str">
        <f>'4-1.市区町村(65歳以上)'!Y9</f>
        <v>播磨町　　　　　　</v>
      </c>
      <c r="AA51" t="str">
        <f>'4-1.市区町村(65歳以上)'!Z9</f>
        <v>○○クリニック</v>
      </c>
      <c r="AB51" t="str">
        <f>'4-1.市区町村(65歳以上)'!AA9</f>
        <v>D</v>
      </c>
    </row>
    <row r="52" spans="1:28">
      <c r="A52" t="s">
        <v>210</v>
      </c>
      <c r="B52" t="str">
        <f ca="1">'4-1.市区町村(65歳以上)'!A10</f>
        <v>58-4-28382-2023-12</v>
      </c>
      <c r="C52" t="str">
        <f>'4-1.市区町村(65歳以上)'!B10</f>
        <v/>
      </c>
      <c r="D52" t="str">
        <f>'4-1.市区町村(65歳以上)'!C10</f>
        <v>12月</v>
      </c>
      <c r="E52">
        <f>'4-1.市区町村(65歳以上)'!D10</f>
        <v>0</v>
      </c>
      <c r="F52" t="e">
        <f>'4-1.市区町村(65歳以上)'!E10</f>
        <v>#DIV/0!</v>
      </c>
      <c r="G52">
        <f>'4-1.市区町村(65歳以上)'!F10</f>
        <v>0</v>
      </c>
      <c r="H52">
        <f>'4-1.市区町村(65歳以上)'!G10</f>
        <v>0</v>
      </c>
      <c r="I52">
        <f>'4-1.市区町村(65歳以上)'!H10</f>
        <v>0</v>
      </c>
      <c r="J52">
        <f>'4-1.市区町村(65歳以上)'!I10</f>
        <v>0</v>
      </c>
      <c r="K52">
        <f>'4-1.市区町村(65歳以上)'!J10</f>
        <v>0</v>
      </c>
      <c r="L52">
        <f>'4-1.市区町村(65歳以上)'!K10</f>
        <v>0</v>
      </c>
      <c r="M52">
        <f>'4-1.市区町村(65歳以上)'!L10</f>
        <v>0</v>
      </c>
      <c r="N52" t="str">
        <f>'4-1.市区町村(65歳以上)'!M10</f>
        <v/>
      </c>
      <c r="O52">
        <f>'4-1.市区町村(65歳以上)'!N10</f>
        <v>0</v>
      </c>
      <c r="P52">
        <f>'4-1.市区町村(65歳以上)'!O10</f>
        <v>0</v>
      </c>
      <c r="Q52">
        <f>'4-1.市区町村(65歳以上)'!P10</f>
        <v>0</v>
      </c>
      <c r="R52">
        <f>'4-1.市区町村(65歳以上)'!Q10</f>
        <v>0</v>
      </c>
      <c r="S52">
        <f>'4-1.市区町村(65歳以上)'!R10</f>
        <v>0</v>
      </c>
      <c r="T52">
        <f>'4-1.市区町村(65歳以上)'!S10</f>
        <v>0</v>
      </c>
      <c r="U52">
        <f>'4-1.市区町村(65歳以上)'!T10</f>
        <v>0</v>
      </c>
      <c r="V52">
        <f>'4-1.市区町村(65歳以上)'!U10</f>
        <v>0</v>
      </c>
      <c r="W52">
        <f>'4-1.市区町村(65歳以上)'!V10</f>
        <v>0</v>
      </c>
      <c r="X52">
        <f>'4-1.市区町村(65歳以上)'!W10</f>
        <v>0</v>
      </c>
      <c r="Y52">
        <f>'4-1.市区町村(65歳以上)'!X10</f>
        <v>0</v>
      </c>
      <c r="Z52" t="str">
        <f>'4-1.市区町村(65歳以上)'!Y10</f>
        <v>播磨町　　　　　　</v>
      </c>
      <c r="AA52" t="str">
        <f>'4-1.市区町村(65歳以上)'!Z10</f>
        <v>○○クリニック</v>
      </c>
      <c r="AB52" t="str">
        <f>'4-1.市区町村(65歳以上)'!AA10</f>
        <v>D</v>
      </c>
    </row>
    <row r="53" spans="1:28">
      <c r="A53" t="s">
        <v>210</v>
      </c>
      <c r="B53" t="str">
        <f ca="1">'4-1.市区町村(65歳以上)'!A11</f>
        <v>58-4-28382-2023-1</v>
      </c>
      <c r="C53" t="str">
        <f>'4-1.市区町村(65歳以上)'!B11</f>
        <v/>
      </c>
      <c r="D53" t="str">
        <f>'4-1.市区町村(65歳以上)'!C11</f>
        <v>1月</v>
      </c>
      <c r="E53">
        <f>'4-1.市区町村(65歳以上)'!D11</f>
        <v>0</v>
      </c>
      <c r="F53" t="e">
        <f>'4-1.市区町村(65歳以上)'!E11</f>
        <v>#DIV/0!</v>
      </c>
      <c r="G53">
        <f>'4-1.市区町村(65歳以上)'!F11</f>
        <v>0</v>
      </c>
      <c r="H53">
        <f>'4-1.市区町村(65歳以上)'!G11</f>
        <v>0</v>
      </c>
      <c r="I53">
        <f>'4-1.市区町村(65歳以上)'!H11</f>
        <v>0</v>
      </c>
      <c r="J53">
        <f>'4-1.市区町村(65歳以上)'!I11</f>
        <v>0</v>
      </c>
      <c r="K53">
        <f>'4-1.市区町村(65歳以上)'!J11</f>
        <v>0</v>
      </c>
      <c r="L53">
        <f>'4-1.市区町村(65歳以上)'!K11</f>
        <v>0</v>
      </c>
      <c r="M53">
        <f>'4-1.市区町村(65歳以上)'!L11</f>
        <v>0</v>
      </c>
      <c r="N53" t="str">
        <f>'4-1.市区町村(65歳以上)'!M11</f>
        <v/>
      </c>
      <c r="O53">
        <f>'4-1.市区町村(65歳以上)'!N11</f>
        <v>0</v>
      </c>
      <c r="P53">
        <f>'4-1.市区町村(65歳以上)'!O11</f>
        <v>0</v>
      </c>
      <c r="Q53">
        <f>'4-1.市区町村(65歳以上)'!P11</f>
        <v>0</v>
      </c>
      <c r="R53">
        <f>'4-1.市区町村(65歳以上)'!Q11</f>
        <v>0</v>
      </c>
      <c r="S53">
        <f>'4-1.市区町村(65歳以上)'!R11</f>
        <v>0</v>
      </c>
      <c r="T53">
        <f>'4-1.市区町村(65歳以上)'!S11</f>
        <v>0</v>
      </c>
      <c r="U53">
        <f>'4-1.市区町村(65歳以上)'!T11</f>
        <v>0</v>
      </c>
      <c r="V53">
        <f>'4-1.市区町村(65歳以上)'!U11</f>
        <v>0</v>
      </c>
      <c r="W53">
        <f>'4-1.市区町村(65歳以上)'!V11</f>
        <v>0</v>
      </c>
      <c r="X53">
        <f>'4-1.市区町村(65歳以上)'!W11</f>
        <v>0</v>
      </c>
      <c r="Y53">
        <f>'4-1.市区町村(65歳以上)'!X11</f>
        <v>0</v>
      </c>
      <c r="Z53" t="str">
        <f>'4-1.市区町村(65歳以上)'!Y11</f>
        <v>播磨町　　　　　　</v>
      </c>
      <c r="AA53" t="str">
        <f>'4-1.市区町村(65歳以上)'!Z11</f>
        <v>○○クリニック</v>
      </c>
      <c r="AB53" t="str">
        <f>'4-1.市区町村(65歳以上)'!AA11</f>
        <v>D</v>
      </c>
    </row>
    <row r="54" spans="1:28">
      <c r="A54" t="s">
        <v>210</v>
      </c>
      <c r="B54" t="str">
        <f ca="1">'4-1.市区町村(65歳以上)'!A12</f>
        <v>58-4-28382-2023-2</v>
      </c>
      <c r="C54" t="str">
        <f>'4-1.市区町村(65歳以上)'!B12</f>
        <v/>
      </c>
      <c r="D54" t="str">
        <f>'4-1.市区町村(65歳以上)'!C12</f>
        <v>2月</v>
      </c>
      <c r="E54">
        <f>'4-1.市区町村(65歳以上)'!D12</f>
        <v>0</v>
      </c>
      <c r="F54" t="e">
        <f>'4-1.市区町村(65歳以上)'!E12</f>
        <v>#DIV/0!</v>
      </c>
      <c r="G54">
        <f>'4-1.市区町村(65歳以上)'!F12</f>
        <v>0</v>
      </c>
      <c r="H54">
        <f>'4-1.市区町村(65歳以上)'!G12</f>
        <v>0</v>
      </c>
      <c r="I54">
        <f>'4-1.市区町村(65歳以上)'!H12</f>
        <v>0</v>
      </c>
      <c r="J54">
        <f>'4-1.市区町村(65歳以上)'!I12</f>
        <v>0</v>
      </c>
      <c r="K54">
        <f>'4-1.市区町村(65歳以上)'!J12</f>
        <v>0</v>
      </c>
      <c r="L54">
        <f>'4-1.市区町村(65歳以上)'!K12</f>
        <v>0</v>
      </c>
      <c r="M54">
        <f>'4-1.市区町村(65歳以上)'!L12</f>
        <v>0</v>
      </c>
      <c r="N54" t="str">
        <f>'4-1.市区町村(65歳以上)'!M12</f>
        <v/>
      </c>
      <c r="O54">
        <f>'4-1.市区町村(65歳以上)'!N12</f>
        <v>0</v>
      </c>
      <c r="P54">
        <f>'4-1.市区町村(65歳以上)'!O12</f>
        <v>0</v>
      </c>
      <c r="Q54">
        <f>'4-1.市区町村(65歳以上)'!P12</f>
        <v>0</v>
      </c>
      <c r="R54">
        <f>'4-1.市区町村(65歳以上)'!Q12</f>
        <v>0</v>
      </c>
      <c r="S54">
        <f>'4-1.市区町村(65歳以上)'!R12</f>
        <v>0</v>
      </c>
      <c r="T54">
        <f>'4-1.市区町村(65歳以上)'!S12</f>
        <v>0</v>
      </c>
      <c r="U54">
        <f>'4-1.市区町村(65歳以上)'!T12</f>
        <v>0</v>
      </c>
      <c r="V54">
        <f>'4-1.市区町村(65歳以上)'!U12</f>
        <v>0</v>
      </c>
      <c r="W54">
        <f>'4-1.市区町村(65歳以上)'!V12</f>
        <v>0</v>
      </c>
      <c r="X54">
        <f>'4-1.市区町村(65歳以上)'!W12</f>
        <v>0</v>
      </c>
      <c r="Y54">
        <f>'4-1.市区町村(65歳以上)'!X12</f>
        <v>0</v>
      </c>
      <c r="Z54" t="str">
        <f>'4-1.市区町村(65歳以上)'!Y12</f>
        <v>播磨町　　　　　　</v>
      </c>
      <c r="AA54" t="str">
        <f>'4-1.市区町村(65歳以上)'!Z12</f>
        <v>○○クリニック</v>
      </c>
      <c r="AB54" t="str">
        <f>'4-1.市区町村(65歳以上)'!AA12</f>
        <v>D</v>
      </c>
    </row>
    <row r="55" spans="1:28">
      <c r="A55" t="s">
        <v>210</v>
      </c>
      <c r="B55" t="str">
        <f ca="1">'4-1.市区町村(65歳以上)'!A13</f>
        <v>58-4-28382-2023-3</v>
      </c>
      <c r="C55" t="str">
        <f>'4-1.市区町村(65歳以上)'!B13</f>
        <v/>
      </c>
      <c r="D55" t="str">
        <f>'4-1.市区町村(65歳以上)'!C13</f>
        <v>3月</v>
      </c>
      <c r="E55">
        <f>'4-1.市区町村(65歳以上)'!D13</f>
        <v>0</v>
      </c>
      <c r="F55" t="e">
        <f>'4-1.市区町村(65歳以上)'!E13</f>
        <v>#DIV/0!</v>
      </c>
      <c r="G55">
        <f>'4-1.市区町村(65歳以上)'!F13</f>
        <v>0</v>
      </c>
      <c r="H55">
        <f>'4-1.市区町村(65歳以上)'!G13</f>
        <v>0</v>
      </c>
      <c r="I55">
        <f>'4-1.市区町村(65歳以上)'!H13</f>
        <v>0</v>
      </c>
      <c r="J55">
        <f>'4-1.市区町村(65歳以上)'!I13</f>
        <v>0</v>
      </c>
      <c r="K55">
        <f>'4-1.市区町村(65歳以上)'!J13</f>
        <v>0</v>
      </c>
      <c r="L55">
        <f>'4-1.市区町村(65歳以上)'!K13</f>
        <v>0</v>
      </c>
      <c r="M55">
        <f>'4-1.市区町村(65歳以上)'!L13</f>
        <v>0</v>
      </c>
      <c r="N55" t="str">
        <f>'4-1.市区町村(65歳以上)'!M13</f>
        <v/>
      </c>
      <c r="O55">
        <f>'4-1.市区町村(65歳以上)'!N13</f>
        <v>0</v>
      </c>
      <c r="P55">
        <f>'4-1.市区町村(65歳以上)'!O13</f>
        <v>0</v>
      </c>
      <c r="Q55">
        <f>'4-1.市区町村(65歳以上)'!P13</f>
        <v>0</v>
      </c>
      <c r="R55">
        <f>'4-1.市区町村(65歳以上)'!Q13</f>
        <v>0</v>
      </c>
      <c r="S55">
        <f>'4-1.市区町村(65歳以上)'!R13</f>
        <v>0</v>
      </c>
      <c r="T55">
        <f>'4-1.市区町村(65歳以上)'!S13</f>
        <v>0</v>
      </c>
      <c r="U55">
        <f>'4-1.市区町村(65歳以上)'!T13</f>
        <v>0</v>
      </c>
      <c r="V55">
        <f>'4-1.市区町村(65歳以上)'!U13</f>
        <v>0</v>
      </c>
      <c r="W55">
        <f>'4-1.市区町村(65歳以上)'!V13</f>
        <v>0</v>
      </c>
      <c r="X55">
        <f>'4-1.市区町村(65歳以上)'!W13</f>
        <v>0</v>
      </c>
      <c r="Y55">
        <f>'4-1.市区町村(65歳以上)'!X13</f>
        <v>0</v>
      </c>
      <c r="Z55" t="str">
        <f>'4-1.市区町村(65歳以上)'!Y13</f>
        <v>播磨町　　　　　　</v>
      </c>
      <c r="AA55" t="str">
        <f>'4-1.市区町村(65歳以上)'!Z13</f>
        <v>○○クリニック</v>
      </c>
      <c r="AB55" t="str">
        <f>'4-1.市区町村(65歳以上)'!AA13</f>
        <v>D</v>
      </c>
    </row>
    <row r="56" spans="1:28">
      <c r="A56" t="s">
        <v>221</v>
      </c>
      <c r="B56" t="str">
        <f ca="1">'4-1.市区町村(65歳以上)'!A14</f>
        <v>58-4-28382-2023-補正</v>
      </c>
      <c r="C56" t="str">
        <f>'4-1.市区町村(65歳以上)'!B14</f>
        <v/>
      </c>
      <c r="D56" t="str">
        <f>'4-1.市区町村(65歳以上)'!C14</f>
        <v>補正</v>
      </c>
      <c r="E56">
        <f>'4-1.市区町村(65歳以上)'!D14</f>
        <v>0</v>
      </c>
      <c r="F56" t="e">
        <f>'4-1.市区町村(65歳以上)'!E14</f>
        <v>#DIV/0!</v>
      </c>
      <c r="G56">
        <f>'4-1.市区町村(65歳以上)'!F14</f>
        <v>0</v>
      </c>
      <c r="H56">
        <f>'4-1.市区町村(65歳以上)'!G14</f>
        <v>0</v>
      </c>
      <c r="I56">
        <f>'4-1.市区町村(65歳以上)'!H14</f>
        <v>0</v>
      </c>
      <c r="J56">
        <f>'4-1.市区町村(65歳以上)'!I14</f>
        <v>0</v>
      </c>
      <c r="K56">
        <f>'4-1.市区町村(65歳以上)'!J14</f>
        <v>0</v>
      </c>
      <c r="L56">
        <f>'4-1.市区町村(65歳以上)'!K14</f>
        <v>0</v>
      </c>
      <c r="M56">
        <f>'4-1.市区町村(65歳以上)'!L14</f>
        <v>0</v>
      </c>
      <c r="N56" t="str">
        <f>'4-1.市区町村(65歳以上)'!M14</f>
        <v/>
      </c>
      <c r="O56">
        <f>'4-1.市区町村(65歳以上)'!N14</f>
        <v>0</v>
      </c>
      <c r="P56">
        <f>'4-1.市区町村(65歳以上)'!O14</f>
        <v>0</v>
      </c>
      <c r="Q56">
        <f>'4-1.市区町村(65歳以上)'!P14</f>
        <v>0</v>
      </c>
      <c r="R56">
        <f>'4-1.市区町村(65歳以上)'!Q14</f>
        <v>0</v>
      </c>
      <c r="S56">
        <f>'4-1.市区町村(65歳以上)'!R14</f>
        <v>0</v>
      </c>
      <c r="T56">
        <f>'4-1.市区町村(65歳以上)'!S14</f>
        <v>0</v>
      </c>
      <c r="U56">
        <f>'4-1.市区町村(65歳以上)'!T14</f>
        <v>0</v>
      </c>
      <c r="V56">
        <f>'4-1.市区町村(65歳以上)'!U14</f>
        <v>0</v>
      </c>
      <c r="W56">
        <f>'4-1.市区町村(65歳以上)'!V14</f>
        <v>0</v>
      </c>
      <c r="X56">
        <f>'4-1.市区町村(65歳以上)'!W14</f>
        <v>0</v>
      </c>
      <c r="Y56">
        <f>'4-1.市区町村(65歳以上)'!X14</f>
        <v>0</v>
      </c>
      <c r="Z56" t="str">
        <f>'4-1.市区町村(65歳以上)'!Y14</f>
        <v>播磨町　　　　　　</v>
      </c>
      <c r="AA56" t="str">
        <f>'4-1.市区町村(65歳以上)'!Z14</f>
        <v>○○クリニック</v>
      </c>
      <c r="AB56" t="str">
        <f>'4-1.市区町村(65歳以上)'!AA14</f>
        <v>D</v>
      </c>
    </row>
    <row r="57" spans="1:28">
      <c r="A57" s="68" t="s">
        <v>210</v>
      </c>
      <c r="B57" s="68" t="str">
        <f ca="1">'4-1.市区町村(65歳以上)'!A15</f>
        <v>58-4-28382-2023-合計</v>
      </c>
      <c r="C57" s="68" t="str">
        <f>'4-1.市区町村(65歳以上)'!B15</f>
        <v/>
      </c>
      <c r="D57" s="68" t="str">
        <f>'4-1.市区町村(65歳以上)'!C15</f>
        <v>合計</v>
      </c>
      <c r="E57" s="68">
        <f>'4-1.市区町村(65歳以上)'!D15</f>
        <v>0</v>
      </c>
      <c r="F57" s="68" t="e">
        <f>'4-1.市区町村(65歳以上)'!E15</f>
        <v>#DIV/0!</v>
      </c>
      <c r="G57" s="68">
        <f>'4-1.市区町村(65歳以上)'!F15</f>
        <v>0</v>
      </c>
      <c r="H57" s="68">
        <f>'4-1.市区町村(65歳以上)'!G15</f>
        <v>0</v>
      </c>
      <c r="I57" s="68">
        <f>'4-1.市区町村(65歳以上)'!H15</f>
        <v>0</v>
      </c>
      <c r="J57" s="68">
        <f>'4-1.市区町村(65歳以上)'!I15</f>
        <v>0</v>
      </c>
      <c r="K57" s="68">
        <f>'4-1.市区町村(65歳以上)'!J15</f>
        <v>0</v>
      </c>
      <c r="L57" s="68">
        <f>'4-1.市区町村(65歳以上)'!K15</f>
        <v>0</v>
      </c>
      <c r="M57" s="68">
        <f>'4-1.市区町村(65歳以上)'!L15</f>
        <v>0</v>
      </c>
      <c r="N57" s="68">
        <f>'4-1.市区町村(65歳以上)'!M15</f>
        <v>0</v>
      </c>
      <c r="O57" s="68" t="str">
        <f>'4-1.市区町村(65歳以上)'!N15</f>
        <v/>
      </c>
      <c r="P57" s="68">
        <f>'4-1.市区町村(65歳以上)'!O15</f>
        <v>0</v>
      </c>
      <c r="Q57" s="68">
        <f>'4-1.市区町村(65歳以上)'!P15</f>
        <v>0</v>
      </c>
      <c r="R57" s="68" t="str">
        <f>'4-1.市区町村(65歳以上)'!Q15</f>
        <v/>
      </c>
      <c r="S57" s="68" t="str">
        <f>'4-1.市区町村(65歳以上)'!R15</f>
        <v/>
      </c>
      <c r="T57" s="68">
        <f>'4-1.市区町村(65歳以上)'!S15</f>
        <v>0</v>
      </c>
      <c r="U57" s="68">
        <f>'4-1.市区町村(65歳以上)'!T15</f>
        <v>0</v>
      </c>
      <c r="V57" s="68">
        <f>'4-1.市区町村(65歳以上)'!U15</f>
        <v>0</v>
      </c>
      <c r="W57" s="68">
        <f>'4-1.市区町村(65歳以上)'!V15</f>
        <v>0</v>
      </c>
      <c r="X57" s="68">
        <f>'4-1.市区町村(65歳以上)'!W15</f>
        <v>0</v>
      </c>
      <c r="Y57" s="68">
        <f>'4-1.市区町村(65歳以上)'!X15</f>
        <v>0</v>
      </c>
      <c r="Z57" s="68" t="str">
        <f>'4-1.市区町村(65歳以上)'!Y15</f>
        <v>播磨町　　　　　　</v>
      </c>
      <c r="AA57" s="68" t="str">
        <f>'4-1.市区町村(65歳以上)'!Z15</f>
        <v>○○クリニック</v>
      </c>
      <c r="AB57" s="68" t="str">
        <f>'4-1.市区町村(65歳以上)'!AA15</f>
        <v>D</v>
      </c>
    </row>
    <row r="58" spans="1:28">
      <c r="A58" t="s">
        <v>211</v>
      </c>
      <c r="B58" t="str">
        <f ca="1">'4-2.市区町村(市区町長)'!A2</f>
        <v>58-5-28382-2023-4</v>
      </c>
      <c r="C58" t="str">
        <f>'4-2.市区町村(市区町長)'!B2</f>
        <v/>
      </c>
      <c r="D58" t="str">
        <f>'4-2.市区町村(市区町長)'!C2</f>
        <v>4月</v>
      </c>
      <c r="E58">
        <f>'4-2.市区町村(市区町長)'!D2</f>
        <v>0</v>
      </c>
      <c r="F58" t="e">
        <f>'4-2.市区町村(市区町長)'!E2</f>
        <v>#DIV/0!</v>
      </c>
      <c r="G58">
        <f>'4-2.市区町村(市区町長)'!F2</f>
        <v>0</v>
      </c>
      <c r="H58">
        <f>'4-2.市区町村(市区町長)'!G2</f>
        <v>0</v>
      </c>
      <c r="I58">
        <f>'4-2.市区町村(市区町長)'!H2</f>
        <v>0</v>
      </c>
      <c r="J58">
        <f>'4-2.市区町村(市区町長)'!I2</f>
        <v>0</v>
      </c>
      <c r="K58">
        <f>'4-2.市区町村(市区町長)'!J2</f>
        <v>0</v>
      </c>
      <c r="L58">
        <f>'4-2.市区町村(市区町長)'!K2</f>
        <v>0</v>
      </c>
      <c r="M58">
        <f>'4-2.市区町村(市区町長)'!L2</f>
        <v>0</v>
      </c>
      <c r="N58" t="str">
        <f>'4-2.市区町村(市区町長)'!M2</f>
        <v/>
      </c>
      <c r="O58">
        <f>'4-2.市区町村(市区町長)'!N2</f>
        <v>0</v>
      </c>
      <c r="P58">
        <f>'4-2.市区町村(市区町長)'!O2</f>
        <v>0</v>
      </c>
      <c r="Q58">
        <f>'4-2.市区町村(市区町長)'!P2</f>
        <v>0</v>
      </c>
      <c r="R58">
        <f>'4-2.市区町村(市区町長)'!Q2</f>
        <v>0</v>
      </c>
      <c r="S58">
        <f>'4-2.市区町村(市区町長)'!R2</f>
        <v>0</v>
      </c>
      <c r="T58">
        <f>'4-2.市区町村(市区町長)'!S2</f>
        <v>0</v>
      </c>
      <c r="U58">
        <f>'4-2.市区町村(市区町長)'!T2</f>
        <v>0</v>
      </c>
      <c r="V58">
        <f>'4-2.市区町村(市区町長)'!U2</f>
        <v>0</v>
      </c>
      <c r="W58">
        <f>'4-2.市区町村(市区町長)'!V2</f>
        <v>0</v>
      </c>
      <c r="X58">
        <f>'4-2.市区町村(市区町長)'!W2</f>
        <v>0</v>
      </c>
      <c r="Y58">
        <f>'4-2.市区町村(市区町長)'!X2</f>
        <v>0</v>
      </c>
      <c r="Z58" t="str">
        <f>'4-2.市区町村(市区町長)'!Y2</f>
        <v>播磨町　　　　　　</v>
      </c>
      <c r="AA58" t="str">
        <f>'4-2.市区町村(市区町長)'!Z2</f>
        <v>○○クリニック</v>
      </c>
      <c r="AB58" t="str">
        <f>'4-2.市区町村(市区町長)'!AA2</f>
        <v>E</v>
      </c>
    </row>
    <row r="59" spans="1:28">
      <c r="A59" t="s">
        <v>211</v>
      </c>
      <c r="B59" t="str">
        <f ca="1">'4-2.市区町村(市区町長)'!A3</f>
        <v>58-5-28382-2023-5</v>
      </c>
      <c r="C59" t="str">
        <f>'4-2.市区町村(市区町長)'!B3</f>
        <v/>
      </c>
      <c r="D59" t="str">
        <f>'4-2.市区町村(市区町長)'!C3</f>
        <v>5月</v>
      </c>
      <c r="E59">
        <f>'4-2.市区町村(市区町長)'!D3</f>
        <v>0</v>
      </c>
      <c r="F59" t="e">
        <f>'4-2.市区町村(市区町長)'!E3</f>
        <v>#DIV/0!</v>
      </c>
      <c r="G59">
        <f>'4-2.市区町村(市区町長)'!F3</f>
        <v>0</v>
      </c>
      <c r="H59">
        <f>'4-2.市区町村(市区町長)'!G3</f>
        <v>0</v>
      </c>
      <c r="I59">
        <f>'4-2.市区町村(市区町長)'!H3</f>
        <v>0</v>
      </c>
      <c r="J59">
        <f>'4-2.市区町村(市区町長)'!I3</f>
        <v>0</v>
      </c>
      <c r="K59">
        <f>'4-2.市区町村(市区町長)'!J3</f>
        <v>0</v>
      </c>
      <c r="L59">
        <f>'4-2.市区町村(市区町長)'!K3</f>
        <v>0</v>
      </c>
      <c r="M59">
        <f>'4-2.市区町村(市区町長)'!L3</f>
        <v>0</v>
      </c>
      <c r="N59" t="str">
        <f>'4-2.市区町村(市区町長)'!M3</f>
        <v/>
      </c>
      <c r="O59">
        <f>'4-2.市区町村(市区町長)'!N3</f>
        <v>0</v>
      </c>
      <c r="P59">
        <f>'4-2.市区町村(市区町長)'!O3</f>
        <v>0</v>
      </c>
      <c r="Q59">
        <f>'4-2.市区町村(市区町長)'!P3</f>
        <v>0</v>
      </c>
      <c r="R59">
        <f>'4-2.市区町村(市区町長)'!Q3</f>
        <v>0</v>
      </c>
      <c r="S59">
        <f>'4-2.市区町村(市区町長)'!R3</f>
        <v>0</v>
      </c>
      <c r="T59">
        <f>'4-2.市区町村(市区町長)'!S3</f>
        <v>0</v>
      </c>
      <c r="U59">
        <f>'4-2.市区町村(市区町長)'!T3</f>
        <v>0</v>
      </c>
      <c r="V59">
        <f>'4-2.市区町村(市区町長)'!U3</f>
        <v>0</v>
      </c>
      <c r="W59">
        <f>'4-2.市区町村(市区町長)'!V3</f>
        <v>0</v>
      </c>
      <c r="X59">
        <f>'4-2.市区町村(市区町長)'!W3</f>
        <v>0</v>
      </c>
      <c r="Y59">
        <f>'4-2.市区町村(市区町長)'!X3</f>
        <v>0</v>
      </c>
      <c r="Z59" t="str">
        <f>'4-2.市区町村(市区町長)'!Y3</f>
        <v>播磨町　　　　　　</v>
      </c>
      <c r="AA59" t="str">
        <f>'4-2.市区町村(市区町長)'!Z3</f>
        <v>○○クリニック</v>
      </c>
      <c r="AB59" t="str">
        <f>'4-2.市区町村(市区町長)'!AA3</f>
        <v>E</v>
      </c>
    </row>
    <row r="60" spans="1:28">
      <c r="A60" t="s">
        <v>211</v>
      </c>
      <c r="B60" t="str">
        <f ca="1">'4-2.市区町村(市区町長)'!A4</f>
        <v>58-5-28382-2023-6</v>
      </c>
      <c r="C60" t="str">
        <f>'4-2.市区町村(市区町長)'!B4</f>
        <v/>
      </c>
      <c r="D60" t="str">
        <f>'4-2.市区町村(市区町長)'!C4</f>
        <v>6月</v>
      </c>
      <c r="E60">
        <f>'4-2.市区町村(市区町長)'!D4</f>
        <v>0</v>
      </c>
      <c r="F60" t="e">
        <f>'4-2.市区町村(市区町長)'!E4</f>
        <v>#DIV/0!</v>
      </c>
      <c r="G60">
        <f>'4-2.市区町村(市区町長)'!F4</f>
        <v>0</v>
      </c>
      <c r="H60">
        <f>'4-2.市区町村(市区町長)'!G4</f>
        <v>0</v>
      </c>
      <c r="I60">
        <f>'4-2.市区町村(市区町長)'!H4</f>
        <v>0</v>
      </c>
      <c r="J60">
        <f>'4-2.市区町村(市区町長)'!I4</f>
        <v>0</v>
      </c>
      <c r="K60">
        <f>'4-2.市区町村(市区町長)'!J4</f>
        <v>0</v>
      </c>
      <c r="L60">
        <f>'4-2.市区町村(市区町長)'!K4</f>
        <v>0</v>
      </c>
      <c r="M60">
        <f>'4-2.市区町村(市区町長)'!L4</f>
        <v>0</v>
      </c>
      <c r="N60" t="str">
        <f>'4-2.市区町村(市区町長)'!M4</f>
        <v/>
      </c>
      <c r="O60">
        <f>'4-2.市区町村(市区町長)'!N4</f>
        <v>0</v>
      </c>
      <c r="P60">
        <f>'4-2.市区町村(市区町長)'!O4</f>
        <v>0</v>
      </c>
      <c r="Q60">
        <f>'4-2.市区町村(市区町長)'!P4</f>
        <v>0</v>
      </c>
      <c r="R60">
        <f>'4-2.市区町村(市区町長)'!Q4</f>
        <v>0</v>
      </c>
      <c r="S60">
        <f>'4-2.市区町村(市区町長)'!R4</f>
        <v>0</v>
      </c>
      <c r="T60">
        <f>'4-2.市区町村(市区町長)'!S4</f>
        <v>0</v>
      </c>
      <c r="U60">
        <f>'4-2.市区町村(市区町長)'!T4</f>
        <v>0</v>
      </c>
      <c r="V60">
        <f>'4-2.市区町村(市区町長)'!U4</f>
        <v>0</v>
      </c>
      <c r="W60">
        <f>'4-2.市区町村(市区町長)'!V4</f>
        <v>0</v>
      </c>
      <c r="X60">
        <f>'4-2.市区町村(市区町長)'!W4</f>
        <v>0</v>
      </c>
      <c r="Y60">
        <f>'4-2.市区町村(市区町長)'!X4</f>
        <v>0</v>
      </c>
      <c r="Z60" t="str">
        <f>'4-2.市区町村(市区町長)'!Y4</f>
        <v>播磨町　　　　　　</v>
      </c>
      <c r="AA60" t="str">
        <f>'4-2.市区町村(市区町長)'!Z4</f>
        <v>○○クリニック</v>
      </c>
      <c r="AB60" t="str">
        <f>'4-2.市区町村(市区町長)'!AA4</f>
        <v>E</v>
      </c>
    </row>
    <row r="61" spans="1:28">
      <c r="A61" t="s">
        <v>211</v>
      </c>
      <c r="B61" t="str">
        <f ca="1">'4-2.市区町村(市区町長)'!A5</f>
        <v>58-5-28382-2023-7</v>
      </c>
      <c r="C61" t="str">
        <f>'4-2.市区町村(市区町長)'!B5</f>
        <v/>
      </c>
      <c r="D61" t="str">
        <f>'4-2.市区町村(市区町長)'!C5</f>
        <v>7月</v>
      </c>
      <c r="E61">
        <f>'4-2.市区町村(市区町長)'!D5</f>
        <v>0</v>
      </c>
      <c r="F61" t="e">
        <f>'4-2.市区町村(市区町長)'!E5</f>
        <v>#DIV/0!</v>
      </c>
      <c r="G61">
        <f>'4-2.市区町村(市区町長)'!F5</f>
        <v>0</v>
      </c>
      <c r="H61">
        <f>'4-2.市区町村(市区町長)'!G5</f>
        <v>0</v>
      </c>
      <c r="I61">
        <f>'4-2.市区町村(市区町長)'!H5</f>
        <v>0</v>
      </c>
      <c r="J61">
        <f>'4-2.市区町村(市区町長)'!I5</f>
        <v>0</v>
      </c>
      <c r="K61">
        <f>'4-2.市区町村(市区町長)'!J5</f>
        <v>0</v>
      </c>
      <c r="L61">
        <f>'4-2.市区町村(市区町長)'!K5</f>
        <v>0</v>
      </c>
      <c r="M61">
        <f>'4-2.市区町村(市区町長)'!L5</f>
        <v>0</v>
      </c>
      <c r="N61" t="str">
        <f>'4-2.市区町村(市区町長)'!M5</f>
        <v/>
      </c>
      <c r="O61">
        <f>'4-2.市区町村(市区町長)'!N5</f>
        <v>0</v>
      </c>
      <c r="P61">
        <f>'4-2.市区町村(市区町長)'!O5</f>
        <v>0</v>
      </c>
      <c r="Q61">
        <f>'4-2.市区町村(市区町長)'!P5</f>
        <v>0</v>
      </c>
      <c r="R61">
        <f>'4-2.市区町村(市区町長)'!Q5</f>
        <v>0</v>
      </c>
      <c r="S61">
        <f>'4-2.市区町村(市区町長)'!R5</f>
        <v>0</v>
      </c>
      <c r="T61">
        <f>'4-2.市区町村(市区町長)'!S5</f>
        <v>0</v>
      </c>
      <c r="U61">
        <f>'4-2.市区町村(市区町長)'!T5</f>
        <v>0</v>
      </c>
      <c r="V61">
        <f>'4-2.市区町村(市区町長)'!U5</f>
        <v>0</v>
      </c>
      <c r="W61">
        <f>'4-2.市区町村(市区町長)'!V5</f>
        <v>0</v>
      </c>
      <c r="X61">
        <f>'4-2.市区町村(市区町長)'!W5</f>
        <v>0</v>
      </c>
      <c r="Y61">
        <f>'4-2.市区町村(市区町長)'!X5</f>
        <v>0</v>
      </c>
      <c r="Z61" t="str">
        <f>'4-2.市区町村(市区町長)'!Y5</f>
        <v>播磨町　　　　　　</v>
      </c>
      <c r="AA61" t="str">
        <f>'4-2.市区町村(市区町長)'!Z5</f>
        <v>○○クリニック</v>
      </c>
      <c r="AB61" t="str">
        <f>'4-2.市区町村(市区町長)'!AA5</f>
        <v>E</v>
      </c>
    </row>
    <row r="62" spans="1:28">
      <c r="A62" t="s">
        <v>211</v>
      </c>
      <c r="B62" t="str">
        <f ca="1">'4-2.市区町村(市区町長)'!A6</f>
        <v>58-5-28382-2023-8</v>
      </c>
      <c r="C62" t="str">
        <f>'4-2.市区町村(市区町長)'!B6</f>
        <v/>
      </c>
      <c r="D62" t="str">
        <f>'4-2.市区町村(市区町長)'!C6</f>
        <v>8月</v>
      </c>
      <c r="E62">
        <f>'4-2.市区町村(市区町長)'!D6</f>
        <v>0</v>
      </c>
      <c r="F62" t="e">
        <f>'4-2.市区町村(市区町長)'!E6</f>
        <v>#DIV/0!</v>
      </c>
      <c r="G62">
        <f>'4-2.市区町村(市区町長)'!F6</f>
        <v>0</v>
      </c>
      <c r="H62">
        <f>'4-2.市区町村(市区町長)'!G6</f>
        <v>0</v>
      </c>
      <c r="I62">
        <f>'4-2.市区町村(市区町長)'!H6</f>
        <v>0</v>
      </c>
      <c r="J62">
        <f>'4-2.市区町村(市区町長)'!I6</f>
        <v>0</v>
      </c>
      <c r="K62">
        <f>'4-2.市区町村(市区町長)'!J6</f>
        <v>0</v>
      </c>
      <c r="L62">
        <f>'4-2.市区町村(市区町長)'!K6</f>
        <v>0</v>
      </c>
      <c r="M62">
        <f>'4-2.市区町村(市区町長)'!L6</f>
        <v>0</v>
      </c>
      <c r="N62" t="str">
        <f>'4-2.市区町村(市区町長)'!M6</f>
        <v/>
      </c>
      <c r="O62">
        <f>'4-2.市区町村(市区町長)'!N6</f>
        <v>0</v>
      </c>
      <c r="P62">
        <f>'4-2.市区町村(市区町長)'!O6</f>
        <v>0</v>
      </c>
      <c r="Q62">
        <f>'4-2.市区町村(市区町長)'!P6</f>
        <v>0</v>
      </c>
      <c r="R62">
        <f>'4-2.市区町村(市区町長)'!Q6</f>
        <v>0</v>
      </c>
      <c r="S62">
        <f>'4-2.市区町村(市区町長)'!R6</f>
        <v>0</v>
      </c>
      <c r="T62">
        <f>'4-2.市区町村(市区町長)'!S6</f>
        <v>0</v>
      </c>
      <c r="U62">
        <f>'4-2.市区町村(市区町長)'!T6</f>
        <v>0</v>
      </c>
      <c r="V62">
        <f>'4-2.市区町村(市区町長)'!U6</f>
        <v>0</v>
      </c>
      <c r="W62">
        <f>'4-2.市区町村(市区町長)'!V6</f>
        <v>0</v>
      </c>
      <c r="X62">
        <f>'4-2.市区町村(市区町長)'!W6</f>
        <v>0</v>
      </c>
      <c r="Y62">
        <f>'4-2.市区町村(市区町長)'!X6</f>
        <v>0</v>
      </c>
      <c r="Z62" t="str">
        <f>'4-2.市区町村(市区町長)'!Y6</f>
        <v>播磨町　　　　　　</v>
      </c>
      <c r="AA62" t="str">
        <f>'4-2.市区町村(市区町長)'!Z6</f>
        <v>○○クリニック</v>
      </c>
      <c r="AB62" t="str">
        <f>'4-2.市区町村(市区町長)'!AA6</f>
        <v>E</v>
      </c>
    </row>
    <row r="63" spans="1:28">
      <c r="A63" t="s">
        <v>211</v>
      </c>
      <c r="B63" t="str">
        <f ca="1">'4-2.市区町村(市区町長)'!A7</f>
        <v>58-5-28382-2023-9</v>
      </c>
      <c r="C63" t="str">
        <f>'4-2.市区町村(市区町長)'!B7</f>
        <v/>
      </c>
      <c r="D63" t="str">
        <f>'4-2.市区町村(市区町長)'!C7</f>
        <v>9月</v>
      </c>
      <c r="E63">
        <f>'4-2.市区町村(市区町長)'!D7</f>
        <v>0</v>
      </c>
      <c r="F63" t="e">
        <f>'4-2.市区町村(市区町長)'!E7</f>
        <v>#DIV/0!</v>
      </c>
      <c r="G63">
        <f>'4-2.市区町村(市区町長)'!F7</f>
        <v>0</v>
      </c>
      <c r="H63">
        <f>'4-2.市区町村(市区町長)'!G7</f>
        <v>0</v>
      </c>
      <c r="I63">
        <f>'4-2.市区町村(市区町長)'!H7</f>
        <v>0</v>
      </c>
      <c r="J63">
        <f>'4-2.市区町村(市区町長)'!I7</f>
        <v>0</v>
      </c>
      <c r="K63">
        <f>'4-2.市区町村(市区町長)'!J7</f>
        <v>0</v>
      </c>
      <c r="L63">
        <f>'4-2.市区町村(市区町長)'!K7</f>
        <v>0</v>
      </c>
      <c r="M63">
        <f>'4-2.市区町村(市区町長)'!L7</f>
        <v>0</v>
      </c>
      <c r="N63" t="str">
        <f>'4-2.市区町村(市区町長)'!M7</f>
        <v/>
      </c>
      <c r="O63">
        <f>'4-2.市区町村(市区町長)'!N7</f>
        <v>0</v>
      </c>
      <c r="P63">
        <f>'4-2.市区町村(市区町長)'!O7</f>
        <v>0</v>
      </c>
      <c r="Q63">
        <f>'4-2.市区町村(市区町長)'!P7</f>
        <v>0</v>
      </c>
      <c r="R63">
        <f>'4-2.市区町村(市区町長)'!Q7</f>
        <v>0</v>
      </c>
      <c r="S63">
        <f>'4-2.市区町村(市区町長)'!R7</f>
        <v>0</v>
      </c>
      <c r="T63">
        <f>'4-2.市区町村(市区町長)'!S7</f>
        <v>0</v>
      </c>
      <c r="U63">
        <f>'4-2.市区町村(市区町長)'!T7</f>
        <v>0</v>
      </c>
      <c r="V63">
        <f>'4-2.市区町村(市区町長)'!U7</f>
        <v>0</v>
      </c>
      <c r="W63">
        <f>'4-2.市区町村(市区町長)'!V7</f>
        <v>0</v>
      </c>
      <c r="X63">
        <f>'4-2.市区町村(市区町長)'!W7</f>
        <v>0</v>
      </c>
      <c r="Y63">
        <f>'4-2.市区町村(市区町長)'!X7</f>
        <v>0</v>
      </c>
      <c r="Z63" t="str">
        <f>'4-2.市区町村(市区町長)'!Y7</f>
        <v>播磨町　　　　　　</v>
      </c>
      <c r="AA63" t="str">
        <f>'4-2.市区町村(市区町長)'!Z7</f>
        <v>○○クリニック</v>
      </c>
      <c r="AB63" t="str">
        <f>'4-2.市区町村(市区町長)'!AA7</f>
        <v>E</v>
      </c>
    </row>
    <row r="64" spans="1:28">
      <c r="A64" t="s">
        <v>211</v>
      </c>
      <c r="B64" t="str">
        <f ca="1">'4-2.市区町村(市区町長)'!A8</f>
        <v>58-5-28382-2023-10</v>
      </c>
      <c r="C64" t="str">
        <f>'4-2.市区町村(市区町長)'!B8</f>
        <v/>
      </c>
      <c r="D64" t="str">
        <f>'4-2.市区町村(市区町長)'!C8</f>
        <v>10月</v>
      </c>
      <c r="E64">
        <f>'4-2.市区町村(市区町長)'!D8</f>
        <v>0</v>
      </c>
      <c r="F64" t="e">
        <f>'4-2.市区町村(市区町長)'!E8</f>
        <v>#DIV/0!</v>
      </c>
      <c r="G64">
        <f>'4-2.市区町村(市区町長)'!F8</f>
        <v>0</v>
      </c>
      <c r="H64">
        <f>'4-2.市区町村(市区町長)'!G8</f>
        <v>0</v>
      </c>
      <c r="I64">
        <f>'4-2.市区町村(市区町長)'!H8</f>
        <v>0</v>
      </c>
      <c r="J64">
        <f>'4-2.市区町村(市区町長)'!I8</f>
        <v>0</v>
      </c>
      <c r="K64">
        <f>'4-2.市区町村(市区町長)'!J8</f>
        <v>0</v>
      </c>
      <c r="L64">
        <f>'4-2.市区町村(市区町長)'!K8</f>
        <v>0</v>
      </c>
      <c r="M64">
        <f>'4-2.市区町村(市区町長)'!L8</f>
        <v>0</v>
      </c>
      <c r="N64" t="str">
        <f>'4-2.市区町村(市区町長)'!M8</f>
        <v/>
      </c>
      <c r="O64">
        <f>'4-2.市区町村(市区町長)'!N8</f>
        <v>0</v>
      </c>
      <c r="P64">
        <f>'4-2.市区町村(市区町長)'!O8</f>
        <v>0</v>
      </c>
      <c r="Q64">
        <f>'4-2.市区町村(市区町長)'!P8</f>
        <v>0</v>
      </c>
      <c r="R64">
        <f>'4-2.市区町村(市区町長)'!Q8</f>
        <v>0</v>
      </c>
      <c r="S64">
        <f>'4-2.市区町村(市区町長)'!R8</f>
        <v>0</v>
      </c>
      <c r="T64">
        <f>'4-2.市区町村(市区町長)'!S8</f>
        <v>0</v>
      </c>
      <c r="U64">
        <f>'4-2.市区町村(市区町長)'!T8</f>
        <v>0</v>
      </c>
      <c r="V64">
        <f>'4-2.市区町村(市区町長)'!U8</f>
        <v>0</v>
      </c>
      <c r="W64">
        <f>'4-2.市区町村(市区町長)'!V8</f>
        <v>0</v>
      </c>
      <c r="X64">
        <f>'4-2.市区町村(市区町長)'!W8</f>
        <v>0</v>
      </c>
      <c r="Y64">
        <f>'4-2.市区町村(市区町長)'!X8</f>
        <v>0</v>
      </c>
      <c r="Z64" t="str">
        <f>'4-2.市区町村(市区町長)'!Y8</f>
        <v>播磨町　　　　　　</v>
      </c>
      <c r="AA64" t="str">
        <f>'4-2.市区町村(市区町長)'!Z8</f>
        <v>○○クリニック</v>
      </c>
      <c r="AB64" t="str">
        <f>'4-2.市区町村(市区町長)'!AA8</f>
        <v>E</v>
      </c>
    </row>
    <row r="65" spans="1:28">
      <c r="A65" t="s">
        <v>211</v>
      </c>
      <c r="B65" t="str">
        <f ca="1">'4-2.市区町村(市区町長)'!A9</f>
        <v>58-5-28382-2023-11</v>
      </c>
      <c r="C65" t="str">
        <f>'4-2.市区町村(市区町長)'!B9</f>
        <v/>
      </c>
      <c r="D65" t="str">
        <f>'4-2.市区町村(市区町長)'!C9</f>
        <v>11月</v>
      </c>
      <c r="E65">
        <f>'4-2.市区町村(市区町長)'!D9</f>
        <v>0</v>
      </c>
      <c r="F65" t="e">
        <f>'4-2.市区町村(市区町長)'!E9</f>
        <v>#DIV/0!</v>
      </c>
      <c r="G65">
        <f>'4-2.市区町村(市区町長)'!F9</f>
        <v>0</v>
      </c>
      <c r="H65">
        <f>'4-2.市区町村(市区町長)'!G9</f>
        <v>0</v>
      </c>
      <c r="I65">
        <f>'4-2.市区町村(市区町長)'!H9</f>
        <v>0</v>
      </c>
      <c r="J65">
        <f>'4-2.市区町村(市区町長)'!I9</f>
        <v>0</v>
      </c>
      <c r="K65">
        <f>'4-2.市区町村(市区町長)'!J9</f>
        <v>0</v>
      </c>
      <c r="L65">
        <f>'4-2.市区町村(市区町長)'!K9</f>
        <v>0</v>
      </c>
      <c r="M65">
        <f>'4-2.市区町村(市区町長)'!L9</f>
        <v>0</v>
      </c>
      <c r="N65" t="str">
        <f>'4-2.市区町村(市区町長)'!M9</f>
        <v/>
      </c>
      <c r="O65">
        <f>'4-2.市区町村(市区町長)'!N9</f>
        <v>0</v>
      </c>
      <c r="P65">
        <f>'4-2.市区町村(市区町長)'!O9</f>
        <v>0</v>
      </c>
      <c r="Q65">
        <f>'4-2.市区町村(市区町長)'!P9</f>
        <v>0</v>
      </c>
      <c r="R65">
        <f>'4-2.市区町村(市区町長)'!Q9</f>
        <v>0</v>
      </c>
      <c r="S65">
        <f>'4-2.市区町村(市区町長)'!R9</f>
        <v>0</v>
      </c>
      <c r="T65">
        <f>'4-2.市区町村(市区町長)'!S9</f>
        <v>0</v>
      </c>
      <c r="U65">
        <f>'4-2.市区町村(市区町長)'!T9</f>
        <v>0</v>
      </c>
      <c r="V65">
        <f>'4-2.市区町村(市区町長)'!U9</f>
        <v>0</v>
      </c>
      <c r="W65">
        <f>'4-2.市区町村(市区町長)'!V9</f>
        <v>0</v>
      </c>
      <c r="X65">
        <f>'4-2.市区町村(市区町長)'!W9</f>
        <v>0</v>
      </c>
      <c r="Y65">
        <f>'4-2.市区町村(市区町長)'!X9</f>
        <v>0</v>
      </c>
      <c r="Z65" t="str">
        <f>'4-2.市区町村(市区町長)'!Y9</f>
        <v>播磨町　　　　　　</v>
      </c>
      <c r="AA65" t="str">
        <f>'4-2.市区町村(市区町長)'!Z9</f>
        <v>○○クリニック</v>
      </c>
      <c r="AB65" t="str">
        <f>'4-2.市区町村(市区町長)'!AA9</f>
        <v>E</v>
      </c>
    </row>
    <row r="66" spans="1:28">
      <c r="A66" t="s">
        <v>211</v>
      </c>
      <c r="B66" t="str">
        <f ca="1">'4-2.市区町村(市区町長)'!A10</f>
        <v>58-5-28382-2023-12</v>
      </c>
      <c r="C66" t="str">
        <f>'4-2.市区町村(市区町長)'!B10</f>
        <v/>
      </c>
      <c r="D66" t="str">
        <f>'4-2.市区町村(市区町長)'!C10</f>
        <v>12月</v>
      </c>
      <c r="E66">
        <f>'4-2.市区町村(市区町長)'!D10</f>
        <v>0</v>
      </c>
      <c r="F66" t="e">
        <f>'4-2.市区町村(市区町長)'!E10</f>
        <v>#DIV/0!</v>
      </c>
      <c r="G66">
        <f>'4-2.市区町村(市区町長)'!F10</f>
        <v>0</v>
      </c>
      <c r="H66">
        <f>'4-2.市区町村(市区町長)'!G10</f>
        <v>0</v>
      </c>
      <c r="I66">
        <f>'4-2.市区町村(市区町長)'!H10</f>
        <v>0</v>
      </c>
      <c r="J66">
        <f>'4-2.市区町村(市区町長)'!I10</f>
        <v>0</v>
      </c>
      <c r="K66">
        <f>'4-2.市区町村(市区町長)'!J10</f>
        <v>0</v>
      </c>
      <c r="L66">
        <f>'4-2.市区町村(市区町長)'!K10</f>
        <v>0</v>
      </c>
      <c r="M66">
        <f>'4-2.市区町村(市区町長)'!L10</f>
        <v>0</v>
      </c>
      <c r="N66" t="str">
        <f>'4-2.市区町村(市区町長)'!M10</f>
        <v/>
      </c>
      <c r="O66">
        <f>'4-2.市区町村(市区町長)'!N10</f>
        <v>0</v>
      </c>
      <c r="P66">
        <f>'4-2.市区町村(市区町長)'!O10</f>
        <v>0</v>
      </c>
      <c r="Q66">
        <f>'4-2.市区町村(市区町長)'!P10</f>
        <v>0</v>
      </c>
      <c r="R66">
        <f>'4-2.市区町村(市区町長)'!Q10</f>
        <v>0</v>
      </c>
      <c r="S66">
        <f>'4-2.市区町村(市区町長)'!R10</f>
        <v>0</v>
      </c>
      <c r="T66">
        <f>'4-2.市区町村(市区町長)'!S10</f>
        <v>0</v>
      </c>
      <c r="U66">
        <f>'4-2.市区町村(市区町長)'!T10</f>
        <v>0</v>
      </c>
      <c r="V66">
        <f>'4-2.市区町村(市区町長)'!U10</f>
        <v>0</v>
      </c>
      <c r="W66">
        <f>'4-2.市区町村(市区町長)'!V10</f>
        <v>0</v>
      </c>
      <c r="X66">
        <f>'4-2.市区町村(市区町長)'!W10</f>
        <v>0</v>
      </c>
      <c r="Y66">
        <f>'4-2.市区町村(市区町長)'!X10</f>
        <v>0</v>
      </c>
      <c r="Z66" t="str">
        <f>'4-2.市区町村(市区町長)'!Y10</f>
        <v>播磨町　　　　　　</v>
      </c>
      <c r="AA66" t="str">
        <f>'4-2.市区町村(市区町長)'!Z10</f>
        <v>○○クリニック</v>
      </c>
      <c r="AB66" t="str">
        <f>'4-2.市区町村(市区町長)'!AA10</f>
        <v>E</v>
      </c>
    </row>
    <row r="67" spans="1:28">
      <c r="A67" t="s">
        <v>211</v>
      </c>
      <c r="B67" t="str">
        <f ca="1">'4-2.市区町村(市区町長)'!A11</f>
        <v>58-5-28382-2023-1</v>
      </c>
      <c r="C67" t="str">
        <f>'4-2.市区町村(市区町長)'!B11</f>
        <v/>
      </c>
      <c r="D67" t="str">
        <f>'4-2.市区町村(市区町長)'!C11</f>
        <v>1月</v>
      </c>
      <c r="E67">
        <f>'4-2.市区町村(市区町長)'!D11</f>
        <v>0</v>
      </c>
      <c r="F67" t="e">
        <f>'4-2.市区町村(市区町長)'!E11</f>
        <v>#DIV/0!</v>
      </c>
      <c r="G67">
        <f>'4-2.市区町村(市区町長)'!F11</f>
        <v>0</v>
      </c>
      <c r="H67">
        <f>'4-2.市区町村(市区町長)'!G11</f>
        <v>0</v>
      </c>
      <c r="I67">
        <f>'4-2.市区町村(市区町長)'!H11</f>
        <v>0</v>
      </c>
      <c r="J67">
        <f>'4-2.市区町村(市区町長)'!I11</f>
        <v>0</v>
      </c>
      <c r="K67">
        <f>'4-2.市区町村(市区町長)'!J11</f>
        <v>0</v>
      </c>
      <c r="L67">
        <f>'4-2.市区町村(市区町長)'!K11</f>
        <v>0</v>
      </c>
      <c r="M67">
        <f>'4-2.市区町村(市区町長)'!L11</f>
        <v>0</v>
      </c>
      <c r="N67" t="str">
        <f>'4-2.市区町村(市区町長)'!M11</f>
        <v/>
      </c>
      <c r="O67">
        <f>'4-2.市区町村(市区町長)'!N11</f>
        <v>0</v>
      </c>
      <c r="P67">
        <f>'4-2.市区町村(市区町長)'!O11</f>
        <v>0</v>
      </c>
      <c r="Q67">
        <f>'4-2.市区町村(市区町長)'!P11</f>
        <v>0</v>
      </c>
      <c r="R67">
        <f>'4-2.市区町村(市区町長)'!Q11</f>
        <v>0</v>
      </c>
      <c r="S67">
        <f>'4-2.市区町村(市区町長)'!R11</f>
        <v>0</v>
      </c>
      <c r="T67">
        <f>'4-2.市区町村(市区町長)'!S11</f>
        <v>0</v>
      </c>
      <c r="U67">
        <f>'4-2.市区町村(市区町長)'!T11</f>
        <v>0</v>
      </c>
      <c r="V67">
        <f>'4-2.市区町村(市区町長)'!U11</f>
        <v>0</v>
      </c>
      <c r="W67">
        <f>'4-2.市区町村(市区町長)'!V11</f>
        <v>0</v>
      </c>
      <c r="X67">
        <f>'4-2.市区町村(市区町長)'!W11</f>
        <v>0</v>
      </c>
      <c r="Y67">
        <f>'4-2.市区町村(市区町長)'!X11</f>
        <v>0</v>
      </c>
      <c r="Z67" t="str">
        <f>'4-2.市区町村(市区町長)'!Y11</f>
        <v>播磨町　　　　　　</v>
      </c>
      <c r="AA67" t="str">
        <f>'4-2.市区町村(市区町長)'!Z11</f>
        <v>○○クリニック</v>
      </c>
      <c r="AB67" t="str">
        <f>'4-2.市区町村(市区町長)'!AA11</f>
        <v>E</v>
      </c>
    </row>
    <row r="68" spans="1:28">
      <c r="A68" t="s">
        <v>211</v>
      </c>
      <c r="B68" t="str">
        <f ca="1">'4-2.市区町村(市区町長)'!A12</f>
        <v>58-5-28382-2023-2</v>
      </c>
      <c r="C68" t="str">
        <f>'4-2.市区町村(市区町長)'!B12</f>
        <v/>
      </c>
      <c r="D68" t="str">
        <f>'4-2.市区町村(市区町長)'!C12</f>
        <v>2月</v>
      </c>
      <c r="E68">
        <f>'4-2.市区町村(市区町長)'!D12</f>
        <v>0</v>
      </c>
      <c r="F68" t="e">
        <f>'4-2.市区町村(市区町長)'!E12</f>
        <v>#DIV/0!</v>
      </c>
      <c r="G68">
        <f>'4-2.市区町村(市区町長)'!F12</f>
        <v>0</v>
      </c>
      <c r="H68">
        <f>'4-2.市区町村(市区町長)'!G12</f>
        <v>0</v>
      </c>
      <c r="I68">
        <f>'4-2.市区町村(市区町長)'!H12</f>
        <v>0</v>
      </c>
      <c r="J68">
        <f>'4-2.市区町村(市区町長)'!I12</f>
        <v>0</v>
      </c>
      <c r="K68">
        <f>'4-2.市区町村(市区町長)'!J12</f>
        <v>0</v>
      </c>
      <c r="L68">
        <f>'4-2.市区町村(市区町長)'!K12</f>
        <v>0</v>
      </c>
      <c r="M68">
        <f>'4-2.市区町村(市区町長)'!L12</f>
        <v>0</v>
      </c>
      <c r="N68" t="str">
        <f>'4-2.市区町村(市区町長)'!M12</f>
        <v/>
      </c>
      <c r="O68">
        <f>'4-2.市区町村(市区町長)'!N12</f>
        <v>0</v>
      </c>
      <c r="P68">
        <f>'4-2.市区町村(市区町長)'!O12</f>
        <v>0</v>
      </c>
      <c r="Q68">
        <f>'4-2.市区町村(市区町長)'!P12</f>
        <v>0</v>
      </c>
      <c r="R68">
        <f>'4-2.市区町村(市区町長)'!Q12</f>
        <v>0</v>
      </c>
      <c r="S68">
        <f>'4-2.市区町村(市区町長)'!R12</f>
        <v>0</v>
      </c>
      <c r="T68">
        <f>'4-2.市区町村(市区町長)'!S12</f>
        <v>0</v>
      </c>
      <c r="U68">
        <f>'4-2.市区町村(市区町長)'!T12</f>
        <v>0</v>
      </c>
      <c r="V68">
        <f>'4-2.市区町村(市区町長)'!U12</f>
        <v>0</v>
      </c>
      <c r="W68">
        <f>'4-2.市区町村(市区町長)'!V12</f>
        <v>0</v>
      </c>
      <c r="X68">
        <f>'4-2.市区町村(市区町長)'!W12</f>
        <v>0</v>
      </c>
      <c r="Y68">
        <f>'4-2.市区町村(市区町長)'!X12</f>
        <v>0</v>
      </c>
      <c r="Z68" t="str">
        <f>'4-2.市区町村(市区町長)'!Y12</f>
        <v>播磨町　　　　　　</v>
      </c>
      <c r="AA68" t="str">
        <f>'4-2.市区町村(市区町長)'!Z12</f>
        <v>○○クリニック</v>
      </c>
      <c r="AB68" t="str">
        <f>'4-2.市区町村(市区町長)'!AA12</f>
        <v>E</v>
      </c>
    </row>
    <row r="69" spans="1:28">
      <c r="A69" t="s">
        <v>211</v>
      </c>
      <c r="B69" t="str">
        <f ca="1">'4-2.市区町村(市区町長)'!A13</f>
        <v>58-5-28382-2023-3</v>
      </c>
      <c r="C69" t="str">
        <f>'4-2.市区町村(市区町長)'!B13</f>
        <v/>
      </c>
      <c r="D69" t="str">
        <f>'4-2.市区町村(市区町長)'!C13</f>
        <v>3月</v>
      </c>
      <c r="E69">
        <f>'4-2.市区町村(市区町長)'!D13</f>
        <v>0</v>
      </c>
      <c r="F69" t="e">
        <f>'4-2.市区町村(市区町長)'!E13</f>
        <v>#DIV/0!</v>
      </c>
      <c r="G69">
        <f>'4-2.市区町村(市区町長)'!F13</f>
        <v>0</v>
      </c>
      <c r="H69">
        <f>'4-2.市区町村(市区町長)'!G13</f>
        <v>0</v>
      </c>
      <c r="I69">
        <f>'4-2.市区町村(市区町長)'!H13</f>
        <v>0</v>
      </c>
      <c r="J69">
        <f>'4-2.市区町村(市区町長)'!I13</f>
        <v>0</v>
      </c>
      <c r="K69">
        <f>'4-2.市区町村(市区町長)'!J13</f>
        <v>0</v>
      </c>
      <c r="L69">
        <f>'4-2.市区町村(市区町長)'!K13</f>
        <v>0</v>
      </c>
      <c r="M69">
        <f>'4-2.市区町村(市区町長)'!L13</f>
        <v>0</v>
      </c>
      <c r="N69" t="str">
        <f>'4-2.市区町村(市区町長)'!M13</f>
        <v/>
      </c>
      <c r="O69">
        <f>'4-2.市区町村(市区町長)'!N13</f>
        <v>0</v>
      </c>
      <c r="P69">
        <f>'4-2.市区町村(市区町長)'!O13</f>
        <v>0</v>
      </c>
      <c r="Q69">
        <f>'4-2.市区町村(市区町長)'!P13</f>
        <v>0</v>
      </c>
      <c r="R69">
        <f>'4-2.市区町村(市区町長)'!Q13</f>
        <v>0</v>
      </c>
      <c r="S69">
        <f>'4-2.市区町村(市区町長)'!R13</f>
        <v>0</v>
      </c>
      <c r="T69">
        <f>'4-2.市区町村(市区町長)'!S13</f>
        <v>0</v>
      </c>
      <c r="U69">
        <f>'4-2.市区町村(市区町長)'!T13</f>
        <v>0</v>
      </c>
      <c r="V69">
        <f>'4-2.市区町村(市区町長)'!U13</f>
        <v>0</v>
      </c>
      <c r="W69">
        <f>'4-2.市区町村(市区町長)'!V13</f>
        <v>0</v>
      </c>
      <c r="X69">
        <f>'4-2.市区町村(市区町長)'!W13</f>
        <v>0</v>
      </c>
      <c r="Y69">
        <f>'4-2.市区町村(市区町長)'!X13</f>
        <v>0</v>
      </c>
      <c r="Z69" t="str">
        <f>'4-2.市区町村(市区町長)'!Y13</f>
        <v>播磨町　　　　　　</v>
      </c>
      <c r="AA69" t="str">
        <f>'4-2.市区町村(市区町長)'!Z13</f>
        <v>○○クリニック</v>
      </c>
      <c r="AB69" t="str">
        <f>'4-2.市区町村(市区町長)'!AA13</f>
        <v>E</v>
      </c>
    </row>
    <row r="70" spans="1:28">
      <c r="A70" t="s">
        <v>211</v>
      </c>
      <c r="B70" t="str">
        <f ca="1">'4-2.市区町村(市区町長)'!A14</f>
        <v>58-5-28382-2023-補正</v>
      </c>
      <c r="C70" t="str">
        <f>'4-2.市区町村(市区町長)'!B14</f>
        <v/>
      </c>
      <c r="D70" t="str">
        <f>'4-2.市区町村(市区町長)'!C14</f>
        <v>補正</v>
      </c>
      <c r="E70">
        <f>'4-2.市区町村(市区町長)'!D14</f>
        <v>0</v>
      </c>
      <c r="F70" t="e">
        <f>'4-2.市区町村(市区町長)'!E14</f>
        <v>#DIV/0!</v>
      </c>
      <c r="G70">
        <f>'4-2.市区町村(市区町長)'!F14</f>
        <v>0</v>
      </c>
      <c r="H70">
        <f>'4-2.市区町村(市区町長)'!G14</f>
        <v>0</v>
      </c>
      <c r="I70">
        <f>'4-2.市区町村(市区町長)'!H14</f>
        <v>0</v>
      </c>
      <c r="J70">
        <f>'4-2.市区町村(市区町長)'!I14</f>
        <v>0</v>
      </c>
      <c r="K70">
        <f>'4-2.市区町村(市区町長)'!J14</f>
        <v>0</v>
      </c>
      <c r="L70">
        <f>'4-2.市区町村(市区町長)'!K14</f>
        <v>0</v>
      </c>
      <c r="M70">
        <f>'4-2.市区町村(市区町長)'!L14</f>
        <v>0</v>
      </c>
      <c r="N70" t="str">
        <f>'4-2.市区町村(市区町長)'!M14</f>
        <v/>
      </c>
      <c r="O70">
        <f>'4-2.市区町村(市区町長)'!N14</f>
        <v>0</v>
      </c>
      <c r="P70">
        <f>'4-2.市区町村(市区町長)'!O14</f>
        <v>0</v>
      </c>
      <c r="Q70">
        <f>'4-2.市区町村(市区町長)'!P14</f>
        <v>0</v>
      </c>
      <c r="R70">
        <f>'4-2.市区町村(市区町長)'!Q14</f>
        <v>0</v>
      </c>
      <c r="S70">
        <f>'4-2.市区町村(市区町長)'!R14</f>
        <v>0</v>
      </c>
      <c r="T70">
        <f>'4-2.市区町村(市区町長)'!S14</f>
        <v>0</v>
      </c>
      <c r="U70">
        <f>'4-2.市区町村(市区町長)'!T14</f>
        <v>0</v>
      </c>
      <c r="V70">
        <f>'4-2.市区町村(市区町長)'!U14</f>
        <v>0</v>
      </c>
      <c r="W70">
        <f>'4-2.市区町村(市区町長)'!V14</f>
        <v>0</v>
      </c>
      <c r="X70">
        <f>'4-2.市区町村(市区町長)'!W14</f>
        <v>0</v>
      </c>
      <c r="Y70">
        <f>'4-2.市区町村(市区町長)'!X14</f>
        <v>0</v>
      </c>
      <c r="Z70" t="str">
        <f>'4-2.市区町村(市区町長)'!Y14</f>
        <v>播磨町　　　　　　</v>
      </c>
      <c r="AA70" t="str">
        <f>'4-2.市区町村(市区町長)'!Z14</f>
        <v>○○クリニック</v>
      </c>
      <c r="AB70" t="str">
        <f>'4-2.市区町村(市区町長)'!AA14</f>
        <v>E</v>
      </c>
    </row>
    <row r="71" spans="1:28">
      <c r="A71" s="68" t="s">
        <v>211</v>
      </c>
      <c r="B71" s="68" t="str">
        <f ca="1">'4-2.市区町村(市区町長)'!A15</f>
        <v>58-5-28382-2023-合計</v>
      </c>
      <c r="C71" s="68" t="str">
        <f>'4-2.市区町村(市区町長)'!B15</f>
        <v/>
      </c>
      <c r="D71" s="68" t="str">
        <f>'4-2.市区町村(市区町長)'!C15</f>
        <v>合計</v>
      </c>
      <c r="E71" s="68">
        <f>'4-2.市区町村(市区町長)'!D15</f>
        <v>0</v>
      </c>
      <c r="F71" s="68" t="e">
        <f>'4-2.市区町村(市区町長)'!E15</f>
        <v>#DIV/0!</v>
      </c>
      <c r="G71" s="68">
        <f>'4-2.市区町村(市区町長)'!F15</f>
        <v>0</v>
      </c>
      <c r="H71" s="68">
        <f>'4-2.市区町村(市区町長)'!G15</f>
        <v>0</v>
      </c>
      <c r="I71" s="68">
        <f>'4-2.市区町村(市区町長)'!H15</f>
        <v>0</v>
      </c>
      <c r="J71" s="68">
        <f>'4-2.市区町村(市区町長)'!I15</f>
        <v>0</v>
      </c>
      <c r="K71" s="68">
        <f>'4-2.市区町村(市区町長)'!J15</f>
        <v>0</v>
      </c>
      <c r="L71" s="68">
        <f>'4-2.市区町村(市区町長)'!K15</f>
        <v>0</v>
      </c>
      <c r="M71" s="68">
        <f>'4-2.市区町村(市区町長)'!L15</f>
        <v>0</v>
      </c>
      <c r="N71" s="68">
        <f>'4-2.市区町村(市区町長)'!M15</f>
        <v>0</v>
      </c>
      <c r="O71" s="68" t="str">
        <f>'4-2.市区町村(市区町長)'!N15</f>
        <v/>
      </c>
      <c r="P71" s="68">
        <f>'4-2.市区町村(市区町長)'!O15</f>
        <v>0</v>
      </c>
      <c r="Q71" s="68">
        <f>'4-2.市区町村(市区町長)'!P15</f>
        <v>0</v>
      </c>
      <c r="R71" s="68" t="str">
        <f>'4-2.市区町村(市区町長)'!Q15</f>
        <v/>
      </c>
      <c r="S71" s="68" t="str">
        <f>'4-2.市区町村(市区町長)'!R15</f>
        <v/>
      </c>
      <c r="T71" s="68">
        <f>'4-2.市区町村(市区町長)'!S15</f>
        <v>0</v>
      </c>
      <c r="U71" s="68">
        <f>'4-2.市区町村(市区町長)'!T15</f>
        <v>0</v>
      </c>
      <c r="V71" s="68">
        <f>'4-2.市区町村(市区町長)'!U15</f>
        <v>0</v>
      </c>
      <c r="W71" s="68">
        <f>'4-2.市区町村(市区町長)'!V15</f>
        <v>0</v>
      </c>
      <c r="X71" s="68">
        <f>'4-2.市区町村(市区町長)'!W15</f>
        <v>0</v>
      </c>
      <c r="Y71" s="68">
        <f>'4-2.市区町村(市区町長)'!X15</f>
        <v>0</v>
      </c>
      <c r="Z71" s="68" t="str">
        <f>'4-2.市区町村(市区町長)'!Y15</f>
        <v>播磨町　　　　　　</v>
      </c>
      <c r="AA71" s="68" t="str">
        <f>'4-2.市区町村(市区町長)'!Z15</f>
        <v>○○クリニック</v>
      </c>
      <c r="AB71" s="68" t="str">
        <f>'4-2.市区町村(市区町長)'!AA15</f>
        <v>E</v>
      </c>
    </row>
  </sheetData>
  <phoneticPr fontId="12"/>
  <pageMargins left="0.70866141732283472" right="0.70866141732283472" top="0.74803149606299213" bottom="0.74803149606299213" header="0.55118110236220474" footer="0.31496062992125984"/>
  <pageSetup paperSize="9" scale="48" fitToHeight="0" orientation="landscape" r:id="rId1"/>
  <headerFooter>
    <oddHeader>&amp;Lパワークエリ用DATA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959E-7710-4FA8-A76F-59299F3F75C3}">
  <sheetPr>
    <pageSetUpPr fitToPage="1"/>
  </sheetPr>
  <dimension ref="A1:X15"/>
  <sheetViews>
    <sheetView view="pageBreakPreview" zoomScaleNormal="85" zoomScaleSheetLayoutView="100" workbookViewId="0">
      <selection activeCell="K13" sqref="K13"/>
    </sheetView>
  </sheetViews>
  <sheetFormatPr defaultRowHeight="14.25"/>
  <cols>
    <col min="1" max="1" width="27.375" bestFit="1" customWidth="1"/>
    <col min="2" max="2" width="5.875" bestFit="1" customWidth="1"/>
    <col min="3" max="3" width="7.875" bestFit="1" customWidth="1"/>
    <col min="4" max="4" width="21.5" bestFit="1" customWidth="1"/>
    <col min="5" max="6" width="12.125" customWidth="1"/>
    <col min="7" max="7" width="15.375" customWidth="1"/>
    <col min="8" max="8" width="9.5" bestFit="1" customWidth="1"/>
    <col min="9" max="11" width="13.875" bestFit="1" customWidth="1"/>
    <col min="12" max="12" width="11.625" bestFit="1" customWidth="1"/>
    <col min="13" max="15" width="5.875" bestFit="1" customWidth="1"/>
    <col min="16" max="16" width="7.875" bestFit="1" customWidth="1"/>
    <col min="17" max="17" width="3.75" bestFit="1" customWidth="1"/>
    <col min="18" max="18" width="50" customWidth="1"/>
    <col min="19" max="20" width="14.5" bestFit="1" customWidth="1"/>
    <col min="21" max="21" width="16.875" bestFit="1" customWidth="1"/>
    <col min="22" max="22" width="11.625" bestFit="1" customWidth="1"/>
    <col min="23" max="23" width="40.5" bestFit="1" customWidth="1"/>
    <col min="24" max="24" width="40.875" customWidth="1"/>
  </cols>
  <sheetData>
    <row r="1" spans="1:24">
      <c r="A1" s="50" t="s">
        <v>179</v>
      </c>
      <c r="B1" s="50" t="s">
        <v>159</v>
      </c>
      <c r="C1" s="50" t="s">
        <v>76</v>
      </c>
      <c r="D1" s="51" t="s">
        <v>165</v>
      </c>
      <c r="E1" s="51" t="s">
        <v>160</v>
      </c>
      <c r="F1" s="51" t="s">
        <v>161</v>
      </c>
      <c r="G1" s="51" t="s">
        <v>164</v>
      </c>
      <c r="H1" s="51" t="s">
        <v>162</v>
      </c>
      <c r="I1" s="50" t="s">
        <v>53</v>
      </c>
      <c r="J1" s="50" t="s">
        <v>54</v>
      </c>
      <c r="K1" s="50" t="s">
        <v>189</v>
      </c>
      <c r="L1" s="51" t="s">
        <v>163</v>
      </c>
      <c r="M1" s="51" t="s">
        <v>168</v>
      </c>
      <c r="N1" s="51" t="s">
        <v>169</v>
      </c>
      <c r="O1" s="51" t="s">
        <v>172</v>
      </c>
      <c r="P1" s="51" t="s">
        <v>170</v>
      </c>
      <c r="Q1" s="51" t="s">
        <v>171</v>
      </c>
      <c r="R1" s="50" t="s">
        <v>173</v>
      </c>
      <c r="S1" s="51" t="s">
        <v>175</v>
      </c>
      <c r="T1" s="51" t="s">
        <v>55</v>
      </c>
      <c r="U1" s="51" t="s">
        <v>174</v>
      </c>
      <c r="V1" s="50" t="s">
        <v>56</v>
      </c>
      <c r="W1" s="50" t="s">
        <v>57</v>
      </c>
      <c r="X1" s="52" t="s">
        <v>70</v>
      </c>
    </row>
    <row r="2" spans="1:24">
      <c r="A2" s="53" t="str">
        <f ca="1">基本情報!$D$6 &amp;"-" &amp; 基本情報!$H$4 &amp; "-" &amp; "施設コード" &amp; "-" &amp; 基本情報!$H$3 &amp; "-" &amp; "4"</f>
        <v>58-01-施設コード-2023-4</v>
      </c>
      <c r="B2" s="53">
        <v>1</v>
      </c>
      <c r="C2" s="54" t="s">
        <v>58</v>
      </c>
      <c r="D2" s="50">
        <v>20</v>
      </c>
      <c r="E2" s="55">
        <f t="shared" ref="E2:E13" si="0">F2/G2</f>
        <v>0.95</v>
      </c>
      <c r="F2" s="56">
        <f>SUM(H$2:H2)</f>
        <v>19</v>
      </c>
      <c r="G2" s="56">
        <f>D2</f>
        <v>20</v>
      </c>
      <c r="H2" s="57">
        <f t="shared" ref="H2:H13" si="1">SUM(I2:K2)</f>
        <v>19</v>
      </c>
      <c r="I2" s="53">
        <v>2</v>
      </c>
      <c r="J2" s="53">
        <v>1</v>
      </c>
      <c r="K2" s="53">
        <v>16</v>
      </c>
      <c r="L2" s="21">
        <f>D2-H2</f>
        <v>1</v>
      </c>
      <c r="M2" s="22" t="str">
        <f>IF(B2="","",IF(L2=0,"",IF(L2=SUM(N2:Q2),"OK","NG")))</f>
        <v>OK</v>
      </c>
      <c r="N2" s="20"/>
      <c r="O2" s="20"/>
      <c r="P2" s="20">
        <v>1</v>
      </c>
      <c r="Q2" s="20"/>
      <c r="R2" s="53" t="s">
        <v>203</v>
      </c>
      <c r="S2" s="53">
        <v>1</v>
      </c>
      <c r="T2" s="53">
        <v>2</v>
      </c>
      <c r="U2" s="57">
        <f>S2+T2</f>
        <v>3</v>
      </c>
      <c r="V2" s="53">
        <v>10</v>
      </c>
      <c r="W2" s="53">
        <v>5</v>
      </c>
      <c r="X2" s="53" t="s">
        <v>94</v>
      </c>
    </row>
    <row r="3" spans="1:24">
      <c r="A3" s="53" t="str">
        <f ca="1">基本情報!$D$6 &amp;"-" &amp; 基本情報!$H$4 &amp; "-" &amp; "施設コード" &amp; "-" &amp; 基本情報!$H$3 &amp; "-" &amp; "5"</f>
        <v>58-01-施設コード-2023-5</v>
      </c>
      <c r="B3" s="53"/>
      <c r="C3" s="54" t="s">
        <v>59</v>
      </c>
      <c r="D3" s="50">
        <v>10</v>
      </c>
      <c r="E3" s="55">
        <f t="shared" si="0"/>
        <v>0.6333333333333333</v>
      </c>
      <c r="F3" s="56">
        <f>SUM(H$2:H3)</f>
        <v>19</v>
      </c>
      <c r="G3" s="56">
        <f t="shared" ref="G3:G13" si="2">G2+D3</f>
        <v>30</v>
      </c>
      <c r="H3" s="57">
        <f t="shared" si="1"/>
        <v>0</v>
      </c>
      <c r="I3" s="53"/>
      <c r="J3" s="53"/>
      <c r="K3" s="53"/>
      <c r="L3" s="58">
        <f>L2+D3-H3</f>
        <v>11</v>
      </c>
      <c r="M3" s="59"/>
      <c r="N3" s="60"/>
      <c r="O3" s="60"/>
      <c r="P3" s="60"/>
      <c r="Q3" s="60"/>
      <c r="R3" s="53"/>
      <c r="S3" s="53"/>
      <c r="T3" s="53"/>
      <c r="U3" s="57">
        <f>S3+T3</f>
        <v>0</v>
      </c>
      <c r="V3" s="53"/>
      <c r="W3" s="53"/>
      <c r="X3" s="53"/>
    </row>
    <row r="4" spans="1:24">
      <c r="A4" s="53" t="str">
        <f ca="1">基本情報!$D$6 &amp;"-" &amp; 基本情報!$H$4 &amp; "-" &amp; "施設コード" &amp; "-" &amp; 基本情報!$H$3 &amp; "-" &amp; "6"</f>
        <v>58-01-施設コード-2023-6</v>
      </c>
      <c r="B4" s="53"/>
      <c r="C4" s="54" t="s">
        <v>60</v>
      </c>
      <c r="D4" s="50"/>
      <c r="E4" s="55">
        <f t="shared" si="0"/>
        <v>0.6333333333333333</v>
      </c>
      <c r="F4" s="56">
        <f>SUM(H$2:H4)</f>
        <v>19</v>
      </c>
      <c r="G4" s="56">
        <f t="shared" si="2"/>
        <v>30</v>
      </c>
      <c r="H4" s="57">
        <f t="shared" si="1"/>
        <v>0</v>
      </c>
      <c r="I4" s="53"/>
      <c r="J4" s="53"/>
      <c r="K4" s="53"/>
      <c r="L4" s="58">
        <f t="shared" ref="L4:L13" si="3">L3+D4-H4</f>
        <v>11</v>
      </c>
      <c r="M4" s="59"/>
      <c r="N4" s="60">
        <v>20</v>
      </c>
      <c r="O4" s="60"/>
      <c r="P4" s="60"/>
      <c r="Q4" s="60"/>
      <c r="R4" s="53"/>
      <c r="S4" s="53"/>
      <c r="T4" s="53"/>
      <c r="U4" s="57">
        <f>S4+T4</f>
        <v>0</v>
      </c>
      <c r="V4" s="53"/>
      <c r="W4" s="53"/>
      <c r="X4" s="53"/>
    </row>
    <row r="5" spans="1:24">
      <c r="A5" s="53" t="str">
        <f ca="1">基本情報!$D$6 &amp;"-" &amp; 基本情報!$H$4 &amp; "-" &amp; "施設コード" &amp; "-" &amp; 基本情報!$H$3 &amp; "-" &amp; "7"</f>
        <v>58-01-施設コード-2023-7</v>
      </c>
      <c r="B5" s="53"/>
      <c r="C5" s="54" t="s">
        <v>61</v>
      </c>
      <c r="D5" s="50"/>
      <c r="E5" s="55">
        <f t="shared" si="0"/>
        <v>0.6333333333333333</v>
      </c>
      <c r="F5" s="56">
        <f>SUM(H$2:H5)</f>
        <v>19</v>
      </c>
      <c r="G5" s="56">
        <f t="shared" si="2"/>
        <v>30</v>
      </c>
      <c r="H5" s="57">
        <f t="shared" si="1"/>
        <v>0</v>
      </c>
      <c r="I5" s="53"/>
      <c r="J5" s="53"/>
      <c r="K5" s="53"/>
      <c r="L5" s="58">
        <f t="shared" si="3"/>
        <v>11</v>
      </c>
      <c r="M5" s="59"/>
      <c r="N5" s="60"/>
      <c r="O5" s="60"/>
      <c r="P5" s="60"/>
      <c r="Q5" s="60"/>
      <c r="R5" s="53"/>
      <c r="S5" s="53"/>
      <c r="T5" s="53"/>
      <c r="U5" s="57">
        <f t="shared" ref="U5:U13" si="4">S5+T5</f>
        <v>0</v>
      </c>
      <c r="V5" s="53"/>
      <c r="W5" s="53"/>
      <c r="X5" s="53"/>
    </row>
    <row r="6" spans="1:24">
      <c r="A6" s="53" t="str">
        <f ca="1">基本情報!$D$6 &amp;"-" &amp; 基本情報!$H$4 &amp; "-" &amp; "施設コード" &amp; "-" &amp; 基本情報!$H$3 &amp; "-" &amp; "8"</f>
        <v>58-01-施設コード-2023-8</v>
      </c>
      <c r="B6" s="53"/>
      <c r="C6" s="54" t="s">
        <v>62</v>
      </c>
      <c r="D6" s="50"/>
      <c r="E6" s="55">
        <f t="shared" si="0"/>
        <v>0.6333333333333333</v>
      </c>
      <c r="F6" s="56">
        <f>SUM(H$2:H6)</f>
        <v>19</v>
      </c>
      <c r="G6" s="56">
        <f t="shared" si="2"/>
        <v>30</v>
      </c>
      <c r="H6" s="57">
        <f t="shared" si="1"/>
        <v>0</v>
      </c>
      <c r="I6" s="53"/>
      <c r="J6" s="53"/>
      <c r="K6" s="53"/>
      <c r="L6" s="58">
        <f t="shared" si="3"/>
        <v>11</v>
      </c>
      <c r="M6" s="59"/>
      <c r="N6" s="60"/>
      <c r="O6" s="60"/>
      <c r="P6" s="60"/>
      <c r="Q6" s="60"/>
      <c r="R6" s="53"/>
      <c r="S6" s="53"/>
      <c r="T6" s="53"/>
      <c r="U6" s="57">
        <f t="shared" si="4"/>
        <v>0</v>
      </c>
      <c r="V6" s="53"/>
      <c r="W6" s="53"/>
      <c r="X6" s="53"/>
    </row>
    <row r="7" spans="1:24">
      <c r="A7" s="53" t="str">
        <f ca="1">基本情報!$D$6 &amp;"-" &amp; 基本情報!$H$4 &amp; "-" &amp; "施設コード" &amp; "-" &amp; 基本情報!$H$3 &amp; "-" &amp; "9"</f>
        <v>58-01-施設コード-2023-9</v>
      </c>
      <c r="B7" s="53"/>
      <c r="C7" s="54" t="s">
        <v>63</v>
      </c>
      <c r="D7" s="50"/>
      <c r="E7" s="55">
        <f t="shared" si="0"/>
        <v>0.6333333333333333</v>
      </c>
      <c r="F7" s="56">
        <f>SUM(H$2:H7)</f>
        <v>19</v>
      </c>
      <c r="G7" s="56">
        <f t="shared" si="2"/>
        <v>30</v>
      </c>
      <c r="H7" s="57">
        <f t="shared" si="1"/>
        <v>0</v>
      </c>
      <c r="I7" s="53"/>
      <c r="J7" s="53"/>
      <c r="K7" s="53"/>
      <c r="L7" s="58">
        <f t="shared" si="3"/>
        <v>11</v>
      </c>
      <c r="M7" s="59"/>
      <c r="N7" s="60">
        <v>10</v>
      </c>
      <c r="O7" s="60"/>
      <c r="P7" s="60"/>
      <c r="Q7" s="60"/>
      <c r="R7" s="53"/>
      <c r="S7" s="53"/>
      <c r="T7" s="53"/>
      <c r="U7" s="57">
        <f t="shared" si="4"/>
        <v>0</v>
      </c>
      <c r="V7" s="53"/>
      <c r="W7" s="53"/>
      <c r="X7" s="53"/>
    </row>
    <row r="8" spans="1:24">
      <c r="A8" s="53" t="str">
        <f ca="1">基本情報!$D$6 &amp;"-" &amp; 基本情報!$H$4 &amp; "-" &amp; "施設コード" &amp; "-" &amp; 基本情報!$H$3 &amp; "-" &amp; "10"</f>
        <v>58-01-施設コード-2023-10</v>
      </c>
      <c r="B8" s="53"/>
      <c r="C8" s="54" t="s">
        <v>64</v>
      </c>
      <c r="D8" s="50"/>
      <c r="E8" s="55">
        <f t="shared" si="0"/>
        <v>0.6333333333333333</v>
      </c>
      <c r="F8" s="56">
        <f>SUM(H$2:H8)</f>
        <v>19</v>
      </c>
      <c r="G8" s="56">
        <f t="shared" si="2"/>
        <v>30</v>
      </c>
      <c r="H8" s="57">
        <f t="shared" si="1"/>
        <v>0</v>
      </c>
      <c r="I8" s="53"/>
      <c r="J8" s="53"/>
      <c r="K8" s="53"/>
      <c r="L8" s="58">
        <f t="shared" si="3"/>
        <v>11</v>
      </c>
      <c r="M8" s="59"/>
      <c r="N8" s="60"/>
      <c r="O8" s="60"/>
      <c r="P8" s="60"/>
      <c r="Q8" s="60"/>
      <c r="R8" s="53"/>
      <c r="S8" s="53"/>
      <c r="T8" s="53"/>
      <c r="U8" s="57">
        <f t="shared" si="4"/>
        <v>0</v>
      </c>
      <c r="V8" s="53"/>
      <c r="W8" s="53"/>
      <c r="X8" s="53"/>
    </row>
    <row r="9" spans="1:24">
      <c r="A9" s="53" t="str">
        <f ca="1">基本情報!$D$6 &amp;"-" &amp; 基本情報!$H$4 &amp; "-" &amp; "施設コード" &amp; "-" &amp; 基本情報!$H$3 &amp; "-" &amp; "11"</f>
        <v>58-01-施設コード-2023-11</v>
      </c>
      <c r="B9" s="53"/>
      <c r="C9" s="54" t="s">
        <v>65</v>
      </c>
      <c r="D9" s="50"/>
      <c r="E9" s="55">
        <f t="shared" si="0"/>
        <v>0.6333333333333333</v>
      </c>
      <c r="F9" s="56">
        <f>SUM(H$2:H9)</f>
        <v>19</v>
      </c>
      <c r="G9" s="56">
        <f t="shared" si="2"/>
        <v>30</v>
      </c>
      <c r="H9" s="57">
        <f t="shared" si="1"/>
        <v>0</v>
      </c>
      <c r="I9" s="53"/>
      <c r="J9" s="53"/>
      <c r="K9" s="53"/>
      <c r="L9" s="58">
        <f t="shared" si="3"/>
        <v>11</v>
      </c>
      <c r="M9" s="59"/>
      <c r="N9" s="60"/>
      <c r="O9" s="60"/>
      <c r="P9" s="60"/>
      <c r="Q9" s="60"/>
      <c r="R9" s="53"/>
      <c r="S9" s="53"/>
      <c r="T9" s="53"/>
      <c r="U9" s="57">
        <f t="shared" si="4"/>
        <v>0</v>
      </c>
      <c r="V9" s="53"/>
      <c r="W9" s="53"/>
      <c r="X9" s="53"/>
    </row>
    <row r="10" spans="1:24">
      <c r="A10" s="53" t="str">
        <f ca="1">基本情報!$D$6 &amp;"-" &amp; 基本情報!$H$4 &amp; "-" &amp; "施設コード" &amp; "-" &amp; 基本情報!$H$3 &amp; "-" &amp; "12"</f>
        <v>58-01-施設コード-2023-12</v>
      </c>
      <c r="B10" s="53"/>
      <c r="C10" s="54" t="s">
        <v>66</v>
      </c>
      <c r="D10" s="50"/>
      <c r="E10" s="55">
        <f t="shared" si="0"/>
        <v>0.6333333333333333</v>
      </c>
      <c r="F10" s="56">
        <f>SUM(H$2:H10)</f>
        <v>19</v>
      </c>
      <c r="G10" s="56">
        <f t="shared" si="2"/>
        <v>30</v>
      </c>
      <c r="H10" s="57">
        <f t="shared" si="1"/>
        <v>0</v>
      </c>
      <c r="I10" s="53"/>
      <c r="J10" s="53"/>
      <c r="K10" s="53"/>
      <c r="L10" s="58">
        <f t="shared" si="3"/>
        <v>11</v>
      </c>
      <c r="M10" s="59"/>
      <c r="N10" s="60">
        <v>5</v>
      </c>
      <c r="O10" s="60"/>
      <c r="P10" s="60"/>
      <c r="Q10" s="60"/>
      <c r="R10" s="53"/>
      <c r="S10" s="53"/>
      <c r="T10" s="53"/>
      <c r="U10" s="57">
        <f t="shared" si="4"/>
        <v>0</v>
      </c>
      <c r="V10" s="53"/>
      <c r="W10" s="53"/>
      <c r="X10" s="53"/>
    </row>
    <row r="11" spans="1:24">
      <c r="A11" s="53" t="str">
        <f ca="1">基本情報!$D$6 &amp;"-" &amp; 基本情報!$H$4 &amp; "-" &amp; "施設コード" &amp; "-" &amp; 基本情報!$H$3 &amp; "-" &amp; "1"</f>
        <v>58-01-施設コード-2023-1</v>
      </c>
      <c r="B11" s="53"/>
      <c r="C11" s="54" t="s">
        <v>67</v>
      </c>
      <c r="D11" s="50"/>
      <c r="E11" s="55">
        <f t="shared" si="0"/>
        <v>0.6333333333333333</v>
      </c>
      <c r="F11" s="56">
        <f>SUM(H$2:H11)</f>
        <v>19</v>
      </c>
      <c r="G11" s="56">
        <f t="shared" si="2"/>
        <v>30</v>
      </c>
      <c r="H11" s="57">
        <f t="shared" si="1"/>
        <v>0</v>
      </c>
      <c r="I11" s="53"/>
      <c r="J11" s="53"/>
      <c r="K11" s="53"/>
      <c r="L11" s="58">
        <f t="shared" si="3"/>
        <v>11</v>
      </c>
      <c r="M11" s="59"/>
      <c r="N11" s="60"/>
      <c r="O11" s="60"/>
      <c r="P11" s="60"/>
      <c r="Q11" s="60"/>
      <c r="R11" s="53"/>
      <c r="S11" s="53"/>
      <c r="T11" s="53"/>
      <c r="U11" s="57">
        <f t="shared" si="4"/>
        <v>0</v>
      </c>
      <c r="V11" s="53"/>
      <c r="W11" s="53"/>
      <c r="X11" s="53"/>
    </row>
    <row r="12" spans="1:24">
      <c r="A12" s="53" t="str">
        <f ca="1">基本情報!$D$6 &amp;"-" &amp; 基本情報!$H$4 &amp; "-" &amp; "施設コード" &amp; "-" &amp; 基本情報!$H$3 &amp; "-" &amp; "2"</f>
        <v>58-01-施設コード-2023-2</v>
      </c>
      <c r="B12" s="53"/>
      <c r="C12" s="54" t="s">
        <v>68</v>
      </c>
      <c r="D12" s="50"/>
      <c r="E12" s="55">
        <f t="shared" si="0"/>
        <v>0.6333333333333333</v>
      </c>
      <c r="F12" s="56">
        <f>SUM(H$2:H12)</f>
        <v>19</v>
      </c>
      <c r="G12" s="56">
        <f t="shared" si="2"/>
        <v>30</v>
      </c>
      <c r="H12" s="57">
        <f t="shared" si="1"/>
        <v>0</v>
      </c>
      <c r="I12" s="53"/>
      <c r="J12" s="53"/>
      <c r="K12" s="53"/>
      <c r="L12" s="58">
        <f t="shared" si="3"/>
        <v>11</v>
      </c>
      <c r="M12" s="59"/>
      <c r="N12" s="60"/>
      <c r="O12" s="60"/>
      <c r="P12" s="60"/>
      <c r="Q12" s="60"/>
      <c r="R12" s="53"/>
      <c r="S12" s="53"/>
      <c r="T12" s="53"/>
      <c r="U12" s="57">
        <f t="shared" si="4"/>
        <v>0</v>
      </c>
      <c r="V12" s="53"/>
      <c r="W12" s="53"/>
      <c r="X12" s="53"/>
    </row>
    <row r="13" spans="1:24">
      <c r="A13" s="53" t="str">
        <f ca="1">基本情報!$D$6 &amp;"-" &amp; 基本情報!$H$4 &amp; "-" &amp; "施設コード" &amp; "-" &amp; 基本情報!$H$3 &amp; "-" &amp; "3"</f>
        <v>58-01-施設コード-2023-3</v>
      </c>
      <c r="B13" s="53"/>
      <c r="C13" s="54" t="s">
        <v>69</v>
      </c>
      <c r="D13" s="50"/>
      <c r="E13" s="55">
        <f t="shared" si="0"/>
        <v>0.6333333333333333</v>
      </c>
      <c r="F13" s="56">
        <f>SUM(H$2:H13)</f>
        <v>19</v>
      </c>
      <c r="G13" s="56">
        <f t="shared" si="2"/>
        <v>30</v>
      </c>
      <c r="H13" s="57">
        <f t="shared" si="1"/>
        <v>0</v>
      </c>
      <c r="I13" s="53"/>
      <c r="J13" s="53"/>
      <c r="K13" s="53"/>
      <c r="L13" s="58">
        <f t="shared" si="3"/>
        <v>11</v>
      </c>
      <c r="M13" s="59"/>
      <c r="N13" s="60"/>
      <c r="O13" s="60"/>
      <c r="P13" s="60"/>
      <c r="Q13" s="60"/>
      <c r="R13" s="53"/>
      <c r="S13" s="53"/>
      <c r="T13" s="53"/>
      <c r="U13" s="57">
        <f t="shared" si="4"/>
        <v>0</v>
      </c>
      <c r="V13" s="53"/>
      <c r="W13" s="53"/>
      <c r="X13" s="53"/>
    </row>
    <row r="14" spans="1:24">
      <c r="A14" s="53"/>
      <c r="B14" s="61"/>
      <c r="C14" s="52" t="s">
        <v>77</v>
      </c>
      <c r="D14" s="52">
        <f>SUM(D2:D13)</f>
        <v>30</v>
      </c>
      <c r="E14" s="62">
        <f>E13</f>
        <v>0.6333333333333333</v>
      </c>
      <c r="F14" s="63">
        <f>F13</f>
        <v>19</v>
      </c>
      <c r="G14" s="61">
        <f>G13</f>
        <v>30</v>
      </c>
      <c r="H14" s="61">
        <f>SUM(H2:H13)</f>
        <v>19</v>
      </c>
      <c r="I14" s="61">
        <f t="shared" ref="I14:K14" si="5">SUM(I2:I13)</f>
        <v>2</v>
      </c>
      <c r="J14" s="61">
        <f t="shared" si="5"/>
        <v>1</v>
      </c>
      <c r="K14" s="61">
        <f t="shared" si="5"/>
        <v>16</v>
      </c>
      <c r="L14" s="60">
        <f>L13</f>
        <v>11</v>
      </c>
      <c r="M14" s="52"/>
      <c r="N14" s="20">
        <f>IFERROR(IF($G$14=$H$14,"",INDEX(N1:N13,MAX(INDEX((LEN(N1:N13)&gt;0)*ROW(N1:N13),0))-3,1)),"")</f>
        <v>10</v>
      </c>
      <c r="O14" s="64"/>
      <c r="P14" s="64"/>
      <c r="Q14" s="20" t="str">
        <f>IFERROR(IF($G$14=$H$14,"",INDEX(Q2:Q13,MAX(INDEX((LEN(Q2:Q13)&gt;0)*ROW(Q2:Q13),0))-3,1)),"")</f>
        <v/>
      </c>
      <c r="R14" s="20" t="str">
        <f>IFERROR(IF($G$14=$H$14,"",INDEX(R2:R13,MAX(INDEX((LEN(R2:R13)&gt;0)*ROW(R2:R13),0))-3,1)),"")</f>
        <v/>
      </c>
      <c r="S14" s="61">
        <f>SUM(S2:S13)</f>
        <v>1</v>
      </c>
      <c r="T14" s="61">
        <f>SUM(T2:T13)</f>
        <v>2</v>
      </c>
      <c r="U14" s="61">
        <f>SUM(U2:U13)</f>
        <v>3</v>
      </c>
      <c r="V14" s="61">
        <f>SUM(V2:V13)</f>
        <v>10</v>
      </c>
      <c r="W14" s="61">
        <f>SUM(W2:W13)</f>
        <v>5</v>
      </c>
      <c r="X14" s="64"/>
    </row>
    <row r="15" spans="1:24">
      <c r="A15" s="65"/>
      <c r="B15" s="66" t="s">
        <v>167</v>
      </c>
      <c r="C15" s="52" t="s">
        <v>166</v>
      </c>
      <c r="D15" s="66" t="s">
        <v>167</v>
      </c>
      <c r="E15" s="50" t="s">
        <v>166</v>
      </c>
      <c r="F15" s="50" t="s">
        <v>166</v>
      </c>
      <c r="G15" s="50" t="s">
        <v>166</v>
      </c>
      <c r="H15" s="50" t="s">
        <v>166</v>
      </c>
      <c r="I15" s="66" t="s">
        <v>167</v>
      </c>
      <c r="J15" s="66" t="s">
        <v>167</v>
      </c>
      <c r="K15" s="66" t="s">
        <v>167</v>
      </c>
      <c r="L15" s="50" t="s">
        <v>166</v>
      </c>
      <c r="M15" s="50" t="s">
        <v>166</v>
      </c>
      <c r="N15" s="66" t="s">
        <v>167</v>
      </c>
      <c r="O15" s="66" t="s">
        <v>167</v>
      </c>
      <c r="P15" s="66" t="s">
        <v>167</v>
      </c>
      <c r="Q15" s="66" t="s">
        <v>167</v>
      </c>
      <c r="R15" s="66" t="s">
        <v>167</v>
      </c>
      <c r="S15" s="66" t="s">
        <v>167</v>
      </c>
      <c r="T15" s="66" t="s">
        <v>167</v>
      </c>
      <c r="U15" s="50" t="s">
        <v>166</v>
      </c>
      <c r="V15" s="66" t="s">
        <v>167</v>
      </c>
      <c r="W15" s="66" t="s">
        <v>167</v>
      </c>
      <c r="X15" s="66" t="s">
        <v>167</v>
      </c>
    </row>
  </sheetData>
  <sheetProtection sheet="1" objects="1" scenarios="1"/>
  <phoneticPr fontId="12"/>
  <pageMargins left="0.70866141732283472" right="0.70866141732283472" top="0.74803149606299213" bottom="0.74803149606299213" header="0.31496062992125984" footer="0.31496062992125984"/>
  <pageSetup paperSize="9" scale="61" fitToWidth="2" orientation="landscape" r:id="rId1"/>
  <colBreaks count="1" manualBreakCount="1">
    <brk id="1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682BF-7330-458B-A96D-FE60D8F4D537}">
  <sheetPr>
    <pageSetUpPr fitToPage="1"/>
  </sheetPr>
  <dimension ref="A1:M46"/>
  <sheetViews>
    <sheetView view="pageBreakPreview" topLeftCell="A10" zoomScaleNormal="100" zoomScaleSheetLayoutView="100" workbookViewId="0">
      <selection activeCell="F30" sqref="F30"/>
    </sheetView>
  </sheetViews>
  <sheetFormatPr defaultRowHeight="14.25"/>
  <cols>
    <col min="1" max="2" width="2.125" customWidth="1"/>
    <col min="3" max="3" width="13.875" bestFit="1" customWidth="1"/>
    <col min="4" max="4" width="13" customWidth="1"/>
    <col min="5" max="6" width="11.25" customWidth="1"/>
    <col min="7" max="7" width="8.75" customWidth="1"/>
    <col min="8" max="8" width="8.125" customWidth="1"/>
    <col min="9" max="9" width="4.25" customWidth="1"/>
    <col min="10" max="10" width="12.75" bestFit="1" customWidth="1"/>
  </cols>
  <sheetData>
    <row r="1" spans="1:13" ht="17.25">
      <c r="A1" t="s">
        <v>30</v>
      </c>
      <c r="B1" s="4"/>
    </row>
    <row r="2" spans="1:13" ht="21">
      <c r="A2" s="302" t="s">
        <v>202</v>
      </c>
      <c r="B2" s="302"/>
      <c r="C2" s="302"/>
      <c r="D2" s="302"/>
      <c r="E2" s="302"/>
      <c r="F2" s="302"/>
      <c r="G2" s="302"/>
      <c r="H2" s="302"/>
      <c r="I2" s="302"/>
      <c r="J2" s="302"/>
    </row>
    <row r="3" spans="1:13" ht="15.75">
      <c r="A3" s="1"/>
    </row>
    <row r="4" spans="1:13">
      <c r="A4" t="s">
        <v>29</v>
      </c>
    </row>
    <row r="5" spans="1:13" ht="15.75">
      <c r="A5" s="1"/>
    </row>
    <row r="6" spans="1:13">
      <c r="A6" s="12" t="s">
        <v>201</v>
      </c>
      <c r="G6" s="11"/>
      <c r="H6" s="11"/>
      <c r="I6" s="11"/>
    </row>
    <row r="7" spans="1:13" ht="16.5" thickBot="1">
      <c r="A7" s="1"/>
    </row>
    <row r="8" spans="1:13" ht="27" customHeight="1">
      <c r="A8" s="303" t="s">
        <v>188</v>
      </c>
      <c r="B8" s="305" t="str">
        <f>" 名　称　　" &amp; 基本情報!D3</f>
        <v xml:space="preserve"> 名　称　　○○クリニック</v>
      </c>
      <c r="C8" s="305"/>
      <c r="D8" s="305"/>
      <c r="E8" s="305"/>
      <c r="F8" s="305"/>
      <c r="G8" s="305"/>
      <c r="H8" s="305"/>
      <c r="I8" s="306" t="s">
        <v>187</v>
      </c>
      <c r="J8" s="38" t="str">
        <f>IF(基本情報!G14 =TRUE,"１.事業者", "")</f>
        <v>１.事業者</v>
      </c>
      <c r="M8" t="s">
        <v>71</v>
      </c>
    </row>
    <row r="9" spans="1:13" ht="27" customHeight="1">
      <c r="A9" s="304"/>
      <c r="B9" s="308" t="str">
        <f>" 所在地　　" &amp; 基本情報!D8</f>
        <v xml:space="preserve"> 所在地　　播磨町○○</v>
      </c>
      <c r="C9" s="308"/>
      <c r="D9" s="308"/>
      <c r="E9" s="308"/>
      <c r="F9" s="308"/>
      <c r="G9" s="308"/>
      <c r="H9" s="308"/>
      <c r="I9" s="307"/>
      <c r="J9" s="39" t="str">
        <f>IF(基本情報!G15 =TRUE,"２.学校長", "")</f>
        <v/>
      </c>
      <c r="M9" t="s">
        <v>72</v>
      </c>
    </row>
    <row r="10" spans="1:13" ht="27" customHeight="1">
      <c r="A10" s="304"/>
      <c r="B10" s="10" t="str">
        <f>" TEL/FAX　" &amp; 基本情報!D10&amp;"/"&amp;基本情報!D11</f>
        <v xml:space="preserve"> TEL/FAX　078-341-7711/078-123-4567</v>
      </c>
      <c r="C10" s="40"/>
      <c r="D10" s="40"/>
      <c r="E10" s="40"/>
      <c r="F10" s="10" t="str">
        <f>"（担当者　" &amp; 基本情報!D12 &amp; "　）"</f>
        <v>（担当者　兵庫　太郎　）</v>
      </c>
      <c r="G10" s="40"/>
      <c r="H10" s="40"/>
      <c r="I10" s="307"/>
      <c r="J10" s="39" t="str">
        <f>IF(基本情報!G16 =TRUE,"３.施設の長", "")</f>
        <v/>
      </c>
      <c r="M10" t="s">
        <v>73</v>
      </c>
    </row>
    <row r="11" spans="1:13" ht="27" customHeight="1">
      <c r="A11" s="304"/>
      <c r="B11" s="42" t="s">
        <v>186</v>
      </c>
      <c r="C11" s="43"/>
      <c r="D11" s="309" t="str">
        <f>基本情報!D13</f>
        <v>kansentaisaku@pref.hyogo.lg.jp</v>
      </c>
      <c r="E11" s="310"/>
      <c r="F11" s="310"/>
      <c r="G11" s="310"/>
      <c r="H11" s="311"/>
      <c r="I11" s="307"/>
      <c r="J11" s="41" t="str">
        <f>IF(基本情報!G17 =TRUE,"４.市町村長", "")</f>
        <v/>
      </c>
      <c r="M11" t="s">
        <v>74</v>
      </c>
    </row>
    <row r="12" spans="1:13">
      <c r="A12" s="264" t="s">
        <v>78</v>
      </c>
      <c r="B12" s="265"/>
      <c r="C12" s="265"/>
      <c r="D12" s="48" t="s">
        <v>0</v>
      </c>
      <c r="E12" s="48" t="s">
        <v>85</v>
      </c>
      <c r="F12" s="48" t="s">
        <v>93</v>
      </c>
      <c r="G12" s="295" t="s">
        <v>1</v>
      </c>
      <c r="H12" s="295"/>
      <c r="I12" s="296" t="s">
        <v>2</v>
      </c>
      <c r="J12" s="297"/>
    </row>
    <row r="13" spans="1:13">
      <c r="A13" s="264"/>
      <c r="B13" s="265"/>
      <c r="C13" s="265"/>
      <c r="D13" s="49" t="s">
        <v>3</v>
      </c>
      <c r="E13" s="49" t="s">
        <v>4</v>
      </c>
      <c r="F13" s="49" t="s">
        <v>5</v>
      </c>
      <c r="G13" s="299" t="s">
        <v>6</v>
      </c>
      <c r="H13" s="299"/>
      <c r="I13" s="296"/>
      <c r="J13" s="297"/>
    </row>
    <row r="14" spans="1:13">
      <c r="A14" s="264"/>
      <c r="B14" s="265"/>
      <c r="C14" s="265"/>
      <c r="D14" s="36" t="str">
        <f>IF(基本情報!G18=TRUE,"■学校(教)職員","□学校(教)職員")</f>
        <v>□学校(教)職員</v>
      </c>
      <c r="E14" s="34" t="str">
        <f>IF(基本情報!G21=TRUE,"■大学等","□大学等")</f>
        <v>□大学等</v>
      </c>
      <c r="F14" s="25" t="str">
        <f>IF(基本情報!G24=TRUE,"■刑務所","□刑務所")</f>
        <v>□刑務所</v>
      </c>
      <c r="G14" s="37" t="s">
        <v>9</v>
      </c>
      <c r="H14" s="27" t="s">
        <v>1</v>
      </c>
      <c r="I14" s="296"/>
      <c r="J14" s="297"/>
    </row>
    <row r="15" spans="1:13">
      <c r="A15" s="264"/>
      <c r="B15" s="265"/>
      <c r="C15" s="265"/>
      <c r="D15" s="32" t="str">
        <f>IF(基本情報!G19=TRUE,"■病院･診療所･","□病院･診療所･")</f>
        <v>■病院･診療所･</v>
      </c>
      <c r="E15" s="34" t="str">
        <f>IF(基本情報!G22=TRUE,"■高等学校等","□高等学校等")</f>
        <v>□高等学校等</v>
      </c>
      <c r="F15" s="25" t="s">
        <v>90</v>
      </c>
      <c r="G15" s="27" t="s">
        <v>10</v>
      </c>
      <c r="H15" s="27" t="s">
        <v>11</v>
      </c>
      <c r="I15" s="296"/>
      <c r="J15" s="297"/>
    </row>
    <row r="16" spans="1:13">
      <c r="A16" s="264"/>
      <c r="B16" s="265"/>
      <c r="C16" s="265"/>
      <c r="D16" s="32" t="s">
        <v>80</v>
      </c>
      <c r="E16" s="34" t="str">
        <f>IF(基本情報!G23=TRUE,"■専修(専門)","□専修(専門)")</f>
        <v>□専修(専門)</v>
      </c>
      <c r="F16" s="25" t="str">
        <f>IF(基本情報!G25=TRUE,"■特養･養護･","□特養･養護･")</f>
        <v>□特養･養護･</v>
      </c>
      <c r="G16" s="28"/>
      <c r="H16" s="27" t="s">
        <v>12</v>
      </c>
      <c r="I16" s="296"/>
      <c r="J16" s="297"/>
    </row>
    <row r="17" spans="1:10">
      <c r="A17" s="264"/>
      <c r="B17" s="265"/>
      <c r="C17" s="265"/>
      <c r="D17" s="32" t="s">
        <v>81</v>
      </c>
      <c r="E17" s="34" t="s">
        <v>88</v>
      </c>
      <c r="F17" s="25" t="s">
        <v>8</v>
      </c>
      <c r="G17" s="28"/>
      <c r="H17" s="30"/>
      <c r="I17" s="296"/>
      <c r="J17" s="297"/>
    </row>
    <row r="18" spans="1:10">
      <c r="A18" s="264"/>
      <c r="B18" s="265"/>
      <c r="C18" s="265"/>
      <c r="D18" s="33" t="str">
        <f>IF(基本情報!G20=TRUE,"■施設の職員","□施設の職員")</f>
        <v>□施設の職員</v>
      </c>
      <c r="E18" s="35"/>
      <c r="F18" s="26" t="s">
        <v>183</v>
      </c>
      <c r="G18" s="29"/>
      <c r="H18" s="31"/>
      <c r="I18" s="296"/>
      <c r="J18" s="297"/>
    </row>
    <row r="19" spans="1:10" hidden="1">
      <c r="A19" s="264"/>
      <c r="B19" s="265"/>
      <c r="C19" s="294"/>
      <c r="D19" s="5" t="s">
        <v>7</v>
      </c>
      <c r="E19" s="7"/>
      <c r="F19" s="7"/>
      <c r="G19" s="6"/>
      <c r="H19" s="7"/>
      <c r="I19" s="298"/>
      <c r="J19" s="297"/>
    </row>
    <row r="20" spans="1:10" ht="14.25" customHeight="1">
      <c r="A20" s="300" t="s">
        <v>13</v>
      </c>
      <c r="B20" s="301"/>
      <c r="C20" s="301"/>
      <c r="D20" s="256">
        <f>'1.事業者'!D15</f>
        <v>0</v>
      </c>
      <c r="E20" s="256">
        <f>'2.学校長'!D15</f>
        <v>0</v>
      </c>
      <c r="F20" s="256">
        <f>'3.施設の長'!D15</f>
        <v>0</v>
      </c>
      <c r="G20" s="256">
        <f>'4-1.市区町村(65歳以上)'!D15</f>
        <v>0</v>
      </c>
      <c r="H20" s="256">
        <f>'4-2.市区町村(市区町長)'!D15</f>
        <v>0</v>
      </c>
      <c r="I20" s="258" t="s">
        <v>190</v>
      </c>
      <c r="J20" s="259"/>
    </row>
    <row r="21" spans="1:10">
      <c r="A21" s="300"/>
      <c r="B21" s="301"/>
      <c r="C21" s="301"/>
      <c r="D21" s="257"/>
      <c r="E21" s="257"/>
      <c r="F21" s="257"/>
      <c r="G21" s="257"/>
      <c r="H21" s="257"/>
      <c r="I21" s="260" t="s">
        <v>191</v>
      </c>
      <c r="J21" s="261"/>
    </row>
    <row r="22" spans="1:10" ht="14.25" customHeight="1">
      <c r="A22" s="288" t="s">
        <v>14</v>
      </c>
      <c r="B22" s="289"/>
      <c r="C22" s="290"/>
      <c r="D22" s="256">
        <f>'1.事業者'!H2</f>
        <v>0</v>
      </c>
      <c r="E22" s="256">
        <f>'2.学校長'!H2</f>
        <v>0</v>
      </c>
      <c r="F22" s="256">
        <f>'3.施設の長'!H2</f>
        <v>0</v>
      </c>
      <c r="G22" s="256">
        <f>'4-1.市区町村(65歳以上)'!H2</f>
        <v>0</v>
      </c>
      <c r="H22" s="256">
        <f>'4-2.市区町村(市区町長)'!H2</f>
        <v>0</v>
      </c>
      <c r="I22" s="258" t="s">
        <v>192</v>
      </c>
      <c r="J22" s="259"/>
    </row>
    <row r="23" spans="1:10" ht="14.25" customHeight="1">
      <c r="A23" s="291"/>
      <c r="B23" s="292"/>
      <c r="C23" s="293"/>
      <c r="D23" s="257"/>
      <c r="E23" s="257"/>
      <c r="F23" s="257"/>
      <c r="G23" s="257"/>
      <c r="H23" s="257"/>
      <c r="I23" s="260" t="s">
        <v>193</v>
      </c>
      <c r="J23" s="261"/>
    </row>
    <row r="24" spans="1:10" ht="28.5" customHeight="1">
      <c r="A24" s="264" t="s">
        <v>15</v>
      </c>
      <c r="B24" s="265"/>
      <c r="C24" s="265"/>
      <c r="D24" s="47">
        <f>'1.事業者'!L2</f>
        <v>0</v>
      </c>
      <c r="E24" s="47">
        <f>'2.学校長'!L2</f>
        <v>0</v>
      </c>
      <c r="F24" s="24">
        <f>'3.施設の長'!L2</f>
        <v>0</v>
      </c>
      <c r="G24" s="24">
        <f>'4-1.市区町村(65歳以上)'!L2</f>
        <v>0</v>
      </c>
      <c r="H24" s="24">
        <f>'4-2.市区町村(市区町長)'!L2</f>
        <v>0</v>
      </c>
      <c r="I24" s="266" t="s">
        <v>194</v>
      </c>
      <c r="J24" s="267"/>
    </row>
    <row r="25" spans="1:10" ht="14.25" customHeight="1">
      <c r="A25" s="264"/>
      <c r="B25" s="265"/>
      <c r="C25" s="272" t="s">
        <v>16</v>
      </c>
      <c r="D25" s="273" t="str">
        <f>'1.事業者'!R2&amp;"、" &amp; '2.学校長'!R2&amp;"、" &amp; '3.施設の長'!R2&amp;"、" &amp; '4-1.市区町村(65歳以上)'!R2&amp;"、" &amp; '4-2.市区町村(市区町長)'!R2</f>
        <v>、、、、</v>
      </c>
      <c r="E25" s="273"/>
      <c r="F25" s="273"/>
      <c r="G25" s="273"/>
      <c r="H25" s="273"/>
      <c r="I25" s="268"/>
      <c r="J25" s="269"/>
    </row>
    <row r="26" spans="1:10">
      <c r="A26" s="264"/>
      <c r="B26" s="265"/>
      <c r="C26" s="272"/>
      <c r="D26" s="273"/>
      <c r="E26" s="273"/>
      <c r="F26" s="273"/>
      <c r="G26" s="273"/>
      <c r="H26" s="273"/>
      <c r="I26" s="268"/>
      <c r="J26" s="269"/>
    </row>
    <row r="27" spans="1:10">
      <c r="A27" s="264"/>
      <c r="B27" s="265"/>
      <c r="C27" s="272"/>
      <c r="D27" s="273"/>
      <c r="E27" s="273"/>
      <c r="F27" s="273"/>
      <c r="G27" s="273"/>
      <c r="H27" s="273"/>
      <c r="I27" s="270"/>
      <c r="J27" s="271"/>
    </row>
    <row r="28" spans="1:10" ht="28.5" customHeight="1">
      <c r="A28" s="274" t="s">
        <v>17</v>
      </c>
      <c r="B28" s="275"/>
      <c r="C28" s="23" t="s">
        <v>18</v>
      </c>
      <c r="D28" s="47">
        <f>'1.事業者'!I2</f>
        <v>0</v>
      </c>
      <c r="E28" s="47">
        <f>'2.学校長'!I2</f>
        <v>0</v>
      </c>
      <c r="F28" s="47">
        <f>'3.施設の長'!I2</f>
        <v>0</v>
      </c>
      <c r="G28" s="47">
        <f>'4-1.市区町村(65歳以上)'!I2</f>
        <v>0</v>
      </c>
      <c r="H28" s="47">
        <f>'4-2.市区町村(市区町長)'!I2</f>
        <v>0</v>
      </c>
      <c r="I28" s="276" t="str">
        <f>'1.事業者'!X2 &amp; "、" &amp; '2.学校長'!X2 &amp; "、" &amp; '3.施設の長'!X2 &amp; "、" &amp; '4-1.市区町村(65歳以上)'!X2 &amp; "、" &amp; '4-2.市区町村(市区町長)'!X2</f>
        <v>、、、、</v>
      </c>
      <c r="J28" s="277"/>
    </row>
    <row r="29" spans="1:10" ht="28.5" customHeight="1">
      <c r="A29" s="274"/>
      <c r="B29" s="275"/>
      <c r="C29" s="23" t="s">
        <v>19</v>
      </c>
      <c r="D29" s="47">
        <f>'1.事業者'!J2</f>
        <v>0</v>
      </c>
      <c r="E29" s="47">
        <f>'2.学校長'!J2</f>
        <v>0</v>
      </c>
      <c r="F29" s="47">
        <f>'3.施設の長'!J2</f>
        <v>0</v>
      </c>
      <c r="G29" s="47">
        <f>'4-1.市区町村(65歳以上)'!J2</f>
        <v>0</v>
      </c>
      <c r="H29" s="47">
        <f>'4-2.市区町村(市区町長)'!J2</f>
        <v>0</v>
      </c>
      <c r="I29" s="278"/>
      <c r="J29" s="279"/>
    </row>
    <row r="30" spans="1:10" ht="36.75" customHeight="1">
      <c r="A30" s="274"/>
      <c r="B30" s="275"/>
      <c r="C30" s="23" t="s">
        <v>185</v>
      </c>
      <c r="D30" s="47">
        <f>'1.事業者'!K2</f>
        <v>0</v>
      </c>
      <c r="E30" s="47">
        <f>'2.学校長'!K2</f>
        <v>0</v>
      </c>
      <c r="F30" s="47">
        <f>'3.施設の長'!K2</f>
        <v>0</v>
      </c>
      <c r="G30" s="47">
        <f>'4-1.市区町村(65歳以上)'!K2</f>
        <v>0</v>
      </c>
      <c r="H30" s="47">
        <f>'4-2.市区町村(市区町長)'!K2</f>
        <v>0</v>
      </c>
      <c r="I30" s="278"/>
      <c r="J30" s="279"/>
    </row>
    <row r="31" spans="1:10" ht="28.5" customHeight="1">
      <c r="A31" s="264" t="s">
        <v>21</v>
      </c>
      <c r="B31" s="265"/>
      <c r="C31" s="265"/>
      <c r="D31" s="47">
        <f>'1.事業者'!S2</f>
        <v>0</v>
      </c>
      <c r="E31" s="47">
        <f>'2.学校長'!S2</f>
        <v>0</v>
      </c>
      <c r="F31" s="47">
        <f>'3.施設の長'!S2</f>
        <v>0</v>
      </c>
      <c r="G31" s="47">
        <f>'4-1.市区町村(65歳以上)'!S2</f>
        <v>0</v>
      </c>
      <c r="H31" s="47">
        <f>'4-2.市区町村(市区町長)'!S2</f>
        <v>0</v>
      </c>
      <c r="I31" s="278"/>
      <c r="J31" s="279"/>
    </row>
    <row r="32" spans="1:10" ht="28.5" customHeight="1">
      <c r="A32" s="282"/>
      <c r="B32" s="283"/>
      <c r="C32" s="23" t="s">
        <v>22</v>
      </c>
      <c r="D32" s="47">
        <f>'1.事業者'!T2</f>
        <v>0</v>
      </c>
      <c r="E32" s="47">
        <f>'2.学校長'!T2</f>
        <v>0</v>
      </c>
      <c r="F32" s="47">
        <f>'3.施設の長'!T2</f>
        <v>0</v>
      </c>
      <c r="G32" s="47">
        <f>'4-1.市区町村(65歳以上)'!T2</f>
        <v>0</v>
      </c>
      <c r="H32" s="47">
        <f>'4-2.市区町村(市区町長)'!T2</f>
        <v>0</v>
      </c>
      <c r="I32" s="278"/>
      <c r="J32" s="279"/>
    </row>
    <row r="33" spans="1:10" ht="28.5" customHeight="1">
      <c r="A33" s="282"/>
      <c r="B33" s="283"/>
      <c r="C33" s="23" t="s">
        <v>20</v>
      </c>
      <c r="D33" s="47">
        <f>'1.事業者'!U2</f>
        <v>0</v>
      </c>
      <c r="E33" s="47">
        <f>'2.学校長'!U2</f>
        <v>0</v>
      </c>
      <c r="F33" s="47">
        <f>'3.施設の長'!U2</f>
        <v>0</v>
      </c>
      <c r="G33" s="47">
        <f>'4-1.市区町村(65歳以上)'!U2</f>
        <v>0</v>
      </c>
      <c r="H33" s="47">
        <f>'4-2.市区町村(市区町長)'!U2</f>
        <v>0</v>
      </c>
      <c r="I33" s="278"/>
      <c r="J33" s="279"/>
    </row>
    <row r="34" spans="1:10" ht="28.5" customHeight="1">
      <c r="A34" s="284" t="s">
        <v>23</v>
      </c>
      <c r="B34" s="285"/>
      <c r="C34" s="49" t="s">
        <v>195</v>
      </c>
      <c r="D34" s="47">
        <f>'1.事業者'!V2</f>
        <v>0</v>
      </c>
      <c r="E34" s="47">
        <f>'2.学校長'!V2</f>
        <v>0</v>
      </c>
      <c r="F34" s="47">
        <f>'3.施設の長'!V2</f>
        <v>0</v>
      </c>
      <c r="G34" s="47">
        <f>'4-1.市区町村(65歳以上)'!V2</f>
        <v>0</v>
      </c>
      <c r="H34" s="47">
        <f>'4-2.市区町村(市区町長)'!V2</f>
        <v>0</v>
      </c>
      <c r="I34" s="278"/>
      <c r="J34" s="279"/>
    </row>
    <row r="35" spans="1:10" ht="14.25" customHeight="1">
      <c r="A35" s="284"/>
      <c r="B35" s="285"/>
      <c r="C35" s="44" t="s">
        <v>24</v>
      </c>
      <c r="D35" s="262">
        <f>'1.事業者'!W2</f>
        <v>0</v>
      </c>
      <c r="E35" s="262">
        <f>'2.学校長'!W2</f>
        <v>0</v>
      </c>
      <c r="F35" s="262">
        <f>'3.施設の長'!W2</f>
        <v>0</v>
      </c>
      <c r="G35" s="262">
        <f>'4-1.市区町村(65歳以上)'!W2</f>
        <v>0</v>
      </c>
      <c r="H35" s="262">
        <f>'4-2.市区町村(市区町長)'!W2</f>
        <v>0</v>
      </c>
      <c r="I35" s="278"/>
      <c r="J35" s="279"/>
    </row>
    <row r="36" spans="1:10" ht="14.25" customHeight="1">
      <c r="A36" s="284"/>
      <c r="B36" s="285"/>
      <c r="C36" s="46" t="s">
        <v>184</v>
      </c>
      <c r="D36" s="262"/>
      <c r="E36" s="262"/>
      <c r="F36" s="262"/>
      <c r="G36" s="262"/>
      <c r="H36" s="262"/>
      <c r="I36" s="278"/>
      <c r="J36" s="279"/>
    </row>
    <row r="37" spans="1:10" ht="14.25" customHeight="1" thickBot="1">
      <c r="A37" s="286"/>
      <c r="B37" s="287"/>
      <c r="C37" s="45" t="s">
        <v>25</v>
      </c>
      <c r="D37" s="263"/>
      <c r="E37" s="263"/>
      <c r="F37" s="263"/>
      <c r="G37" s="263"/>
      <c r="H37" s="263"/>
      <c r="I37" s="280"/>
      <c r="J37" s="281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8" t="s">
        <v>26</v>
      </c>
      <c r="B39" s="8"/>
      <c r="C39" s="8"/>
    </row>
    <row r="40" spans="1:10">
      <c r="A40" s="8" t="s">
        <v>32</v>
      </c>
      <c r="B40" s="8"/>
      <c r="C40" s="8"/>
    </row>
    <row r="41" spans="1:10">
      <c r="A41" s="8" t="s">
        <v>31</v>
      </c>
      <c r="B41" s="8"/>
      <c r="C41" s="8"/>
    </row>
    <row r="42" spans="1:10">
      <c r="A42" s="8" t="s">
        <v>27</v>
      </c>
      <c r="B42" s="8"/>
      <c r="C42" s="8"/>
    </row>
    <row r="43" spans="1:10">
      <c r="A43" s="8" t="s">
        <v>28</v>
      </c>
      <c r="B43" s="8"/>
      <c r="C43" s="8"/>
    </row>
    <row r="44" spans="1:10">
      <c r="A44" s="8" t="s">
        <v>33</v>
      </c>
      <c r="B44" s="8"/>
      <c r="C44" s="8"/>
    </row>
    <row r="45" spans="1:10">
      <c r="A45" s="8" t="s">
        <v>34</v>
      </c>
      <c r="B45" s="8"/>
      <c r="C45" s="8"/>
    </row>
    <row r="46" spans="1:10">
      <c r="A46" s="3"/>
    </row>
  </sheetData>
  <sheetProtection sheet="1" objects="1" scenarios="1"/>
  <mergeCells count="42">
    <mergeCell ref="A2:J2"/>
    <mergeCell ref="A8:A11"/>
    <mergeCell ref="B8:H8"/>
    <mergeCell ref="I8:I11"/>
    <mergeCell ref="B9:H9"/>
    <mergeCell ref="D11:H11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E35:E37"/>
    <mergeCell ref="F35:F37"/>
    <mergeCell ref="G35:G37"/>
    <mergeCell ref="A22:C23"/>
    <mergeCell ref="D22:D23"/>
    <mergeCell ref="E22:E23"/>
    <mergeCell ref="F22:F23"/>
    <mergeCell ref="G22:G23"/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</mergeCells>
  <phoneticPr fontId="12"/>
  <pageMargins left="0.7" right="0.7" top="0.75" bottom="0.75" header="0.3" footer="0.3"/>
  <pageSetup paperSize="9" scale="94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B7D6-6279-4D1A-AF5E-2FF97AF18510}">
  <sheetPr codeName="Sheet9"/>
  <dimension ref="A1:D42"/>
  <sheetViews>
    <sheetView workbookViewId="0">
      <selection activeCell="G9" sqref="G9"/>
    </sheetView>
  </sheetViews>
  <sheetFormatPr defaultRowHeight="14.25"/>
  <cols>
    <col min="1" max="1" width="11.625" bestFit="1" customWidth="1"/>
    <col min="2" max="2" width="13.875" bestFit="1" customWidth="1"/>
    <col min="3" max="3" width="9.5" bestFit="1" customWidth="1"/>
    <col min="4" max="4" width="5.5" bestFit="1" customWidth="1"/>
  </cols>
  <sheetData>
    <row r="1" spans="1:4">
      <c r="A1" s="9" t="s">
        <v>139</v>
      </c>
      <c r="B1" s="9" t="s">
        <v>140</v>
      </c>
      <c r="C1" s="9" t="s">
        <v>141</v>
      </c>
      <c r="D1" s="9" t="s">
        <v>142</v>
      </c>
    </row>
    <row r="2" spans="1:4">
      <c r="A2" s="14" t="s">
        <v>156</v>
      </c>
      <c r="B2" s="166">
        <v>28200</v>
      </c>
      <c r="C2" s="15" t="s">
        <v>156</v>
      </c>
      <c r="D2" s="16">
        <v>12</v>
      </c>
    </row>
    <row r="3" spans="1:4">
      <c r="A3" s="14" t="s">
        <v>96</v>
      </c>
      <c r="B3" s="19">
        <v>28201</v>
      </c>
      <c r="C3" s="15" t="s">
        <v>97</v>
      </c>
      <c r="D3" s="17">
        <v>38</v>
      </c>
    </row>
    <row r="4" spans="1:4">
      <c r="A4" s="18" t="s">
        <v>98</v>
      </c>
      <c r="B4" s="19">
        <v>28202</v>
      </c>
      <c r="C4" s="15" t="s">
        <v>99</v>
      </c>
      <c r="D4" s="17">
        <v>37</v>
      </c>
    </row>
    <row r="5" spans="1:4">
      <c r="A5" s="18" t="s">
        <v>100</v>
      </c>
      <c r="B5" s="19">
        <v>28203</v>
      </c>
      <c r="C5" s="15" t="s">
        <v>101</v>
      </c>
      <c r="D5" s="17">
        <v>40</v>
      </c>
    </row>
    <row r="6" spans="1:4">
      <c r="A6" s="18" t="s">
        <v>102</v>
      </c>
      <c r="B6" s="19">
        <v>28204</v>
      </c>
      <c r="C6" s="15" t="s">
        <v>103</v>
      </c>
      <c r="D6" s="17">
        <v>39</v>
      </c>
    </row>
    <row r="7" spans="1:4">
      <c r="A7" s="18" t="s">
        <v>104</v>
      </c>
      <c r="B7" s="19">
        <v>28205</v>
      </c>
      <c r="C7" s="15" t="s">
        <v>105</v>
      </c>
      <c r="D7" s="17">
        <v>74</v>
      </c>
    </row>
    <row r="8" spans="1:4">
      <c r="A8" s="18" t="s">
        <v>106</v>
      </c>
      <c r="B8" s="19">
        <v>28206</v>
      </c>
      <c r="C8" s="15" t="s">
        <v>107</v>
      </c>
      <c r="D8" s="17">
        <v>52</v>
      </c>
    </row>
    <row r="9" spans="1:4">
      <c r="A9" s="18" t="s">
        <v>108</v>
      </c>
      <c r="B9" s="19">
        <v>28207</v>
      </c>
      <c r="C9" s="15" t="s">
        <v>109</v>
      </c>
      <c r="D9" s="17">
        <v>53</v>
      </c>
    </row>
    <row r="10" spans="1:4">
      <c r="A10" s="18" t="s">
        <v>110</v>
      </c>
      <c r="B10" s="19">
        <v>28208</v>
      </c>
      <c r="C10" s="15" t="s">
        <v>111</v>
      </c>
      <c r="D10" s="17">
        <v>65</v>
      </c>
    </row>
    <row r="11" spans="1:4">
      <c r="A11" s="18" t="s">
        <v>112</v>
      </c>
      <c r="B11" s="19">
        <v>28209</v>
      </c>
      <c r="C11" s="15" t="s">
        <v>113</v>
      </c>
      <c r="D11" s="17">
        <v>69</v>
      </c>
    </row>
    <row r="12" spans="1:4">
      <c r="A12" s="18" t="s">
        <v>114</v>
      </c>
      <c r="B12" s="19">
        <v>28210</v>
      </c>
      <c r="C12" s="15" t="s">
        <v>115</v>
      </c>
      <c r="D12" s="17">
        <v>58</v>
      </c>
    </row>
    <row r="13" spans="1:4">
      <c r="A13" s="18" t="s">
        <v>116</v>
      </c>
      <c r="B13" s="19">
        <v>28212</v>
      </c>
      <c r="C13" s="15" t="s">
        <v>111</v>
      </c>
      <c r="D13" s="17">
        <v>65</v>
      </c>
    </row>
    <row r="14" spans="1:4">
      <c r="A14" s="18" t="s">
        <v>117</v>
      </c>
      <c r="B14" s="19">
        <v>28213</v>
      </c>
      <c r="C14" s="15" t="s">
        <v>118</v>
      </c>
      <c r="D14" s="17">
        <v>63</v>
      </c>
    </row>
    <row r="15" spans="1:4">
      <c r="A15" s="18" t="s">
        <v>119</v>
      </c>
      <c r="B15" s="19">
        <v>28214</v>
      </c>
      <c r="C15" s="15" t="s">
        <v>120</v>
      </c>
      <c r="D15" s="17">
        <v>54</v>
      </c>
    </row>
    <row r="16" spans="1:4">
      <c r="A16" s="18" t="s">
        <v>121</v>
      </c>
      <c r="B16" s="19">
        <v>28215</v>
      </c>
      <c r="C16" s="15" t="s">
        <v>118</v>
      </c>
      <c r="D16" s="17">
        <v>63</v>
      </c>
    </row>
    <row r="17" spans="1:4">
      <c r="A17" s="18" t="s">
        <v>122</v>
      </c>
      <c r="B17" s="19">
        <v>28216</v>
      </c>
      <c r="C17" s="15" t="s">
        <v>115</v>
      </c>
      <c r="D17" s="17">
        <v>58</v>
      </c>
    </row>
    <row r="18" spans="1:4">
      <c r="A18" s="18" t="s">
        <v>123</v>
      </c>
      <c r="B18" s="19">
        <v>28217</v>
      </c>
      <c r="C18" s="15" t="s">
        <v>109</v>
      </c>
      <c r="D18" s="17">
        <v>53</v>
      </c>
    </row>
    <row r="19" spans="1:4">
      <c r="A19" s="18" t="s">
        <v>124</v>
      </c>
      <c r="B19" s="19">
        <v>28218</v>
      </c>
      <c r="C19" s="15" t="s">
        <v>118</v>
      </c>
      <c r="D19" s="17">
        <v>63</v>
      </c>
    </row>
    <row r="20" spans="1:4">
      <c r="A20" s="18" t="s">
        <v>125</v>
      </c>
      <c r="B20" s="19">
        <v>28219</v>
      </c>
      <c r="C20" s="15" t="s">
        <v>120</v>
      </c>
      <c r="D20" s="17">
        <v>54</v>
      </c>
    </row>
    <row r="21" spans="1:4">
      <c r="A21" s="18" t="s">
        <v>126</v>
      </c>
      <c r="B21" s="19">
        <v>28220</v>
      </c>
      <c r="C21" s="15" t="s">
        <v>118</v>
      </c>
      <c r="D21" s="17">
        <v>63</v>
      </c>
    </row>
    <row r="22" spans="1:4" ht="24" customHeight="1">
      <c r="A22" s="18" t="s">
        <v>127</v>
      </c>
      <c r="B22" s="19">
        <v>28221</v>
      </c>
      <c r="C22" s="15" t="s">
        <v>128</v>
      </c>
      <c r="D22" s="17">
        <v>72</v>
      </c>
    </row>
    <row r="23" spans="1:4">
      <c r="A23" s="18" t="s">
        <v>129</v>
      </c>
      <c r="B23" s="19">
        <v>28222</v>
      </c>
      <c r="C23" s="15" t="s">
        <v>130</v>
      </c>
      <c r="D23" s="17">
        <v>71</v>
      </c>
    </row>
    <row r="24" spans="1:4">
      <c r="A24" s="18" t="s">
        <v>131</v>
      </c>
      <c r="B24" s="19">
        <v>28223</v>
      </c>
      <c r="C24" s="15" t="s">
        <v>128</v>
      </c>
      <c r="D24" s="17">
        <v>72</v>
      </c>
    </row>
    <row r="25" spans="1:4" ht="24" customHeight="1">
      <c r="A25" s="18" t="s">
        <v>132</v>
      </c>
      <c r="B25" s="19">
        <v>28224</v>
      </c>
      <c r="C25" s="15" t="s">
        <v>105</v>
      </c>
      <c r="D25" s="17">
        <v>74</v>
      </c>
    </row>
    <row r="26" spans="1:4">
      <c r="A26" s="18" t="s">
        <v>133</v>
      </c>
      <c r="B26" s="19">
        <v>28225</v>
      </c>
      <c r="C26" s="15" t="s">
        <v>130</v>
      </c>
      <c r="D26" s="17">
        <v>71</v>
      </c>
    </row>
    <row r="27" spans="1:4">
      <c r="A27" s="18" t="s">
        <v>134</v>
      </c>
      <c r="B27" s="19">
        <v>28226</v>
      </c>
      <c r="C27" s="15" t="s">
        <v>105</v>
      </c>
      <c r="D27" s="17">
        <v>74</v>
      </c>
    </row>
    <row r="28" spans="1:4">
      <c r="A28" s="14" t="s">
        <v>135</v>
      </c>
      <c r="B28" s="19">
        <v>28227</v>
      </c>
      <c r="C28" s="15" t="s">
        <v>136</v>
      </c>
      <c r="D28" s="17">
        <v>64</v>
      </c>
    </row>
    <row r="29" spans="1:4">
      <c r="A29" s="14" t="s">
        <v>137</v>
      </c>
      <c r="B29" s="19">
        <v>28228</v>
      </c>
      <c r="C29" s="15" t="s">
        <v>118</v>
      </c>
      <c r="D29" s="17">
        <v>63</v>
      </c>
    </row>
    <row r="30" spans="1:4">
      <c r="A30" s="18" t="s">
        <v>138</v>
      </c>
      <c r="B30" s="19">
        <v>28229</v>
      </c>
      <c r="C30" s="15" t="s">
        <v>136</v>
      </c>
      <c r="D30" s="17">
        <v>64</v>
      </c>
    </row>
    <row r="31" spans="1:4">
      <c r="A31" s="14" t="s">
        <v>143</v>
      </c>
      <c r="B31" s="19">
        <v>28301</v>
      </c>
      <c r="C31" s="15" t="s">
        <v>109</v>
      </c>
      <c r="D31" s="17">
        <v>53</v>
      </c>
    </row>
    <row r="32" spans="1:4">
      <c r="A32" s="14" t="s">
        <v>144</v>
      </c>
      <c r="B32" s="19">
        <v>28365</v>
      </c>
      <c r="C32" s="15" t="s">
        <v>118</v>
      </c>
      <c r="D32" s="17">
        <v>63</v>
      </c>
    </row>
    <row r="33" spans="1:4">
      <c r="A33" s="14" t="s">
        <v>145</v>
      </c>
      <c r="B33" s="19">
        <v>28381</v>
      </c>
      <c r="C33" s="15" t="s">
        <v>115</v>
      </c>
      <c r="D33" s="17">
        <v>58</v>
      </c>
    </row>
    <row r="34" spans="1:4">
      <c r="A34" s="14" t="s">
        <v>146</v>
      </c>
      <c r="B34" s="19">
        <v>28382</v>
      </c>
      <c r="C34" s="15" t="s">
        <v>115</v>
      </c>
      <c r="D34" s="17">
        <v>58</v>
      </c>
    </row>
    <row r="35" spans="1:4">
      <c r="A35" s="14" t="s">
        <v>147</v>
      </c>
      <c r="B35" s="19">
        <v>28442</v>
      </c>
      <c r="C35" s="15" t="s">
        <v>148</v>
      </c>
      <c r="D35" s="17">
        <v>66</v>
      </c>
    </row>
    <row r="36" spans="1:4">
      <c r="A36" s="14" t="s">
        <v>149</v>
      </c>
      <c r="B36" s="19">
        <v>28443</v>
      </c>
      <c r="C36" s="15" t="s">
        <v>148</v>
      </c>
      <c r="D36" s="17">
        <v>66</v>
      </c>
    </row>
    <row r="37" spans="1:4">
      <c r="A37" s="14" t="s">
        <v>150</v>
      </c>
      <c r="B37" s="19">
        <v>28446</v>
      </c>
      <c r="C37" s="15" t="s">
        <v>148</v>
      </c>
      <c r="D37" s="17">
        <v>66</v>
      </c>
    </row>
    <row r="38" spans="1:4">
      <c r="A38" s="14" t="s">
        <v>151</v>
      </c>
      <c r="B38" s="19">
        <v>28464</v>
      </c>
      <c r="C38" s="15" t="s">
        <v>136</v>
      </c>
      <c r="D38" s="17">
        <v>64</v>
      </c>
    </row>
    <row r="39" spans="1:4">
      <c r="A39" s="14" t="s">
        <v>152</v>
      </c>
      <c r="B39" s="19">
        <v>28481</v>
      </c>
      <c r="C39" s="15" t="s">
        <v>111</v>
      </c>
      <c r="D39" s="17">
        <v>65</v>
      </c>
    </row>
    <row r="40" spans="1:4">
      <c r="A40" s="14" t="s">
        <v>153</v>
      </c>
      <c r="B40" s="19">
        <v>28501</v>
      </c>
      <c r="C40" s="15" t="s">
        <v>136</v>
      </c>
      <c r="D40" s="17">
        <v>64</v>
      </c>
    </row>
    <row r="41" spans="1:4">
      <c r="A41" s="18" t="s">
        <v>154</v>
      </c>
      <c r="B41" s="19">
        <v>28585</v>
      </c>
      <c r="C41" s="15" t="s">
        <v>113</v>
      </c>
      <c r="D41" s="17">
        <v>69</v>
      </c>
    </row>
    <row r="42" spans="1:4">
      <c r="A42" s="18" t="s">
        <v>155</v>
      </c>
      <c r="B42" s="19">
        <v>28586</v>
      </c>
      <c r="C42" s="15" t="s">
        <v>113</v>
      </c>
      <c r="D42" s="17">
        <v>69</v>
      </c>
    </row>
  </sheetData>
  <phoneticPr fontId="1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0430-FE69-47B0-B2BA-DAC59D6E7A7F}">
  <sheetPr>
    <tabColor rgb="FFFFFF00"/>
  </sheetPr>
  <dimension ref="A1:AH17"/>
  <sheetViews>
    <sheetView view="pageBreakPreview" topLeftCell="B1" zoomScaleNormal="85" zoomScaleSheetLayoutView="100" workbookViewId="0">
      <selection activeCell="M16" sqref="M16"/>
    </sheetView>
  </sheetViews>
  <sheetFormatPr defaultRowHeight="14.25"/>
  <cols>
    <col min="1" max="1" width="22.75" style="84" hidden="1" customWidth="1"/>
    <col min="2" max="2" width="5.5" style="84" bestFit="1" customWidth="1"/>
    <col min="3" max="3" width="6" style="84" customWidth="1"/>
    <col min="4" max="4" width="9" style="84" customWidth="1"/>
    <col min="5" max="5" width="7.5" style="84" hidden="1" customWidth="1"/>
    <col min="6" max="6" width="5.5" style="84" hidden="1" customWidth="1"/>
    <col min="7" max="7" width="9.25" style="84" hidden="1" customWidth="1"/>
    <col min="8" max="8" width="6" style="84" customWidth="1"/>
    <col min="9" max="9" width="6.875" style="84" customWidth="1"/>
    <col min="10" max="10" width="6.25" style="84" customWidth="1"/>
    <col min="11" max="11" width="6.125" style="84" customWidth="1"/>
    <col min="12" max="12" width="7.125" style="84" customWidth="1"/>
    <col min="13" max="15" width="5.5" style="84" bestFit="1" customWidth="1"/>
    <col min="16" max="16" width="7.5" style="84" bestFit="1" customWidth="1"/>
    <col min="17" max="17" width="5.5" style="84" bestFit="1" customWidth="1"/>
    <col min="18" max="18" width="29" style="84" customWidth="1"/>
    <col min="19" max="22" width="7.5" style="84" bestFit="1" customWidth="1"/>
    <col min="23" max="23" width="12" style="84" customWidth="1"/>
    <col min="24" max="24" width="25" style="84" customWidth="1"/>
    <col min="25" max="25" width="13" style="84" hidden="1" customWidth="1"/>
    <col min="26" max="26" width="25" style="84" hidden="1" customWidth="1"/>
    <col min="27" max="29" width="7.5" style="84" hidden="1" customWidth="1"/>
    <col min="30" max="16384" width="9" style="84"/>
  </cols>
  <sheetData>
    <row r="1" spans="1:34" ht="63" customHeight="1">
      <c r="A1" s="78" t="s">
        <v>179</v>
      </c>
      <c r="B1" s="79" t="s">
        <v>159</v>
      </c>
      <c r="C1" s="79" t="s">
        <v>76</v>
      </c>
      <c r="D1" s="80" t="s">
        <v>165</v>
      </c>
      <c r="E1" s="79" t="s">
        <v>160</v>
      </c>
      <c r="F1" s="79" t="s">
        <v>161</v>
      </c>
      <c r="G1" s="79" t="s">
        <v>164</v>
      </c>
      <c r="H1" s="79" t="s">
        <v>162</v>
      </c>
      <c r="I1" s="80" t="s">
        <v>239</v>
      </c>
      <c r="J1" s="80" t="s">
        <v>212</v>
      </c>
      <c r="K1" s="80" t="s">
        <v>189</v>
      </c>
      <c r="L1" s="79" t="s">
        <v>163</v>
      </c>
      <c r="M1" s="79" t="s">
        <v>168</v>
      </c>
      <c r="N1" s="80" t="s">
        <v>238</v>
      </c>
      <c r="O1" s="80" t="s">
        <v>245</v>
      </c>
      <c r="P1" s="80" t="s">
        <v>170</v>
      </c>
      <c r="Q1" s="80" t="s">
        <v>171</v>
      </c>
      <c r="R1" s="81" t="s">
        <v>227</v>
      </c>
      <c r="S1" s="80" t="s">
        <v>174</v>
      </c>
      <c r="T1" s="80" t="s">
        <v>175</v>
      </c>
      <c r="U1" s="80" t="s">
        <v>55</v>
      </c>
      <c r="V1" s="96" t="s">
        <v>56</v>
      </c>
      <c r="W1" s="80" t="s">
        <v>57</v>
      </c>
      <c r="X1" s="80" t="s">
        <v>240</v>
      </c>
      <c r="Y1" s="169" t="s">
        <v>249</v>
      </c>
      <c r="Z1" s="169" t="s">
        <v>248</v>
      </c>
      <c r="AA1" s="169" t="s">
        <v>252</v>
      </c>
      <c r="AB1" s="83" t="s">
        <v>215</v>
      </c>
      <c r="AC1" s="83" t="s">
        <v>217</v>
      </c>
      <c r="AE1" s="194" t="str">
        <f>"【令和"&amp;TEXT(基本情報!$B$29,"[DBNum3]")&amp;"年度】"</f>
        <v>【令和５年度】</v>
      </c>
      <c r="AF1" s="194"/>
      <c r="AG1" s="194"/>
    </row>
    <row r="2" spans="1:34" ht="30" customHeight="1">
      <c r="A2" s="85" t="str">
        <f ca="1">基本情報!$D$6 &amp;"-" &amp; "2" &amp; "-" &amp; 基本情報!$D$7 &amp; "-" &amp; 基本情報!$H$3 &amp; "-" &amp; "4"</f>
        <v>58-2-28382-2023-4</v>
      </c>
      <c r="B2" s="86" t="str">
        <f>IF(AB2&gt;0,1,"")</f>
        <v/>
      </c>
      <c r="C2" s="87" t="s">
        <v>58</v>
      </c>
      <c r="D2" s="77"/>
      <c r="E2" s="88" t="e">
        <f t="shared" ref="E2:E14" si="0">F2/G2</f>
        <v>#DIV/0!</v>
      </c>
      <c r="F2" s="89">
        <f>SUM(H$2:H2)</f>
        <v>0</v>
      </c>
      <c r="G2" s="89">
        <f>D2</f>
        <v>0</v>
      </c>
      <c r="H2" s="86">
        <f t="shared" ref="H2:H13" si="1">SUM(I2:K2)</f>
        <v>0</v>
      </c>
      <c r="I2" s="13"/>
      <c r="J2" s="13"/>
      <c r="K2" s="13"/>
      <c r="L2" s="21">
        <f>D2-H2</f>
        <v>0</v>
      </c>
      <c r="M2" s="22" t="str">
        <f>IF(B2="","",IF(L2=0,"",IF(L2=SUM(N2:Q2),"OK","NG")))</f>
        <v/>
      </c>
      <c r="N2" s="76"/>
      <c r="O2" s="76"/>
      <c r="P2" s="76"/>
      <c r="Q2" s="76"/>
      <c r="R2" s="70"/>
      <c r="S2" s="75"/>
      <c r="T2" s="13"/>
      <c r="U2" s="13"/>
      <c r="V2" s="13"/>
      <c r="W2" s="13"/>
      <c r="X2" s="70"/>
      <c r="Y2" s="170" t="str">
        <f>基本情報!$D$4</f>
        <v>播磨町　　　　　　</v>
      </c>
      <c r="Z2" s="171" t="str">
        <f>基本情報!$D$3</f>
        <v>○○クリニック</v>
      </c>
      <c r="AA2" s="171" t="str">
        <f>"B"&amp;RIGHT(基本情報!$B$32,5)</f>
        <v>B</v>
      </c>
      <c r="AB2" s="71">
        <f>IF(D2+H2+S2+T2+U2+V2+W2&gt;0,1,0)</f>
        <v>0</v>
      </c>
      <c r="AC2" s="71">
        <f>SUM(S2:V2)</f>
        <v>0</v>
      </c>
    </row>
    <row r="3" spans="1:34" ht="30" customHeight="1">
      <c r="A3" s="85" t="str">
        <f ca="1">基本情報!$D$6 &amp;"-" &amp; "2" &amp; "-" &amp; 基本情報!$D$7 &amp; "-" &amp; 基本情報!$H$3 &amp; "-" &amp; "5"</f>
        <v>58-2-28382-2023-5</v>
      </c>
      <c r="B3" s="86" t="str">
        <f t="shared" ref="B3:B14" si="2">IF(AB3&gt;0,1,"")</f>
        <v/>
      </c>
      <c r="C3" s="87" t="s">
        <v>59</v>
      </c>
      <c r="D3" s="77"/>
      <c r="E3" s="88" t="e">
        <f t="shared" si="0"/>
        <v>#DIV/0!</v>
      </c>
      <c r="F3" s="89">
        <f>SUM(H$2:H3)</f>
        <v>0</v>
      </c>
      <c r="G3" s="89">
        <f t="shared" ref="G3:G14" si="3">G2+D3</f>
        <v>0</v>
      </c>
      <c r="H3" s="86">
        <f t="shared" si="1"/>
        <v>0</v>
      </c>
      <c r="I3" s="13"/>
      <c r="J3" s="13"/>
      <c r="K3" s="13"/>
      <c r="L3" s="71">
        <f>L2+D3-H3</f>
        <v>0</v>
      </c>
      <c r="M3" s="22" t="str">
        <f>IF(B3="","",IF(L3=0,"",IF(L3=SUM(N3:Q3),"OK","NG")))</f>
        <v/>
      </c>
      <c r="N3" s="76"/>
      <c r="O3" s="76"/>
      <c r="P3" s="76"/>
      <c r="Q3" s="76"/>
      <c r="R3" s="70"/>
      <c r="S3" s="75"/>
      <c r="T3" s="13"/>
      <c r="U3" s="13"/>
      <c r="V3" s="13"/>
      <c r="W3" s="13"/>
      <c r="X3" s="70"/>
      <c r="Y3" s="170" t="str">
        <f>基本情報!$D$4</f>
        <v>播磨町　　　　　　</v>
      </c>
      <c r="Z3" s="171" t="str">
        <f>基本情報!$D$3</f>
        <v>○○クリニック</v>
      </c>
      <c r="AA3" s="171" t="str">
        <f>"B"&amp;RIGHT(基本情報!$B$32,5)</f>
        <v>B</v>
      </c>
      <c r="AB3" s="71">
        <f t="shared" ref="AB3:AB15" si="4">IF(D3+H3+S3+T3+U3+V3+W3&gt;0,1,0)</f>
        <v>0</v>
      </c>
      <c r="AC3" s="71">
        <f t="shared" ref="AC3:AC15" si="5">SUM(S3:V3)</f>
        <v>0</v>
      </c>
    </row>
    <row r="4" spans="1:34" ht="30" customHeight="1">
      <c r="A4" s="85" t="str">
        <f ca="1">基本情報!$D$6 &amp;"-" &amp; "2" &amp; "-" &amp; 基本情報!$D$7 &amp; "-" &amp; 基本情報!$H$3 &amp; "-" &amp; "6"</f>
        <v>58-2-28382-2023-6</v>
      </c>
      <c r="B4" s="86" t="str">
        <f t="shared" si="2"/>
        <v/>
      </c>
      <c r="C4" s="87" t="s">
        <v>60</v>
      </c>
      <c r="D4" s="77"/>
      <c r="E4" s="88" t="e">
        <f t="shared" si="0"/>
        <v>#DIV/0!</v>
      </c>
      <c r="F4" s="89">
        <f>SUM(H$2:H4)</f>
        <v>0</v>
      </c>
      <c r="G4" s="89">
        <f t="shared" si="3"/>
        <v>0</v>
      </c>
      <c r="H4" s="86">
        <f t="shared" si="1"/>
        <v>0</v>
      </c>
      <c r="I4" s="13"/>
      <c r="J4" s="13"/>
      <c r="K4" s="13"/>
      <c r="L4" s="71">
        <f t="shared" ref="L4:L14" si="6">L3+D4-H4</f>
        <v>0</v>
      </c>
      <c r="M4" s="22" t="str">
        <f t="shared" ref="M4:M13" si="7">IF(B4="","",IF(L4=0,"",IF(L4=SUM(N4:Q4),"OK","NG")))</f>
        <v/>
      </c>
      <c r="N4" s="76"/>
      <c r="O4" s="76"/>
      <c r="P4" s="76"/>
      <c r="Q4" s="76"/>
      <c r="R4" s="70"/>
      <c r="S4" s="75"/>
      <c r="T4" s="13"/>
      <c r="U4" s="13"/>
      <c r="V4" s="13"/>
      <c r="W4" s="13"/>
      <c r="X4" s="70"/>
      <c r="Y4" s="170" t="str">
        <f>基本情報!$D$4</f>
        <v>播磨町　　　　　　</v>
      </c>
      <c r="Z4" s="171" t="str">
        <f>基本情報!$D$3</f>
        <v>○○クリニック</v>
      </c>
      <c r="AA4" s="171" t="str">
        <f>"B"&amp;RIGHT(基本情報!$B$32,5)</f>
        <v>B</v>
      </c>
      <c r="AB4" s="71">
        <f t="shared" si="4"/>
        <v>0</v>
      </c>
      <c r="AC4" s="71">
        <f t="shared" si="5"/>
        <v>0</v>
      </c>
    </row>
    <row r="5" spans="1:34" ht="30" customHeight="1">
      <c r="A5" s="85" t="str">
        <f ca="1">基本情報!$D$6 &amp;"-" &amp; "2" &amp; "-" &amp; 基本情報!$D$7 &amp; "-" &amp; 基本情報!$H$3 &amp; "-" &amp; "7"</f>
        <v>58-2-28382-2023-7</v>
      </c>
      <c r="B5" s="86" t="str">
        <f t="shared" si="2"/>
        <v/>
      </c>
      <c r="C5" s="87" t="s">
        <v>61</v>
      </c>
      <c r="D5" s="77"/>
      <c r="E5" s="88" t="e">
        <f t="shared" si="0"/>
        <v>#DIV/0!</v>
      </c>
      <c r="F5" s="89">
        <f>SUM(H$2:H5)</f>
        <v>0</v>
      </c>
      <c r="G5" s="89">
        <f t="shared" si="3"/>
        <v>0</v>
      </c>
      <c r="H5" s="86">
        <f t="shared" si="1"/>
        <v>0</v>
      </c>
      <c r="I5" s="13"/>
      <c r="J5" s="13"/>
      <c r="K5" s="13"/>
      <c r="L5" s="71">
        <f t="shared" si="6"/>
        <v>0</v>
      </c>
      <c r="M5" s="22" t="str">
        <f t="shared" si="7"/>
        <v/>
      </c>
      <c r="N5" s="76"/>
      <c r="O5" s="76"/>
      <c r="P5" s="76"/>
      <c r="Q5" s="76"/>
      <c r="R5" s="70"/>
      <c r="S5" s="75"/>
      <c r="T5" s="13"/>
      <c r="U5" s="13"/>
      <c r="V5" s="13"/>
      <c r="W5" s="13"/>
      <c r="X5" s="70"/>
      <c r="Y5" s="170" t="str">
        <f>基本情報!$D$4</f>
        <v>播磨町　　　　　　</v>
      </c>
      <c r="Z5" s="171" t="str">
        <f>基本情報!$D$3</f>
        <v>○○クリニック</v>
      </c>
      <c r="AA5" s="171" t="str">
        <f>"B"&amp;RIGHT(基本情報!$B$32,5)</f>
        <v>B</v>
      </c>
      <c r="AB5" s="71">
        <f t="shared" si="4"/>
        <v>0</v>
      </c>
      <c r="AC5" s="71">
        <f t="shared" si="5"/>
        <v>0</v>
      </c>
    </row>
    <row r="6" spans="1:34" ht="30" customHeight="1">
      <c r="A6" s="85" t="str">
        <f ca="1">基本情報!$D$6 &amp;"-" &amp; "2" &amp; "-" &amp; 基本情報!$D$7 &amp; "-" &amp; 基本情報!$H$3 &amp; "-" &amp; "8"</f>
        <v>58-2-28382-2023-8</v>
      </c>
      <c r="B6" s="86" t="str">
        <f t="shared" si="2"/>
        <v/>
      </c>
      <c r="C6" s="87" t="s">
        <v>62</v>
      </c>
      <c r="D6" s="77"/>
      <c r="E6" s="88" t="e">
        <f t="shared" si="0"/>
        <v>#DIV/0!</v>
      </c>
      <c r="F6" s="89">
        <f>SUM(H$2:H6)</f>
        <v>0</v>
      </c>
      <c r="G6" s="89">
        <f t="shared" si="3"/>
        <v>0</v>
      </c>
      <c r="H6" s="86">
        <f t="shared" si="1"/>
        <v>0</v>
      </c>
      <c r="I6" s="13"/>
      <c r="J6" s="13"/>
      <c r="K6" s="13"/>
      <c r="L6" s="71">
        <f t="shared" si="6"/>
        <v>0</v>
      </c>
      <c r="M6" s="22" t="str">
        <f t="shared" si="7"/>
        <v/>
      </c>
      <c r="N6" s="76"/>
      <c r="O6" s="76"/>
      <c r="P6" s="76"/>
      <c r="Q6" s="76"/>
      <c r="R6" s="70"/>
      <c r="S6" s="75"/>
      <c r="T6" s="13"/>
      <c r="U6" s="13"/>
      <c r="V6" s="13"/>
      <c r="W6" s="13"/>
      <c r="X6" s="70"/>
      <c r="Y6" s="170" t="str">
        <f>基本情報!$D$4</f>
        <v>播磨町　　　　　　</v>
      </c>
      <c r="Z6" s="171" t="str">
        <f>基本情報!$D$3</f>
        <v>○○クリニック</v>
      </c>
      <c r="AA6" s="171" t="str">
        <f>"B"&amp;RIGHT(基本情報!$B$32,5)</f>
        <v>B</v>
      </c>
      <c r="AB6" s="71">
        <f t="shared" si="4"/>
        <v>0</v>
      </c>
      <c r="AC6" s="71">
        <f t="shared" si="5"/>
        <v>0</v>
      </c>
    </row>
    <row r="7" spans="1:34" ht="30" customHeight="1">
      <c r="A7" s="85" t="str">
        <f ca="1">基本情報!$D$6 &amp;"-" &amp; "2" &amp; "-" &amp; 基本情報!$D$7 &amp; "-" &amp; 基本情報!$H$3 &amp; "-" &amp; "9"</f>
        <v>58-2-28382-2023-9</v>
      </c>
      <c r="B7" s="86" t="str">
        <f t="shared" si="2"/>
        <v/>
      </c>
      <c r="C7" s="87" t="s">
        <v>63</v>
      </c>
      <c r="D7" s="77"/>
      <c r="E7" s="88" t="e">
        <f t="shared" si="0"/>
        <v>#DIV/0!</v>
      </c>
      <c r="F7" s="89">
        <f>SUM(H$2:H7)</f>
        <v>0</v>
      </c>
      <c r="G7" s="89">
        <f t="shared" si="3"/>
        <v>0</v>
      </c>
      <c r="H7" s="86">
        <f t="shared" si="1"/>
        <v>0</v>
      </c>
      <c r="I7" s="13"/>
      <c r="J7" s="13"/>
      <c r="K7" s="13"/>
      <c r="L7" s="71">
        <f t="shared" si="6"/>
        <v>0</v>
      </c>
      <c r="M7" s="22" t="str">
        <f t="shared" si="7"/>
        <v/>
      </c>
      <c r="N7" s="76"/>
      <c r="O7" s="76"/>
      <c r="P7" s="76"/>
      <c r="Q7" s="76"/>
      <c r="R7" s="70"/>
      <c r="S7" s="75"/>
      <c r="T7" s="13"/>
      <c r="U7" s="13"/>
      <c r="V7" s="13"/>
      <c r="W7" s="13"/>
      <c r="X7" s="70"/>
      <c r="Y7" s="170" t="str">
        <f>基本情報!$D$4</f>
        <v>播磨町　　　　　　</v>
      </c>
      <c r="Z7" s="171" t="str">
        <f>基本情報!$D$3</f>
        <v>○○クリニック</v>
      </c>
      <c r="AA7" s="171" t="str">
        <f>"B"&amp;RIGHT(基本情報!$B$32,5)</f>
        <v>B</v>
      </c>
      <c r="AB7" s="71">
        <f t="shared" si="4"/>
        <v>0</v>
      </c>
      <c r="AC7" s="71">
        <f t="shared" si="5"/>
        <v>0</v>
      </c>
    </row>
    <row r="8" spans="1:34" ht="30" customHeight="1">
      <c r="A8" s="85" t="str">
        <f ca="1">基本情報!$D$6 &amp;"-" &amp; "2" &amp; "-" &amp; 基本情報!$D$7 &amp; "-" &amp; 基本情報!$H$3 &amp; "-" &amp; "10"</f>
        <v>58-2-28382-2023-10</v>
      </c>
      <c r="B8" s="86" t="str">
        <f t="shared" si="2"/>
        <v/>
      </c>
      <c r="C8" s="87" t="s">
        <v>64</v>
      </c>
      <c r="D8" s="77"/>
      <c r="E8" s="88" t="e">
        <f t="shared" si="0"/>
        <v>#DIV/0!</v>
      </c>
      <c r="F8" s="89">
        <f>SUM(H$2:H8)</f>
        <v>0</v>
      </c>
      <c r="G8" s="89">
        <f t="shared" si="3"/>
        <v>0</v>
      </c>
      <c r="H8" s="86">
        <f t="shared" si="1"/>
        <v>0</v>
      </c>
      <c r="I8" s="13"/>
      <c r="J8" s="13"/>
      <c r="K8" s="13"/>
      <c r="L8" s="71">
        <f t="shared" si="6"/>
        <v>0</v>
      </c>
      <c r="M8" s="22" t="str">
        <f t="shared" si="7"/>
        <v/>
      </c>
      <c r="N8" s="76"/>
      <c r="O8" s="76"/>
      <c r="P8" s="76"/>
      <c r="Q8" s="76"/>
      <c r="R8" s="70"/>
      <c r="S8" s="75"/>
      <c r="T8" s="13"/>
      <c r="U8" s="13"/>
      <c r="V8" s="13"/>
      <c r="W8" s="13"/>
      <c r="X8" s="70"/>
      <c r="Y8" s="170" t="str">
        <f>基本情報!$D$4</f>
        <v>播磨町　　　　　　</v>
      </c>
      <c r="Z8" s="171" t="str">
        <f>基本情報!$D$3</f>
        <v>○○クリニック</v>
      </c>
      <c r="AA8" s="171" t="str">
        <f>"B"&amp;RIGHT(基本情報!$B$32,5)</f>
        <v>B</v>
      </c>
      <c r="AB8" s="71">
        <f t="shared" si="4"/>
        <v>0</v>
      </c>
      <c r="AC8" s="71">
        <f t="shared" si="5"/>
        <v>0</v>
      </c>
    </row>
    <row r="9" spans="1:34" ht="30" customHeight="1">
      <c r="A9" s="85" t="str">
        <f ca="1">基本情報!$D$6 &amp;"-" &amp; "2" &amp; "-" &amp; 基本情報!$D$7 &amp; "-" &amp; 基本情報!$H$3 &amp; "-" &amp; "11"</f>
        <v>58-2-28382-2023-11</v>
      </c>
      <c r="B9" s="86" t="str">
        <f t="shared" si="2"/>
        <v/>
      </c>
      <c r="C9" s="87" t="s">
        <v>65</v>
      </c>
      <c r="D9" s="77"/>
      <c r="E9" s="88" t="e">
        <f t="shared" si="0"/>
        <v>#DIV/0!</v>
      </c>
      <c r="F9" s="89">
        <f>SUM(H$2:H9)</f>
        <v>0</v>
      </c>
      <c r="G9" s="89">
        <f t="shared" si="3"/>
        <v>0</v>
      </c>
      <c r="H9" s="86">
        <f t="shared" si="1"/>
        <v>0</v>
      </c>
      <c r="I9" s="13"/>
      <c r="J9" s="13"/>
      <c r="K9" s="13"/>
      <c r="L9" s="71">
        <f t="shared" si="6"/>
        <v>0</v>
      </c>
      <c r="M9" s="22" t="str">
        <f t="shared" si="7"/>
        <v/>
      </c>
      <c r="N9" s="76"/>
      <c r="O9" s="76"/>
      <c r="P9" s="76"/>
      <c r="Q9" s="76"/>
      <c r="R9" s="70"/>
      <c r="S9" s="75"/>
      <c r="T9" s="13"/>
      <c r="U9" s="13"/>
      <c r="V9" s="13"/>
      <c r="W9" s="13"/>
      <c r="X9" s="70"/>
      <c r="Y9" s="170" t="str">
        <f>基本情報!$D$4</f>
        <v>播磨町　　　　　　</v>
      </c>
      <c r="Z9" s="171" t="str">
        <f>基本情報!$D$3</f>
        <v>○○クリニック</v>
      </c>
      <c r="AA9" s="171" t="str">
        <f>"B"&amp;RIGHT(基本情報!$B$32,5)</f>
        <v>B</v>
      </c>
      <c r="AB9" s="71">
        <f t="shared" si="4"/>
        <v>0</v>
      </c>
      <c r="AC9" s="71">
        <f t="shared" si="5"/>
        <v>0</v>
      </c>
    </row>
    <row r="10" spans="1:34" ht="30" customHeight="1">
      <c r="A10" s="85" t="str">
        <f ca="1">基本情報!$D$6 &amp;"-" &amp; "2" &amp; "-" &amp; 基本情報!$D$7 &amp; "-" &amp; 基本情報!$H$3 &amp; "-" &amp; "12"</f>
        <v>58-2-28382-2023-12</v>
      </c>
      <c r="B10" s="86" t="str">
        <f t="shared" si="2"/>
        <v/>
      </c>
      <c r="C10" s="87" t="s">
        <v>66</v>
      </c>
      <c r="D10" s="77"/>
      <c r="E10" s="88" t="e">
        <f t="shared" si="0"/>
        <v>#DIV/0!</v>
      </c>
      <c r="F10" s="89">
        <f>SUM(H$2:H10)</f>
        <v>0</v>
      </c>
      <c r="G10" s="89">
        <f t="shared" si="3"/>
        <v>0</v>
      </c>
      <c r="H10" s="86">
        <f t="shared" si="1"/>
        <v>0</v>
      </c>
      <c r="I10" s="13"/>
      <c r="J10" s="13"/>
      <c r="K10" s="13"/>
      <c r="L10" s="71">
        <f t="shared" si="6"/>
        <v>0</v>
      </c>
      <c r="M10" s="22" t="str">
        <f t="shared" si="7"/>
        <v/>
      </c>
      <c r="N10" s="76"/>
      <c r="O10" s="76"/>
      <c r="P10" s="76"/>
      <c r="Q10" s="76"/>
      <c r="R10" s="70"/>
      <c r="S10" s="75"/>
      <c r="T10" s="13"/>
      <c r="U10" s="13"/>
      <c r="V10" s="13"/>
      <c r="W10" s="13"/>
      <c r="X10" s="70"/>
      <c r="Y10" s="170" t="str">
        <f>基本情報!$D$4</f>
        <v>播磨町　　　　　　</v>
      </c>
      <c r="Z10" s="171" t="str">
        <f>基本情報!$D$3</f>
        <v>○○クリニック</v>
      </c>
      <c r="AA10" s="171" t="str">
        <f>"B"&amp;RIGHT(基本情報!$B$32,5)</f>
        <v>B</v>
      </c>
      <c r="AB10" s="71">
        <f t="shared" si="4"/>
        <v>0</v>
      </c>
      <c r="AC10" s="71">
        <f t="shared" si="5"/>
        <v>0</v>
      </c>
    </row>
    <row r="11" spans="1:34" ht="30" customHeight="1">
      <c r="A11" s="85" t="str">
        <f ca="1">基本情報!$D$6 &amp;"-" &amp; "2" &amp; "-" &amp; 基本情報!$D$7 &amp; "-" &amp; 基本情報!$H$3 &amp; "-" &amp; "1"</f>
        <v>58-2-28382-2023-1</v>
      </c>
      <c r="B11" s="86" t="str">
        <f t="shared" si="2"/>
        <v/>
      </c>
      <c r="C11" s="87" t="s">
        <v>67</v>
      </c>
      <c r="D11" s="77"/>
      <c r="E11" s="88" t="e">
        <f t="shared" si="0"/>
        <v>#DIV/0!</v>
      </c>
      <c r="F11" s="89">
        <f>SUM(H$2:H11)</f>
        <v>0</v>
      </c>
      <c r="G11" s="89">
        <f t="shared" si="3"/>
        <v>0</v>
      </c>
      <c r="H11" s="86">
        <f t="shared" si="1"/>
        <v>0</v>
      </c>
      <c r="I11" s="13"/>
      <c r="J11" s="13"/>
      <c r="K11" s="13"/>
      <c r="L11" s="71">
        <f t="shared" si="6"/>
        <v>0</v>
      </c>
      <c r="M11" s="22" t="str">
        <f t="shared" si="7"/>
        <v/>
      </c>
      <c r="N11" s="76"/>
      <c r="O11" s="76"/>
      <c r="P11" s="76"/>
      <c r="Q11" s="76"/>
      <c r="R11" s="70"/>
      <c r="S11" s="75"/>
      <c r="T11" s="13"/>
      <c r="U11" s="13"/>
      <c r="V11" s="13"/>
      <c r="W11" s="13"/>
      <c r="X11" s="70"/>
      <c r="Y11" s="170" t="str">
        <f>基本情報!$D$4</f>
        <v>播磨町　　　　　　</v>
      </c>
      <c r="Z11" s="171" t="str">
        <f>基本情報!$D$3</f>
        <v>○○クリニック</v>
      </c>
      <c r="AA11" s="171" t="str">
        <f>"B"&amp;RIGHT(基本情報!$B$32,5)</f>
        <v>B</v>
      </c>
      <c r="AB11" s="71">
        <f t="shared" si="4"/>
        <v>0</v>
      </c>
      <c r="AC11" s="71">
        <f t="shared" si="5"/>
        <v>0</v>
      </c>
    </row>
    <row r="12" spans="1:34" ht="30" customHeight="1">
      <c r="A12" s="85" t="str">
        <f ca="1">基本情報!$D$6 &amp;"-" &amp; "2" &amp; "-" &amp; 基本情報!$D$7 &amp; "-" &amp; 基本情報!$H$3 &amp; "-" &amp; "2"</f>
        <v>58-2-28382-2023-2</v>
      </c>
      <c r="B12" s="86" t="str">
        <f t="shared" si="2"/>
        <v/>
      </c>
      <c r="C12" s="87" t="s">
        <v>68</v>
      </c>
      <c r="D12" s="77"/>
      <c r="E12" s="88" t="e">
        <f t="shared" si="0"/>
        <v>#DIV/0!</v>
      </c>
      <c r="F12" s="89">
        <f>SUM(H$2:H12)</f>
        <v>0</v>
      </c>
      <c r="G12" s="89">
        <f t="shared" si="3"/>
        <v>0</v>
      </c>
      <c r="H12" s="86">
        <f t="shared" si="1"/>
        <v>0</v>
      </c>
      <c r="I12" s="13"/>
      <c r="J12" s="13"/>
      <c r="K12" s="13"/>
      <c r="L12" s="71">
        <f t="shared" si="6"/>
        <v>0</v>
      </c>
      <c r="M12" s="22" t="str">
        <f t="shared" si="7"/>
        <v/>
      </c>
      <c r="N12" s="76"/>
      <c r="O12" s="76"/>
      <c r="P12" s="76"/>
      <c r="Q12" s="76"/>
      <c r="R12" s="70"/>
      <c r="S12" s="75"/>
      <c r="T12" s="13"/>
      <c r="U12" s="13"/>
      <c r="V12" s="13"/>
      <c r="W12" s="13"/>
      <c r="X12" s="70"/>
      <c r="Y12" s="170" t="str">
        <f>基本情報!$D$4</f>
        <v>播磨町　　　　　　</v>
      </c>
      <c r="Z12" s="171" t="str">
        <f>基本情報!$D$3</f>
        <v>○○クリニック</v>
      </c>
      <c r="AA12" s="171" t="str">
        <f>"B"&amp;RIGHT(基本情報!$B$32,5)</f>
        <v>B</v>
      </c>
      <c r="AB12" s="71">
        <f t="shared" si="4"/>
        <v>0</v>
      </c>
      <c r="AC12" s="71">
        <f t="shared" si="5"/>
        <v>0</v>
      </c>
    </row>
    <row r="13" spans="1:34" ht="30" customHeight="1">
      <c r="A13" s="85" t="str">
        <f ca="1">基本情報!$D$6 &amp;"-" &amp; "2" &amp; "-" &amp; 基本情報!$D$7 &amp; "-" &amp; 基本情報!$H$3 &amp; "-" &amp; "3"</f>
        <v>58-2-28382-2023-3</v>
      </c>
      <c r="B13" s="86" t="str">
        <f t="shared" si="2"/>
        <v/>
      </c>
      <c r="C13" s="87" t="s">
        <v>69</v>
      </c>
      <c r="D13" s="77"/>
      <c r="E13" s="88" t="e">
        <f t="shared" si="0"/>
        <v>#DIV/0!</v>
      </c>
      <c r="F13" s="89">
        <f>SUM(H$2:H13)</f>
        <v>0</v>
      </c>
      <c r="G13" s="89">
        <f t="shared" si="3"/>
        <v>0</v>
      </c>
      <c r="H13" s="86">
        <f t="shared" si="1"/>
        <v>0</v>
      </c>
      <c r="I13" s="13"/>
      <c r="J13" s="13"/>
      <c r="K13" s="13"/>
      <c r="L13" s="71">
        <f t="shared" si="6"/>
        <v>0</v>
      </c>
      <c r="M13" s="22" t="str">
        <f t="shared" si="7"/>
        <v/>
      </c>
      <c r="N13" s="76"/>
      <c r="O13" s="76"/>
      <c r="P13" s="76"/>
      <c r="Q13" s="76"/>
      <c r="R13" s="70"/>
      <c r="S13" s="75"/>
      <c r="T13" s="13"/>
      <c r="U13" s="13"/>
      <c r="V13" s="13"/>
      <c r="W13" s="13"/>
      <c r="X13" s="70"/>
      <c r="Y13" s="170" t="str">
        <f>基本情報!$D$4</f>
        <v>播磨町　　　　　　</v>
      </c>
      <c r="Z13" s="171" t="str">
        <f>基本情報!$D$3</f>
        <v>○○クリニック</v>
      </c>
      <c r="AA13" s="171" t="str">
        <f>"B"&amp;RIGHT(基本情報!$B$32,5)</f>
        <v>B</v>
      </c>
      <c r="AB13" s="71">
        <f t="shared" si="4"/>
        <v>0</v>
      </c>
      <c r="AC13" s="71">
        <f t="shared" si="5"/>
        <v>0</v>
      </c>
    </row>
    <row r="14" spans="1:34" ht="30" customHeight="1">
      <c r="A14" s="85" t="str">
        <f ca="1">基本情報!$D$6 &amp;"-" &amp; "2" &amp; "-" &amp; 基本情報!$D$7 &amp; "-" &amp; 基本情報!$H$3 &amp; "-" &amp; "補正"</f>
        <v>58-2-28382-2023-補正</v>
      </c>
      <c r="B14" s="86" t="str">
        <f t="shared" si="2"/>
        <v/>
      </c>
      <c r="C14" s="87" t="s">
        <v>220</v>
      </c>
      <c r="D14" s="77"/>
      <c r="E14" s="88" t="e">
        <f t="shared" si="0"/>
        <v>#DIV/0!</v>
      </c>
      <c r="F14" s="89">
        <f>SUM(H$2:H14)</f>
        <v>0</v>
      </c>
      <c r="G14" s="89">
        <f t="shared" si="3"/>
        <v>0</v>
      </c>
      <c r="H14" s="86">
        <f t="shared" ref="H14" si="8">SUM(I14:K14)</f>
        <v>0</v>
      </c>
      <c r="I14" s="13"/>
      <c r="J14" s="13"/>
      <c r="K14" s="13"/>
      <c r="L14" s="71">
        <f t="shared" si="6"/>
        <v>0</v>
      </c>
      <c r="M14" s="22" t="str">
        <f t="shared" ref="M14" si="9">IF(B14="","",IF(H14=0,"",IF(L14=0,"",IF(L14=SUM(N14:Q14),"OK","NG"))))</f>
        <v/>
      </c>
      <c r="N14" s="76"/>
      <c r="O14" s="76"/>
      <c r="P14" s="76"/>
      <c r="Q14" s="76"/>
      <c r="R14" s="70"/>
      <c r="S14" s="75"/>
      <c r="T14" s="13"/>
      <c r="U14" s="13"/>
      <c r="V14" s="13"/>
      <c r="W14" s="13"/>
      <c r="X14" s="70"/>
      <c r="Y14" s="170" t="str">
        <f>基本情報!$D$4</f>
        <v>播磨町　　　　　　</v>
      </c>
      <c r="Z14" s="171" t="str">
        <f>基本情報!$D$3</f>
        <v>○○クリニック</v>
      </c>
      <c r="AA14" s="171" t="str">
        <f>"B"&amp;RIGHT(基本情報!$B$32,5)</f>
        <v>B</v>
      </c>
      <c r="AB14" s="71">
        <f t="shared" si="4"/>
        <v>0</v>
      </c>
      <c r="AC14" s="71">
        <f t="shared" si="5"/>
        <v>0</v>
      </c>
      <c r="AE14" s="195" t="s">
        <v>235</v>
      </c>
      <c r="AF14" s="195"/>
      <c r="AG14" s="195"/>
      <c r="AH14" s="195"/>
    </row>
    <row r="15" spans="1:34" ht="30" customHeight="1">
      <c r="A15" s="85" t="str">
        <f ca="1">基本情報!$D$6 &amp;"-" &amp; "2" &amp; "-" &amp; 基本情報!$D$7 &amp; "-" &amp; 基本情報!$H$3 &amp; "-" &amp; "合計"</f>
        <v>58-2-28382-2023-合計</v>
      </c>
      <c r="B15" s="86" t="str">
        <f>IF(SUM(B2:B13) &gt; 0, 1,"")</f>
        <v/>
      </c>
      <c r="C15" s="87" t="s">
        <v>77</v>
      </c>
      <c r="D15" s="90">
        <f>IF(ISTEXT(Q15)=TRUE,SUM(D2:D14),SUM(D2:D14)-Q15)</f>
        <v>0</v>
      </c>
      <c r="E15" s="91" t="e">
        <f>E13</f>
        <v>#DIV/0!</v>
      </c>
      <c r="F15" s="92">
        <f>F13</f>
        <v>0</v>
      </c>
      <c r="G15" s="86">
        <f>G13</f>
        <v>0</v>
      </c>
      <c r="H15" s="86">
        <f>SUM(H2:H14)</f>
        <v>0</v>
      </c>
      <c r="I15" s="86">
        <f>SUM(I2:I14)</f>
        <v>0</v>
      </c>
      <c r="J15" s="86">
        <f>SUM(J2:J14)</f>
        <v>0</v>
      </c>
      <c r="K15" s="86">
        <f>SUM(K2:K14)</f>
        <v>0</v>
      </c>
      <c r="L15" s="71">
        <f>L14</f>
        <v>0</v>
      </c>
      <c r="M15" s="94"/>
      <c r="N15" s="71" t="str">
        <f>IFERROR(IF($G$15=$H$15,"",INDEX(N1:N14,MAX(INDEX((LEN(N1:N14)&gt;0)*ROW(N1:N14),0)),1)),"")</f>
        <v/>
      </c>
      <c r="O15" s="72"/>
      <c r="P15" s="72"/>
      <c r="Q15" s="71" t="str">
        <f>IFERROR(IF($G$15=$H$15,"",INDEX(Q1:Q14,MAX(INDEX((LEN(Q1:Q14)&gt;0)*ROW(Q1:Q14),0)),1)),"")</f>
        <v/>
      </c>
      <c r="R15" s="73" t="str">
        <f>IFERROR(IF($G$15=$H$15,"",INDEX(R1:R14,MAX(INDEX((LEN(R1:R14)&gt;0)*ROW(R1:R14),0)),1)),"")</f>
        <v/>
      </c>
      <c r="S15" s="86">
        <f>SUM(S2:S14)</f>
        <v>0</v>
      </c>
      <c r="T15" s="86">
        <f>SUM(T2:T14)</f>
        <v>0</v>
      </c>
      <c r="U15" s="86">
        <f>SUM(U2:U14)</f>
        <v>0</v>
      </c>
      <c r="V15" s="86">
        <f>SUM(V2:V14)</f>
        <v>0</v>
      </c>
      <c r="W15" s="86">
        <f>SUM(W2:W14)</f>
        <v>0</v>
      </c>
      <c r="X15" s="75"/>
      <c r="Y15" s="170" t="str">
        <f>基本情報!$D$4</f>
        <v>播磨町　　　　　　</v>
      </c>
      <c r="Z15" s="171" t="str">
        <f>基本情報!$D$3</f>
        <v>○○クリニック</v>
      </c>
      <c r="AA15" s="171" t="str">
        <f>"B"&amp;RIGHT(基本情報!$B$32,5)</f>
        <v>B</v>
      </c>
      <c r="AB15" s="71">
        <f t="shared" si="4"/>
        <v>0</v>
      </c>
      <c r="AC15" s="71">
        <f t="shared" si="5"/>
        <v>0</v>
      </c>
    </row>
    <row r="16" spans="1:34">
      <c r="B16" s="83" t="s">
        <v>166</v>
      </c>
      <c r="C16" s="83" t="s">
        <v>166</v>
      </c>
      <c r="D16" s="81" t="s">
        <v>167</v>
      </c>
      <c r="E16" s="78" t="s">
        <v>166</v>
      </c>
      <c r="F16" s="78" t="s">
        <v>166</v>
      </c>
      <c r="G16" s="78" t="s">
        <v>166</v>
      </c>
      <c r="H16" s="78" t="s">
        <v>166</v>
      </c>
      <c r="I16" s="81" t="s">
        <v>167</v>
      </c>
      <c r="J16" s="81" t="s">
        <v>167</v>
      </c>
      <c r="K16" s="81" t="s">
        <v>167</v>
      </c>
      <c r="L16" s="78" t="s">
        <v>166</v>
      </c>
      <c r="M16" s="78" t="s">
        <v>166</v>
      </c>
      <c r="N16" s="81" t="s">
        <v>167</v>
      </c>
      <c r="O16" s="81" t="s">
        <v>167</v>
      </c>
      <c r="P16" s="81" t="s">
        <v>167</v>
      </c>
      <c r="Q16" s="81" t="s">
        <v>167</v>
      </c>
      <c r="R16" s="81" t="s">
        <v>167</v>
      </c>
      <c r="S16" s="81" t="s">
        <v>167</v>
      </c>
      <c r="T16" s="81" t="s">
        <v>167</v>
      </c>
      <c r="U16" s="81" t="s">
        <v>167</v>
      </c>
      <c r="V16" s="81" t="s">
        <v>167</v>
      </c>
      <c r="W16" s="81" t="s">
        <v>167</v>
      </c>
      <c r="X16" s="81" t="s">
        <v>167</v>
      </c>
      <c r="Y16" s="78" t="s">
        <v>166</v>
      </c>
      <c r="Z16" s="78" t="s">
        <v>166</v>
      </c>
      <c r="AA16" s="78" t="s">
        <v>166</v>
      </c>
      <c r="AB16" s="78" t="s">
        <v>166</v>
      </c>
      <c r="AC16" s="78" t="s">
        <v>166</v>
      </c>
      <c r="AD16" s="196" t="s">
        <v>236</v>
      </c>
      <c r="AE16" s="197"/>
      <c r="AF16" s="198" t="str">
        <f>IF(AE17&lt;&gt;7,"要確認！","保存･印刷可能")</f>
        <v>要確認！</v>
      </c>
      <c r="AG16" s="198"/>
    </row>
    <row r="17" spans="1:34">
      <c r="A17" s="95" t="s">
        <v>218</v>
      </c>
      <c r="D17" s="78" t="str">
        <f>IF($B$15="","未実施",IF(D15&gt;=H15,"OK","NG"))</f>
        <v>未実施</v>
      </c>
      <c r="H17" s="95"/>
      <c r="I17" s="191" t="str">
        <f>IF($B$15="","未実施",IF(D15&gt;=H15,"OK","NG"))</f>
        <v>未実施</v>
      </c>
      <c r="J17" s="192"/>
      <c r="K17" s="193"/>
      <c r="S17" s="78" t="str">
        <f>IF($B$15="","未実施",IF(H15&gt;=S15,"OK","NG"))</f>
        <v>未実施</v>
      </c>
      <c r="T17" s="78" t="str">
        <f>IF($B$15="","未実施",IF(S15&gt;=T15,"OK","NG"))</f>
        <v>未実施</v>
      </c>
      <c r="U17" s="78" t="str">
        <f>IF($B$15="","未実施",IF(S15&gt;=U15,"OK","NG"))</f>
        <v>未実施</v>
      </c>
      <c r="V17" s="78" t="str">
        <f>IF($B$15="","未実施",IF(S15&gt;=V15,"OK","NG"))</f>
        <v>未実施</v>
      </c>
      <c r="W17" s="78" t="str">
        <f>IF($B$15="","未実施",IF(S15&gt;=W15,"OK","NG"))</f>
        <v>未実施</v>
      </c>
      <c r="AE17" s="136">
        <f>COUNTIF(D17:W17,"OK")</f>
        <v>0</v>
      </c>
      <c r="AF17" s="135"/>
      <c r="AG17" s="136"/>
      <c r="AH17" s="136"/>
    </row>
  </sheetData>
  <mergeCells count="5">
    <mergeCell ref="I17:K17"/>
    <mergeCell ref="AE1:AG1"/>
    <mergeCell ref="AE14:AH14"/>
    <mergeCell ref="AD16:AE16"/>
    <mergeCell ref="AF16:AG16"/>
  </mergeCells>
  <phoneticPr fontId="12"/>
  <pageMargins left="0.70866141732283472" right="0.70866141732283472" top="0.98425196850393704" bottom="0.74803149606299213" header="0.78740157480314965" footer="0.31496062992125984"/>
  <pageSetup paperSize="9" fitToWidth="2" orientation="landscape" r:id="rId1"/>
  <headerFooter>
    <oddHeader>&amp;L結核月報（年報集計表）　学校長</oddHeader>
    <oddFooter>&amp;R&amp;P／&amp;N</oddFooter>
  </headerFooter>
  <colBreaks count="1" manualBreakCount="1">
    <brk id="18" max="1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FBFB-2349-404C-8B93-72B3DCF7D9F1}">
  <sheetPr>
    <tabColor rgb="FFFFFF00"/>
  </sheetPr>
  <dimension ref="A1:AH17"/>
  <sheetViews>
    <sheetView view="pageBreakPreview" topLeftCell="B1" zoomScaleNormal="85" zoomScaleSheetLayoutView="100" workbookViewId="0">
      <selection activeCell="D1" sqref="D1"/>
    </sheetView>
  </sheetViews>
  <sheetFormatPr defaultRowHeight="14.25"/>
  <cols>
    <col min="1" max="1" width="22.75" style="84" hidden="1" customWidth="1"/>
    <col min="2" max="2" width="5.5" style="84" bestFit="1" customWidth="1"/>
    <col min="3" max="3" width="6" style="84" customWidth="1"/>
    <col min="4" max="4" width="9" style="84" customWidth="1"/>
    <col min="5" max="5" width="7.5" style="84" hidden="1" customWidth="1"/>
    <col min="6" max="6" width="5.5" style="84" hidden="1" customWidth="1"/>
    <col min="7" max="7" width="9.25" style="84" hidden="1" customWidth="1"/>
    <col min="8" max="8" width="6" style="84" customWidth="1"/>
    <col min="9" max="9" width="6.875" style="84" customWidth="1"/>
    <col min="10" max="10" width="6.25" style="84" customWidth="1"/>
    <col min="11" max="11" width="6.125" style="84" customWidth="1"/>
    <col min="12" max="12" width="7.125" style="84" customWidth="1"/>
    <col min="13" max="15" width="5.5" style="84" bestFit="1" customWidth="1"/>
    <col min="16" max="16" width="7.5" style="84" bestFit="1" customWidth="1"/>
    <col min="17" max="17" width="5.5" style="84" bestFit="1" customWidth="1"/>
    <col min="18" max="18" width="29" style="84" customWidth="1"/>
    <col min="19" max="22" width="7.5" style="84" bestFit="1" customWidth="1"/>
    <col min="23" max="23" width="12" style="84" customWidth="1"/>
    <col min="24" max="24" width="25" style="84" customWidth="1"/>
    <col min="25" max="25" width="13" style="84" hidden="1" customWidth="1"/>
    <col min="26" max="26" width="25" style="84" hidden="1" customWidth="1"/>
    <col min="27" max="29" width="7.5" style="84" hidden="1" customWidth="1"/>
    <col min="30" max="16384" width="9" style="84"/>
  </cols>
  <sheetData>
    <row r="1" spans="1:34" ht="63" customHeight="1">
      <c r="A1" s="78" t="s">
        <v>179</v>
      </c>
      <c r="B1" s="79" t="s">
        <v>159</v>
      </c>
      <c r="C1" s="79" t="s">
        <v>76</v>
      </c>
      <c r="D1" s="80" t="s">
        <v>165</v>
      </c>
      <c r="E1" s="79" t="s">
        <v>160</v>
      </c>
      <c r="F1" s="79" t="s">
        <v>161</v>
      </c>
      <c r="G1" s="79" t="s">
        <v>164</v>
      </c>
      <c r="H1" s="79" t="s">
        <v>162</v>
      </c>
      <c r="I1" s="80" t="s">
        <v>239</v>
      </c>
      <c r="J1" s="80" t="s">
        <v>212</v>
      </c>
      <c r="K1" s="80" t="s">
        <v>189</v>
      </c>
      <c r="L1" s="79" t="s">
        <v>163</v>
      </c>
      <c r="M1" s="79" t="s">
        <v>168</v>
      </c>
      <c r="N1" s="80" t="s">
        <v>238</v>
      </c>
      <c r="O1" s="80" t="s">
        <v>245</v>
      </c>
      <c r="P1" s="80" t="s">
        <v>170</v>
      </c>
      <c r="Q1" s="80" t="s">
        <v>171</v>
      </c>
      <c r="R1" s="81" t="s">
        <v>227</v>
      </c>
      <c r="S1" s="80" t="s">
        <v>174</v>
      </c>
      <c r="T1" s="80" t="s">
        <v>175</v>
      </c>
      <c r="U1" s="80" t="s">
        <v>55</v>
      </c>
      <c r="V1" s="96" t="s">
        <v>56</v>
      </c>
      <c r="W1" s="80" t="s">
        <v>57</v>
      </c>
      <c r="X1" s="80" t="s">
        <v>240</v>
      </c>
      <c r="Y1" s="169" t="s">
        <v>249</v>
      </c>
      <c r="Z1" s="169" t="s">
        <v>248</v>
      </c>
      <c r="AA1" s="169" t="s">
        <v>252</v>
      </c>
      <c r="AB1" s="83" t="s">
        <v>215</v>
      </c>
      <c r="AC1" s="83" t="s">
        <v>217</v>
      </c>
      <c r="AE1" s="194" t="str">
        <f>"【令和"&amp;TEXT(基本情報!$B$29,"[DBNum3]")&amp;"年度】"</f>
        <v>【令和５年度】</v>
      </c>
      <c r="AF1" s="194"/>
      <c r="AG1" s="194"/>
    </row>
    <row r="2" spans="1:34" ht="30" customHeight="1">
      <c r="A2" s="85" t="str">
        <f ca="1">基本情報!$D$6 &amp;"-" &amp; "3" &amp; "-" &amp; 基本情報!$D$7 &amp; "-" &amp; 基本情報!$H$3 &amp; "-" &amp; "4"</f>
        <v>58-3-28382-2023-4</v>
      </c>
      <c r="B2" s="86" t="str">
        <f>IF(AB2&gt;0,1,"")</f>
        <v/>
      </c>
      <c r="C2" s="87" t="s">
        <v>58</v>
      </c>
      <c r="D2" s="77"/>
      <c r="E2" s="88" t="e">
        <f t="shared" ref="E2:E14" si="0">F2/G2</f>
        <v>#DIV/0!</v>
      </c>
      <c r="F2" s="89">
        <f>SUM(H$2:H2)</f>
        <v>0</v>
      </c>
      <c r="G2" s="89">
        <f>D2</f>
        <v>0</v>
      </c>
      <c r="H2" s="86">
        <f t="shared" ref="H2:H13" si="1">SUM(I2:K2)</f>
        <v>0</v>
      </c>
      <c r="I2" s="13"/>
      <c r="J2" s="13"/>
      <c r="K2" s="13"/>
      <c r="L2" s="21">
        <f>D2-H2</f>
        <v>0</v>
      </c>
      <c r="M2" s="22" t="str">
        <f>IF(B2="","",IF(L2=0,"",IF(L2=SUM(N2:Q2),"OK","NG")))</f>
        <v/>
      </c>
      <c r="N2" s="76"/>
      <c r="O2" s="76"/>
      <c r="P2" s="76"/>
      <c r="Q2" s="76"/>
      <c r="R2" s="70"/>
      <c r="S2" s="75"/>
      <c r="T2" s="13"/>
      <c r="U2" s="13"/>
      <c r="V2" s="13"/>
      <c r="W2" s="13"/>
      <c r="X2" s="70"/>
      <c r="Y2" s="170" t="str">
        <f>基本情報!$D$4</f>
        <v>播磨町　　　　　　</v>
      </c>
      <c r="Z2" s="171" t="str">
        <f>基本情報!$D$3</f>
        <v>○○クリニック</v>
      </c>
      <c r="AA2" s="171" t="str">
        <f>"C"&amp;RIGHT(基本情報!$B$32,5)</f>
        <v>C</v>
      </c>
      <c r="AB2" s="71">
        <f>IF(D2+H2+S2+T2+U2+V2+W2&gt;0,1,0)</f>
        <v>0</v>
      </c>
      <c r="AC2" s="71">
        <f>SUM(S2:V2)</f>
        <v>0</v>
      </c>
    </row>
    <row r="3" spans="1:34" ht="30" customHeight="1">
      <c r="A3" s="85" t="str">
        <f ca="1">基本情報!$D$6 &amp;"-" &amp; "3" &amp; "-" &amp; 基本情報!$D$7 &amp; "-" &amp; 基本情報!$H$3 &amp; "-" &amp; "5"</f>
        <v>58-3-28382-2023-5</v>
      </c>
      <c r="B3" s="86" t="str">
        <f t="shared" ref="B3:B14" si="2">IF(AB3&gt;0,1,"")</f>
        <v/>
      </c>
      <c r="C3" s="87" t="s">
        <v>59</v>
      </c>
      <c r="D3" s="77"/>
      <c r="E3" s="88" t="e">
        <f t="shared" si="0"/>
        <v>#DIV/0!</v>
      </c>
      <c r="F3" s="89">
        <f>SUM(H$2:H3)</f>
        <v>0</v>
      </c>
      <c r="G3" s="89">
        <f t="shared" ref="G3:G14" si="3">G2+D3</f>
        <v>0</v>
      </c>
      <c r="H3" s="86">
        <f t="shared" si="1"/>
        <v>0</v>
      </c>
      <c r="I3" s="13"/>
      <c r="J3" s="13"/>
      <c r="K3" s="13"/>
      <c r="L3" s="71">
        <f>L2+D3-H3</f>
        <v>0</v>
      </c>
      <c r="M3" s="22" t="str">
        <f t="shared" ref="M3:M13" si="4">IF(B3="","",IF(L3=0,"",IF(L3=SUM(N3:Q3),"OK","NG")))</f>
        <v/>
      </c>
      <c r="N3" s="76"/>
      <c r="O3" s="76"/>
      <c r="P3" s="76"/>
      <c r="Q3" s="76"/>
      <c r="R3" s="70"/>
      <c r="S3" s="75"/>
      <c r="T3" s="13"/>
      <c r="U3" s="13"/>
      <c r="V3" s="13"/>
      <c r="W3" s="13"/>
      <c r="X3" s="70"/>
      <c r="Y3" s="170" t="str">
        <f>基本情報!$D$4</f>
        <v>播磨町　　　　　　</v>
      </c>
      <c r="Z3" s="171" t="str">
        <f>基本情報!$D$3</f>
        <v>○○クリニック</v>
      </c>
      <c r="AA3" s="171" t="str">
        <f>"C"&amp;RIGHT(基本情報!$B$32,5)</f>
        <v>C</v>
      </c>
      <c r="AB3" s="71">
        <f t="shared" ref="AB3:AB15" si="5">IF(D3+H3+S3+T3+U3+V3+W3&gt;0,1,0)</f>
        <v>0</v>
      </c>
      <c r="AC3" s="71">
        <f t="shared" ref="AC3:AC15" si="6">SUM(S3:V3)</f>
        <v>0</v>
      </c>
    </row>
    <row r="4" spans="1:34" ht="30" customHeight="1">
      <c r="A4" s="85" t="str">
        <f ca="1">基本情報!$D$6 &amp;"-" &amp; "3" &amp; "-" &amp; 基本情報!$D$7 &amp; "-" &amp; 基本情報!$H$3 &amp; "-" &amp; "6"</f>
        <v>58-3-28382-2023-6</v>
      </c>
      <c r="B4" s="86" t="str">
        <f t="shared" si="2"/>
        <v/>
      </c>
      <c r="C4" s="87" t="s">
        <v>60</v>
      </c>
      <c r="D4" s="77"/>
      <c r="E4" s="88" t="e">
        <f t="shared" si="0"/>
        <v>#DIV/0!</v>
      </c>
      <c r="F4" s="89">
        <f>SUM(H$2:H4)</f>
        <v>0</v>
      </c>
      <c r="G4" s="89">
        <f t="shared" si="3"/>
        <v>0</v>
      </c>
      <c r="H4" s="86">
        <f t="shared" si="1"/>
        <v>0</v>
      </c>
      <c r="I4" s="13"/>
      <c r="J4" s="13"/>
      <c r="K4" s="13"/>
      <c r="L4" s="71">
        <f t="shared" ref="L4:L14" si="7">L3+D4-H4</f>
        <v>0</v>
      </c>
      <c r="M4" s="22" t="str">
        <f t="shared" si="4"/>
        <v/>
      </c>
      <c r="N4" s="76"/>
      <c r="O4" s="76"/>
      <c r="P4" s="76"/>
      <c r="Q4" s="76"/>
      <c r="R4" s="70"/>
      <c r="S4" s="75"/>
      <c r="T4" s="13"/>
      <c r="U4" s="13"/>
      <c r="V4" s="13"/>
      <c r="W4" s="13"/>
      <c r="X4" s="70"/>
      <c r="Y4" s="170" t="str">
        <f>基本情報!$D$4</f>
        <v>播磨町　　　　　　</v>
      </c>
      <c r="Z4" s="171" t="str">
        <f>基本情報!$D$3</f>
        <v>○○クリニック</v>
      </c>
      <c r="AA4" s="171" t="str">
        <f>"C"&amp;RIGHT(基本情報!$B$32,5)</f>
        <v>C</v>
      </c>
      <c r="AB4" s="71">
        <f t="shared" si="5"/>
        <v>0</v>
      </c>
      <c r="AC4" s="71">
        <f t="shared" si="6"/>
        <v>0</v>
      </c>
    </row>
    <row r="5" spans="1:34" ht="30" customHeight="1">
      <c r="A5" s="85" t="str">
        <f ca="1">基本情報!$D$6 &amp;"-" &amp; "3" &amp; "-" &amp; 基本情報!$D$7 &amp; "-" &amp; 基本情報!$H$3 &amp; "-" &amp; "7"</f>
        <v>58-3-28382-2023-7</v>
      </c>
      <c r="B5" s="86" t="str">
        <f t="shared" si="2"/>
        <v/>
      </c>
      <c r="C5" s="87" t="s">
        <v>61</v>
      </c>
      <c r="D5" s="77"/>
      <c r="E5" s="88" t="e">
        <f t="shared" si="0"/>
        <v>#DIV/0!</v>
      </c>
      <c r="F5" s="89">
        <f>SUM(H$2:H5)</f>
        <v>0</v>
      </c>
      <c r="G5" s="89">
        <f t="shared" si="3"/>
        <v>0</v>
      </c>
      <c r="H5" s="86">
        <f t="shared" si="1"/>
        <v>0</v>
      </c>
      <c r="I5" s="13"/>
      <c r="J5" s="13"/>
      <c r="K5" s="13"/>
      <c r="L5" s="71">
        <f t="shared" si="7"/>
        <v>0</v>
      </c>
      <c r="M5" s="22" t="str">
        <f t="shared" si="4"/>
        <v/>
      </c>
      <c r="N5" s="76"/>
      <c r="O5" s="76"/>
      <c r="P5" s="76"/>
      <c r="Q5" s="76"/>
      <c r="R5" s="70"/>
      <c r="S5" s="75"/>
      <c r="T5" s="13"/>
      <c r="U5" s="13"/>
      <c r="V5" s="13"/>
      <c r="W5" s="13"/>
      <c r="X5" s="70"/>
      <c r="Y5" s="170" t="str">
        <f>基本情報!$D$4</f>
        <v>播磨町　　　　　　</v>
      </c>
      <c r="Z5" s="171" t="str">
        <f>基本情報!$D$3</f>
        <v>○○クリニック</v>
      </c>
      <c r="AA5" s="171" t="str">
        <f>"C"&amp;RIGHT(基本情報!$B$32,5)</f>
        <v>C</v>
      </c>
      <c r="AB5" s="71">
        <f t="shared" si="5"/>
        <v>0</v>
      </c>
      <c r="AC5" s="71">
        <f t="shared" si="6"/>
        <v>0</v>
      </c>
    </row>
    <row r="6" spans="1:34" ht="30" customHeight="1">
      <c r="A6" s="85" t="str">
        <f ca="1">基本情報!$D$6 &amp;"-" &amp; "3" &amp; "-" &amp; 基本情報!$D$7 &amp; "-" &amp; 基本情報!$H$3 &amp; "-" &amp; "8"</f>
        <v>58-3-28382-2023-8</v>
      </c>
      <c r="B6" s="86" t="str">
        <f t="shared" si="2"/>
        <v/>
      </c>
      <c r="C6" s="87" t="s">
        <v>62</v>
      </c>
      <c r="D6" s="77"/>
      <c r="E6" s="88" t="e">
        <f t="shared" si="0"/>
        <v>#DIV/0!</v>
      </c>
      <c r="F6" s="89">
        <f>SUM(H$2:H6)</f>
        <v>0</v>
      </c>
      <c r="G6" s="89">
        <f t="shared" si="3"/>
        <v>0</v>
      </c>
      <c r="H6" s="86">
        <f t="shared" si="1"/>
        <v>0</v>
      </c>
      <c r="I6" s="13"/>
      <c r="J6" s="13"/>
      <c r="K6" s="13"/>
      <c r="L6" s="71">
        <f t="shared" si="7"/>
        <v>0</v>
      </c>
      <c r="M6" s="22" t="str">
        <f t="shared" si="4"/>
        <v/>
      </c>
      <c r="N6" s="76"/>
      <c r="O6" s="76"/>
      <c r="P6" s="76"/>
      <c r="Q6" s="76"/>
      <c r="R6" s="70"/>
      <c r="S6" s="75"/>
      <c r="T6" s="13"/>
      <c r="U6" s="13"/>
      <c r="V6" s="13"/>
      <c r="W6" s="13"/>
      <c r="X6" s="70"/>
      <c r="Y6" s="170" t="str">
        <f>基本情報!$D$4</f>
        <v>播磨町　　　　　　</v>
      </c>
      <c r="Z6" s="171" t="str">
        <f>基本情報!$D$3</f>
        <v>○○クリニック</v>
      </c>
      <c r="AA6" s="171" t="str">
        <f>"C"&amp;RIGHT(基本情報!$B$32,5)</f>
        <v>C</v>
      </c>
      <c r="AB6" s="71">
        <f t="shared" si="5"/>
        <v>0</v>
      </c>
      <c r="AC6" s="71">
        <f t="shared" si="6"/>
        <v>0</v>
      </c>
    </row>
    <row r="7" spans="1:34" ht="30" customHeight="1">
      <c r="A7" s="85" t="str">
        <f ca="1">基本情報!$D$6 &amp;"-" &amp; "3" &amp; "-" &amp; 基本情報!$D$7 &amp; "-" &amp; 基本情報!$H$3 &amp; "-" &amp; "9"</f>
        <v>58-3-28382-2023-9</v>
      </c>
      <c r="B7" s="86" t="str">
        <f t="shared" si="2"/>
        <v/>
      </c>
      <c r="C7" s="87" t="s">
        <v>63</v>
      </c>
      <c r="D7" s="77"/>
      <c r="E7" s="88" t="e">
        <f t="shared" si="0"/>
        <v>#DIV/0!</v>
      </c>
      <c r="F7" s="89">
        <f>SUM(H$2:H7)</f>
        <v>0</v>
      </c>
      <c r="G7" s="89">
        <f t="shared" si="3"/>
        <v>0</v>
      </c>
      <c r="H7" s="86">
        <f t="shared" si="1"/>
        <v>0</v>
      </c>
      <c r="I7" s="13"/>
      <c r="J7" s="13"/>
      <c r="K7" s="13"/>
      <c r="L7" s="71">
        <f t="shared" si="7"/>
        <v>0</v>
      </c>
      <c r="M7" s="22" t="str">
        <f t="shared" si="4"/>
        <v/>
      </c>
      <c r="N7" s="76"/>
      <c r="O7" s="76"/>
      <c r="P7" s="76"/>
      <c r="Q7" s="76"/>
      <c r="R7" s="70"/>
      <c r="S7" s="75"/>
      <c r="T7" s="13"/>
      <c r="U7" s="13"/>
      <c r="V7" s="13"/>
      <c r="W7" s="13"/>
      <c r="X7" s="70"/>
      <c r="Y7" s="170" t="str">
        <f>基本情報!$D$4</f>
        <v>播磨町　　　　　　</v>
      </c>
      <c r="Z7" s="171" t="str">
        <f>基本情報!$D$3</f>
        <v>○○クリニック</v>
      </c>
      <c r="AA7" s="171" t="str">
        <f>"C"&amp;RIGHT(基本情報!$B$32,5)</f>
        <v>C</v>
      </c>
      <c r="AB7" s="71">
        <f t="shared" si="5"/>
        <v>0</v>
      </c>
      <c r="AC7" s="71">
        <f t="shared" si="6"/>
        <v>0</v>
      </c>
    </row>
    <row r="8" spans="1:34" ht="30" customHeight="1">
      <c r="A8" s="85" t="str">
        <f ca="1">基本情報!$D$6 &amp;"-" &amp; "3" &amp; "-" &amp; 基本情報!$D$7 &amp; "-" &amp; 基本情報!$H$3 &amp; "-" &amp; "10"</f>
        <v>58-3-28382-2023-10</v>
      </c>
      <c r="B8" s="86" t="str">
        <f t="shared" si="2"/>
        <v/>
      </c>
      <c r="C8" s="87" t="s">
        <v>64</v>
      </c>
      <c r="D8" s="77"/>
      <c r="E8" s="88" t="e">
        <f t="shared" si="0"/>
        <v>#DIV/0!</v>
      </c>
      <c r="F8" s="89">
        <f>SUM(H$2:H8)</f>
        <v>0</v>
      </c>
      <c r="G8" s="89">
        <f t="shared" si="3"/>
        <v>0</v>
      </c>
      <c r="H8" s="86">
        <f t="shared" si="1"/>
        <v>0</v>
      </c>
      <c r="I8" s="13"/>
      <c r="J8" s="13"/>
      <c r="K8" s="13"/>
      <c r="L8" s="71">
        <f t="shared" si="7"/>
        <v>0</v>
      </c>
      <c r="M8" s="22" t="str">
        <f t="shared" si="4"/>
        <v/>
      </c>
      <c r="N8" s="76"/>
      <c r="O8" s="76"/>
      <c r="P8" s="76"/>
      <c r="Q8" s="76"/>
      <c r="R8" s="70"/>
      <c r="S8" s="75"/>
      <c r="T8" s="13"/>
      <c r="U8" s="13"/>
      <c r="V8" s="13"/>
      <c r="W8" s="13"/>
      <c r="X8" s="70"/>
      <c r="Y8" s="170" t="str">
        <f>基本情報!$D$4</f>
        <v>播磨町　　　　　　</v>
      </c>
      <c r="Z8" s="171" t="str">
        <f>基本情報!$D$3</f>
        <v>○○クリニック</v>
      </c>
      <c r="AA8" s="171" t="str">
        <f>"C"&amp;RIGHT(基本情報!$B$32,5)</f>
        <v>C</v>
      </c>
      <c r="AB8" s="71">
        <f t="shared" si="5"/>
        <v>0</v>
      </c>
      <c r="AC8" s="71">
        <f t="shared" si="6"/>
        <v>0</v>
      </c>
    </row>
    <row r="9" spans="1:34" ht="30" customHeight="1">
      <c r="A9" s="85" t="str">
        <f ca="1">基本情報!$D$6 &amp;"-" &amp; "3" &amp; "-" &amp; 基本情報!$D$7 &amp; "-" &amp; 基本情報!$H$3 &amp; "-" &amp; "11"</f>
        <v>58-3-28382-2023-11</v>
      </c>
      <c r="B9" s="86" t="str">
        <f t="shared" si="2"/>
        <v/>
      </c>
      <c r="C9" s="87" t="s">
        <v>65</v>
      </c>
      <c r="D9" s="77"/>
      <c r="E9" s="88" t="e">
        <f t="shared" si="0"/>
        <v>#DIV/0!</v>
      </c>
      <c r="F9" s="89">
        <f>SUM(H$2:H9)</f>
        <v>0</v>
      </c>
      <c r="G9" s="89">
        <f t="shared" si="3"/>
        <v>0</v>
      </c>
      <c r="H9" s="86">
        <f t="shared" si="1"/>
        <v>0</v>
      </c>
      <c r="I9" s="13"/>
      <c r="J9" s="13"/>
      <c r="K9" s="13"/>
      <c r="L9" s="71">
        <f t="shared" si="7"/>
        <v>0</v>
      </c>
      <c r="M9" s="22" t="str">
        <f t="shared" si="4"/>
        <v/>
      </c>
      <c r="N9" s="76"/>
      <c r="O9" s="76"/>
      <c r="P9" s="76"/>
      <c r="Q9" s="76"/>
      <c r="R9" s="70"/>
      <c r="S9" s="75"/>
      <c r="T9" s="13"/>
      <c r="U9" s="13"/>
      <c r="V9" s="13"/>
      <c r="W9" s="13"/>
      <c r="X9" s="70"/>
      <c r="Y9" s="170" t="str">
        <f>基本情報!$D$4</f>
        <v>播磨町　　　　　　</v>
      </c>
      <c r="Z9" s="171" t="str">
        <f>基本情報!$D$3</f>
        <v>○○クリニック</v>
      </c>
      <c r="AA9" s="171" t="str">
        <f>"C"&amp;RIGHT(基本情報!$B$32,5)</f>
        <v>C</v>
      </c>
      <c r="AB9" s="71">
        <f t="shared" si="5"/>
        <v>0</v>
      </c>
      <c r="AC9" s="71">
        <f t="shared" si="6"/>
        <v>0</v>
      </c>
    </row>
    <row r="10" spans="1:34" ht="30" customHeight="1">
      <c r="A10" s="85" t="str">
        <f ca="1">基本情報!$D$6 &amp;"-" &amp; "3" &amp; "-" &amp; 基本情報!$D$7 &amp; "-" &amp; 基本情報!$H$3 &amp; "-" &amp; "12"</f>
        <v>58-3-28382-2023-12</v>
      </c>
      <c r="B10" s="86" t="str">
        <f t="shared" si="2"/>
        <v/>
      </c>
      <c r="C10" s="87" t="s">
        <v>66</v>
      </c>
      <c r="D10" s="77"/>
      <c r="E10" s="88" t="e">
        <f t="shared" si="0"/>
        <v>#DIV/0!</v>
      </c>
      <c r="F10" s="89">
        <f>SUM(H$2:H10)</f>
        <v>0</v>
      </c>
      <c r="G10" s="89">
        <f t="shared" si="3"/>
        <v>0</v>
      </c>
      <c r="H10" s="86">
        <f t="shared" si="1"/>
        <v>0</v>
      </c>
      <c r="I10" s="13"/>
      <c r="J10" s="13"/>
      <c r="K10" s="13"/>
      <c r="L10" s="71">
        <f t="shared" si="7"/>
        <v>0</v>
      </c>
      <c r="M10" s="22" t="str">
        <f t="shared" si="4"/>
        <v/>
      </c>
      <c r="N10" s="76"/>
      <c r="O10" s="76"/>
      <c r="P10" s="76"/>
      <c r="Q10" s="76"/>
      <c r="R10" s="70"/>
      <c r="S10" s="75"/>
      <c r="T10" s="13"/>
      <c r="U10" s="13"/>
      <c r="V10" s="13"/>
      <c r="W10" s="13"/>
      <c r="X10" s="70"/>
      <c r="Y10" s="170" t="str">
        <f>基本情報!$D$4</f>
        <v>播磨町　　　　　　</v>
      </c>
      <c r="Z10" s="171" t="str">
        <f>基本情報!$D$3</f>
        <v>○○クリニック</v>
      </c>
      <c r="AA10" s="171" t="str">
        <f>"C"&amp;RIGHT(基本情報!$B$32,5)</f>
        <v>C</v>
      </c>
      <c r="AB10" s="71">
        <f t="shared" si="5"/>
        <v>0</v>
      </c>
      <c r="AC10" s="71">
        <f t="shared" si="6"/>
        <v>0</v>
      </c>
    </row>
    <row r="11" spans="1:34" ht="30" customHeight="1">
      <c r="A11" s="85" t="str">
        <f ca="1">基本情報!$D$6 &amp;"-" &amp; "3" &amp; "-" &amp; 基本情報!$D$7 &amp; "-" &amp; 基本情報!$H$3 &amp; "-" &amp; "1"</f>
        <v>58-3-28382-2023-1</v>
      </c>
      <c r="B11" s="86" t="str">
        <f t="shared" si="2"/>
        <v/>
      </c>
      <c r="C11" s="87" t="s">
        <v>67</v>
      </c>
      <c r="D11" s="77"/>
      <c r="E11" s="88" t="e">
        <f t="shared" si="0"/>
        <v>#DIV/0!</v>
      </c>
      <c r="F11" s="89">
        <f>SUM(H$2:H11)</f>
        <v>0</v>
      </c>
      <c r="G11" s="89">
        <f t="shared" si="3"/>
        <v>0</v>
      </c>
      <c r="H11" s="86">
        <f t="shared" si="1"/>
        <v>0</v>
      </c>
      <c r="I11" s="13"/>
      <c r="J11" s="13"/>
      <c r="K11" s="13"/>
      <c r="L11" s="71">
        <f t="shared" si="7"/>
        <v>0</v>
      </c>
      <c r="M11" s="22" t="str">
        <f t="shared" si="4"/>
        <v/>
      </c>
      <c r="N11" s="76"/>
      <c r="O11" s="76"/>
      <c r="P11" s="76"/>
      <c r="Q11" s="76"/>
      <c r="R11" s="70"/>
      <c r="S11" s="75"/>
      <c r="T11" s="13"/>
      <c r="U11" s="13"/>
      <c r="V11" s="13"/>
      <c r="W11" s="13"/>
      <c r="X11" s="70"/>
      <c r="Y11" s="170" t="str">
        <f>基本情報!$D$4</f>
        <v>播磨町　　　　　　</v>
      </c>
      <c r="Z11" s="171" t="str">
        <f>基本情報!$D$3</f>
        <v>○○クリニック</v>
      </c>
      <c r="AA11" s="171" t="str">
        <f>"C"&amp;RIGHT(基本情報!$B$32,5)</f>
        <v>C</v>
      </c>
      <c r="AB11" s="71">
        <f t="shared" si="5"/>
        <v>0</v>
      </c>
      <c r="AC11" s="71">
        <f t="shared" si="6"/>
        <v>0</v>
      </c>
    </row>
    <row r="12" spans="1:34" ht="30" customHeight="1">
      <c r="A12" s="85" t="str">
        <f ca="1">基本情報!$D$6 &amp;"-" &amp; "3" &amp; "-" &amp; 基本情報!$D$7 &amp; "-" &amp; 基本情報!$H$3 &amp; "-" &amp; "2"</f>
        <v>58-3-28382-2023-2</v>
      </c>
      <c r="B12" s="86" t="str">
        <f t="shared" si="2"/>
        <v/>
      </c>
      <c r="C12" s="87" t="s">
        <v>68</v>
      </c>
      <c r="D12" s="77"/>
      <c r="E12" s="88" t="e">
        <f t="shared" si="0"/>
        <v>#DIV/0!</v>
      </c>
      <c r="F12" s="89">
        <f>SUM(H$2:H12)</f>
        <v>0</v>
      </c>
      <c r="G12" s="89">
        <f t="shared" si="3"/>
        <v>0</v>
      </c>
      <c r="H12" s="86">
        <f t="shared" si="1"/>
        <v>0</v>
      </c>
      <c r="I12" s="13"/>
      <c r="J12" s="13"/>
      <c r="K12" s="13"/>
      <c r="L12" s="71">
        <f t="shared" si="7"/>
        <v>0</v>
      </c>
      <c r="M12" s="22" t="str">
        <f t="shared" si="4"/>
        <v/>
      </c>
      <c r="N12" s="76"/>
      <c r="O12" s="76"/>
      <c r="P12" s="76"/>
      <c r="Q12" s="76"/>
      <c r="R12" s="70"/>
      <c r="S12" s="75"/>
      <c r="T12" s="13"/>
      <c r="U12" s="13"/>
      <c r="V12" s="13"/>
      <c r="W12" s="13"/>
      <c r="X12" s="70"/>
      <c r="Y12" s="170" t="str">
        <f>基本情報!$D$4</f>
        <v>播磨町　　　　　　</v>
      </c>
      <c r="Z12" s="171" t="str">
        <f>基本情報!$D$3</f>
        <v>○○クリニック</v>
      </c>
      <c r="AA12" s="171" t="str">
        <f>"C"&amp;RIGHT(基本情報!$B$32,5)</f>
        <v>C</v>
      </c>
      <c r="AB12" s="71">
        <f t="shared" si="5"/>
        <v>0</v>
      </c>
      <c r="AC12" s="71">
        <f t="shared" si="6"/>
        <v>0</v>
      </c>
    </row>
    <row r="13" spans="1:34" ht="30" customHeight="1">
      <c r="A13" s="85" t="str">
        <f ca="1">基本情報!$D$6 &amp;"-" &amp; "3" &amp; "-" &amp; 基本情報!$D$7 &amp; "-" &amp; 基本情報!$H$3 &amp; "-" &amp; "3"</f>
        <v>58-3-28382-2023-3</v>
      </c>
      <c r="B13" s="86" t="str">
        <f t="shared" si="2"/>
        <v/>
      </c>
      <c r="C13" s="87" t="s">
        <v>69</v>
      </c>
      <c r="D13" s="77"/>
      <c r="E13" s="88" t="e">
        <f t="shared" si="0"/>
        <v>#DIV/0!</v>
      </c>
      <c r="F13" s="89">
        <f>SUM(H$2:H13)</f>
        <v>0</v>
      </c>
      <c r="G13" s="89">
        <f t="shared" si="3"/>
        <v>0</v>
      </c>
      <c r="H13" s="86">
        <f t="shared" si="1"/>
        <v>0</v>
      </c>
      <c r="I13" s="13"/>
      <c r="J13" s="13"/>
      <c r="K13" s="13"/>
      <c r="L13" s="71">
        <f t="shared" si="7"/>
        <v>0</v>
      </c>
      <c r="M13" s="22" t="str">
        <f t="shared" si="4"/>
        <v/>
      </c>
      <c r="N13" s="76"/>
      <c r="O13" s="76"/>
      <c r="P13" s="76"/>
      <c r="Q13" s="76"/>
      <c r="R13" s="70"/>
      <c r="S13" s="75"/>
      <c r="T13" s="13"/>
      <c r="U13" s="13"/>
      <c r="V13" s="13"/>
      <c r="W13" s="13"/>
      <c r="X13" s="70"/>
      <c r="Y13" s="170" t="str">
        <f>基本情報!$D$4</f>
        <v>播磨町　　　　　　</v>
      </c>
      <c r="Z13" s="171" t="str">
        <f>基本情報!$D$3</f>
        <v>○○クリニック</v>
      </c>
      <c r="AA13" s="171" t="str">
        <f>"C"&amp;RIGHT(基本情報!$B$32,5)</f>
        <v>C</v>
      </c>
      <c r="AB13" s="71">
        <f t="shared" si="5"/>
        <v>0</v>
      </c>
      <c r="AC13" s="71">
        <f t="shared" si="6"/>
        <v>0</v>
      </c>
    </row>
    <row r="14" spans="1:34" ht="30" customHeight="1">
      <c r="A14" s="85" t="str">
        <f ca="1">基本情報!$D$6 &amp;"-" &amp; "3" &amp; "-" &amp; 基本情報!$D$7 &amp; "-" &amp; 基本情報!$H$3 &amp; "-" &amp; "補正"</f>
        <v>58-3-28382-2023-補正</v>
      </c>
      <c r="B14" s="86" t="str">
        <f t="shared" si="2"/>
        <v/>
      </c>
      <c r="C14" s="87" t="s">
        <v>220</v>
      </c>
      <c r="D14" s="77"/>
      <c r="E14" s="88" t="e">
        <f t="shared" si="0"/>
        <v>#DIV/0!</v>
      </c>
      <c r="F14" s="89">
        <f>SUM(H$2:H14)</f>
        <v>0</v>
      </c>
      <c r="G14" s="89">
        <f t="shared" si="3"/>
        <v>0</v>
      </c>
      <c r="H14" s="86">
        <f t="shared" ref="H14" si="8">SUM(I14:K14)</f>
        <v>0</v>
      </c>
      <c r="I14" s="13"/>
      <c r="J14" s="13"/>
      <c r="K14" s="13"/>
      <c r="L14" s="71">
        <f t="shared" si="7"/>
        <v>0</v>
      </c>
      <c r="M14" s="22" t="str">
        <f t="shared" ref="M14" si="9">IF(B14="","",IF(H14=0,"",IF(L14=0,"",IF(L14=SUM(N14:Q14),"OK","NG"))))</f>
        <v/>
      </c>
      <c r="N14" s="76"/>
      <c r="O14" s="76"/>
      <c r="P14" s="76"/>
      <c r="Q14" s="76"/>
      <c r="R14" s="70"/>
      <c r="S14" s="75"/>
      <c r="T14" s="13"/>
      <c r="U14" s="13"/>
      <c r="V14" s="13"/>
      <c r="W14" s="13"/>
      <c r="X14" s="70"/>
      <c r="Y14" s="170" t="str">
        <f>基本情報!$D$4</f>
        <v>播磨町　　　　　　</v>
      </c>
      <c r="Z14" s="171" t="str">
        <f>基本情報!$D$3</f>
        <v>○○クリニック</v>
      </c>
      <c r="AA14" s="171" t="str">
        <f>"C"&amp;RIGHT(基本情報!$B$32,5)</f>
        <v>C</v>
      </c>
      <c r="AB14" s="71">
        <f t="shared" si="5"/>
        <v>0</v>
      </c>
      <c r="AC14" s="71">
        <f t="shared" si="6"/>
        <v>0</v>
      </c>
      <c r="AE14" s="195" t="s">
        <v>235</v>
      </c>
      <c r="AF14" s="195"/>
      <c r="AG14" s="195"/>
      <c r="AH14" s="195"/>
    </row>
    <row r="15" spans="1:34" ht="30" customHeight="1">
      <c r="A15" s="85" t="str">
        <f ca="1">基本情報!$D$6 &amp;"-" &amp; "3" &amp; "-" &amp; 基本情報!$D$7 &amp; "-" &amp; 基本情報!$H$3 &amp; "-" &amp; "合計"</f>
        <v>58-3-28382-2023-合計</v>
      </c>
      <c r="B15" s="86" t="str">
        <f>IF(SUM(B2:B13) &gt; 0, 1,"")</f>
        <v/>
      </c>
      <c r="C15" s="87" t="s">
        <v>77</v>
      </c>
      <c r="D15" s="90">
        <f>IF(ISTEXT(Q15)=TRUE,SUM(D2:D14),SUM(D2:D14)-Q15)</f>
        <v>0</v>
      </c>
      <c r="E15" s="91" t="e">
        <f>E13</f>
        <v>#DIV/0!</v>
      </c>
      <c r="F15" s="92">
        <f>F13</f>
        <v>0</v>
      </c>
      <c r="G15" s="86">
        <f>G13</f>
        <v>0</v>
      </c>
      <c r="H15" s="86">
        <f>SUM(H2:H14)</f>
        <v>0</v>
      </c>
      <c r="I15" s="86">
        <f>SUM(I2:I14)</f>
        <v>0</v>
      </c>
      <c r="J15" s="86">
        <f>SUM(J2:J14)</f>
        <v>0</v>
      </c>
      <c r="K15" s="86">
        <f>SUM(K2:K14)</f>
        <v>0</v>
      </c>
      <c r="L15" s="71">
        <f>L14</f>
        <v>0</v>
      </c>
      <c r="M15" s="94"/>
      <c r="N15" s="71" t="str">
        <f>IFERROR(IF($G$15=$H$15,"",INDEX(N1:N14,MAX(INDEX((LEN(N1:N14)&gt;0)*ROW(N1:N14),0)),1)),"")</f>
        <v/>
      </c>
      <c r="O15" s="72"/>
      <c r="P15" s="72"/>
      <c r="Q15" s="71" t="str">
        <f>IFERROR(IF($G$15=$H$15,"",INDEX(Q1:Q14,MAX(INDEX((LEN(Q1:Q14)&gt;0)*ROW(Q1:Q14),0)),1)),"")</f>
        <v/>
      </c>
      <c r="R15" s="73" t="str">
        <f>IFERROR(IF($G$15=$H$15,"",INDEX(R1:R14,MAX(INDEX((LEN(R1:R14)&gt;0)*ROW(R1:R14),0)),1)),"")</f>
        <v/>
      </c>
      <c r="S15" s="86">
        <f>SUM(S2:S14)</f>
        <v>0</v>
      </c>
      <c r="T15" s="86">
        <f>SUM(T2:T14)</f>
        <v>0</v>
      </c>
      <c r="U15" s="86">
        <f>SUM(U2:U14)</f>
        <v>0</v>
      </c>
      <c r="V15" s="86">
        <f>SUM(V2:V14)</f>
        <v>0</v>
      </c>
      <c r="W15" s="86">
        <f>SUM(W2:W14)</f>
        <v>0</v>
      </c>
      <c r="X15" s="75"/>
      <c r="Y15" s="170" t="str">
        <f>基本情報!$D$4</f>
        <v>播磨町　　　　　　</v>
      </c>
      <c r="Z15" s="171" t="str">
        <f>基本情報!$D$3</f>
        <v>○○クリニック</v>
      </c>
      <c r="AA15" s="171" t="str">
        <f>"C"&amp;RIGHT(基本情報!$B$32,5)</f>
        <v>C</v>
      </c>
      <c r="AB15" s="71">
        <f t="shared" si="5"/>
        <v>0</v>
      </c>
      <c r="AC15" s="71">
        <f t="shared" si="6"/>
        <v>0</v>
      </c>
    </row>
    <row r="16" spans="1:34">
      <c r="B16" s="83" t="s">
        <v>166</v>
      </c>
      <c r="C16" s="83" t="s">
        <v>166</v>
      </c>
      <c r="D16" s="81" t="s">
        <v>167</v>
      </c>
      <c r="E16" s="78" t="s">
        <v>166</v>
      </c>
      <c r="F16" s="78" t="s">
        <v>166</v>
      </c>
      <c r="G16" s="78" t="s">
        <v>166</v>
      </c>
      <c r="H16" s="78" t="s">
        <v>166</v>
      </c>
      <c r="I16" s="81" t="s">
        <v>167</v>
      </c>
      <c r="J16" s="81" t="s">
        <v>167</v>
      </c>
      <c r="K16" s="81" t="s">
        <v>167</v>
      </c>
      <c r="L16" s="78" t="s">
        <v>166</v>
      </c>
      <c r="M16" s="78" t="s">
        <v>166</v>
      </c>
      <c r="N16" s="81" t="s">
        <v>167</v>
      </c>
      <c r="O16" s="81" t="s">
        <v>167</v>
      </c>
      <c r="P16" s="81" t="s">
        <v>167</v>
      </c>
      <c r="Q16" s="81" t="s">
        <v>167</v>
      </c>
      <c r="R16" s="81" t="s">
        <v>167</v>
      </c>
      <c r="S16" s="81" t="s">
        <v>167</v>
      </c>
      <c r="T16" s="81" t="s">
        <v>167</v>
      </c>
      <c r="U16" s="81" t="s">
        <v>167</v>
      </c>
      <c r="V16" s="81" t="s">
        <v>167</v>
      </c>
      <c r="W16" s="81" t="s">
        <v>167</v>
      </c>
      <c r="X16" s="81" t="s">
        <v>167</v>
      </c>
      <c r="Y16" s="78" t="s">
        <v>166</v>
      </c>
      <c r="Z16" s="78" t="s">
        <v>166</v>
      </c>
      <c r="AA16" s="78" t="s">
        <v>166</v>
      </c>
      <c r="AB16" s="78" t="s">
        <v>166</v>
      </c>
      <c r="AC16" s="78" t="s">
        <v>166</v>
      </c>
      <c r="AD16" s="196" t="s">
        <v>236</v>
      </c>
      <c r="AE16" s="197"/>
      <c r="AF16" s="198" t="str">
        <f>IF(AE17&lt;&gt;7,"要確認！","保存･印刷可能")</f>
        <v>要確認！</v>
      </c>
      <c r="AG16" s="198"/>
    </row>
    <row r="17" spans="1:34">
      <c r="A17" s="95" t="s">
        <v>218</v>
      </c>
      <c r="D17" s="78" t="str">
        <f>IF($B$15="","未実施",IF(D15&gt;=H15,"OK","NG"))</f>
        <v>未実施</v>
      </c>
      <c r="H17" s="95"/>
      <c r="I17" s="191" t="str">
        <f>IF($B$15="","未実施",IF(D15&gt;=H15,"OK","NG"))</f>
        <v>未実施</v>
      </c>
      <c r="J17" s="192"/>
      <c r="K17" s="193"/>
      <c r="S17" s="78" t="str">
        <f>IF($B$15="","未実施",IF(H15&gt;=S15,"OK","NG"))</f>
        <v>未実施</v>
      </c>
      <c r="T17" s="78" t="str">
        <f>IF($B$15="","未実施",IF(S15&gt;=T15,"OK","NG"))</f>
        <v>未実施</v>
      </c>
      <c r="U17" s="78" t="str">
        <f>IF($B$15="","未実施",IF(S15&gt;=U15,"OK","NG"))</f>
        <v>未実施</v>
      </c>
      <c r="V17" s="78" t="str">
        <f>IF($B$15="","未実施",IF(S15&gt;=V15,"OK","NG"))</f>
        <v>未実施</v>
      </c>
      <c r="W17" s="78" t="str">
        <f>IF($B$15="","未実施",IF(S15&gt;=W15,"OK","NG"))</f>
        <v>未実施</v>
      </c>
      <c r="AE17" s="136">
        <f>COUNTIF(D17:W17,"OK")</f>
        <v>0</v>
      </c>
      <c r="AF17" s="135"/>
      <c r="AG17" s="136"/>
      <c r="AH17" s="136"/>
    </row>
  </sheetData>
  <mergeCells count="5">
    <mergeCell ref="I17:K17"/>
    <mergeCell ref="AE1:AG1"/>
    <mergeCell ref="AE14:AH14"/>
    <mergeCell ref="AD16:AE16"/>
    <mergeCell ref="AF16:AG16"/>
  </mergeCells>
  <phoneticPr fontId="12"/>
  <pageMargins left="0.70866141732283472" right="0.70866141732283472" top="0.98425196850393704" bottom="0.74803149606299213" header="0.78740157480314965" footer="0.31496062992125984"/>
  <pageSetup paperSize="9" fitToWidth="2" orientation="landscape" r:id="rId1"/>
  <headerFooter>
    <oddHeader>&amp;L結核月報（年報集計表）　施設の長</oddHeader>
    <oddFooter>&amp;R&amp;P／&amp;N</oddFooter>
  </headerFooter>
  <colBreaks count="1" manualBreakCount="1">
    <brk id="18" max="1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B907-498D-4B3C-811C-7E8828BFAFD4}">
  <sheetPr>
    <tabColor rgb="FFFFFF00"/>
  </sheetPr>
  <dimension ref="A1:AH17"/>
  <sheetViews>
    <sheetView view="pageBreakPreview" topLeftCell="B1" zoomScaleNormal="85" zoomScaleSheetLayoutView="100" workbookViewId="0">
      <selection activeCell="Q8" sqref="Q8"/>
    </sheetView>
  </sheetViews>
  <sheetFormatPr defaultRowHeight="14.25"/>
  <cols>
    <col min="1" max="1" width="22.75" style="84" hidden="1" customWidth="1"/>
    <col min="2" max="2" width="5.5" style="84" bestFit="1" customWidth="1"/>
    <col min="3" max="3" width="6" style="84" customWidth="1"/>
    <col min="4" max="4" width="9" style="84" customWidth="1"/>
    <col min="5" max="5" width="7.5" style="84" hidden="1" customWidth="1"/>
    <col min="6" max="6" width="5.5" style="84" hidden="1" customWidth="1"/>
    <col min="7" max="7" width="9.25" style="84" hidden="1" customWidth="1"/>
    <col min="8" max="8" width="6" style="84" customWidth="1"/>
    <col min="9" max="9" width="6.875" style="84" customWidth="1"/>
    <col min="10" max="10" width="6.25" style="84" customWidth="1"/>
    <col min="11" max="11" width="6.125" style="84" customWidth="1"/>
    <col min="12" max="12" width="7.125" style="84" customWidth="1"/>
    <col min="13" max="15" width="5.5" style="84" bestFit="1" customWidth="1"/>
    <col min="16" max="16" width="7.5" style="84" bestFit="1" customWidth="1"/>
    <col min="17" max="17" width="5.5" style="84" bestFit="1" customWidth="1"/>
    <col min="18" max="18" width="29" style="84" customWidth="1"/>
    <col min="19" max="22" width="7.5" style="84" bestFit="1" customWidth="1"/>
    <col min="23" max="23" width="12" style="84" customWidth="1"/>
    <col min="24" max="24" width="25" style="84" customWidth="1"/>
    <col min="25" max="25" width="13" style="84" hidden="1" customWidth="1"/>
    <col min="26" max="26" width="25" style="84" hidden="1" customWidth="1"/>
    <col min="27" max="29" width="7.5" style="84" hidden="1" customWidth="1"/>
    <col min="30" max="16384" width="9" style="84"/>
  </cols>
  <sheetData>
    <row r="1" spans="1:34" ht="63" customHeight="1">
      <c r="A1" s="78" t="s">
        <v>179</v>
      </c>
      <c r="B1" s="79" t="s">
        <v>159</v>
      </c>
      <c r="C1" s="79" t="s">
        <v>76</v>
      </c>
      <c r="D1" s="80" t="s">
        <v>165</v>
      </c>
      <c r="E1" s="79" t="s">
        <v>160</v>
      </c>
      <c r="F1" s="79" t="s">
        <v>161</v>
      </c>
      <c r="G1" s="79" t="s">
        <v>164</v>
      </c>
      <c r="H1" s="79" t="s">
        <v>162</v>
      </c>
      <c r="I1" s="80" t="s">
        <v>239</v>
      </c>
      <c r="J1" s="80" t="s">
        <v>212</v>
      </c>
      <c r="K1" s="80" t="s">
        <v>189</v>
      </c>
      <c r="L1" s="79" t="s">
        <v>163</v>
      </c>
      <c r="M1" s="79" t="s">
        <v>168</v>
      </c>
      <c r="N1" s="80" t="s">
        <v>238</v>
      </c>
      <c r="O1" s="80" t="s">
        <v>245</v>
      </c>
      <c r="P1" s="80" t="s">
        <v>170</v>
      </c>
      <c r="Q1" s="80" t="s">
        <v>171</v>
      </c>
      <c r="R1" s="81" t="s">
        <v>227</v>
      </c>
      <c r="S1" s="80" t="s">
        <v>174</v>
      </c>
      <c r="T1" s="80" t="s">
        <v>175</v>
      </c>
      <c r="U1" s="80" t="s">
        <v>55</v>
      </c>
      <c r="V1" s="96" t="s">
        <v>56</v>
      </c>
      <c r="W1" s="80" t="s">
        <v>57</v>
      </c>
      <c r="X1" s="80" t="s">
        <v>240</v>
      </c>
      <c r="Y1" s="169" t="s">
        <v>249</v>
      </c>
      <c r="Z1" s="169" t="s">
        <v>248</v>
      </c>
      <c r="AA1" s="169" t="s">
        <v>252</v>
      </c>
      <c r="AB1" s="83" t="s">
        <v>215</v>
      </c>
      <c r="AC1" s="83" t="s">
        <v>217</v>
      </c>
      <c r="AE1" s="194" t="str">
        <f>"【令和"&amp;TEXT(基本情報!$B$29,"[DBNum3]")&amp;"年度】"</f>
        <v>【令和５年度】</v>
      </c>
      <c r="AF1" s="194"/>
      <c r="AG1" s="194"/>
    </row>
    <row r="2" spans="1:34" ht="30" customHeight="1">
      <c r="A2" s="85" t="str">
        <f ca="1">基本情報!$D$6 &amp;"-" &amp; "4" &amp; "-" &amp; 基本情報!$D$7 &amp; "-" &amp; 基本情報!$H$3 &amp; "-" &amp; "4"</f>
        <v>58-4-28382-2023-4</v>
      </c>
      <c r="B2" s="86" t="str">
        <f>IF(AB2&gt;0,1,"")</f>
        <v/>
      </c>
      <c r="C2" s="87" t="s">
        <v>58</v>
      </c>
      <c r="D2" s="74"/>
      <c r="E2" s="88" t="e">
        <f t="shared" ref="E2:E14" si="0">F2/G2</f>
        <v>#DIV/0!</v>
      </c>
      <c r="F2" s="89">
        <f>SUM(H$2:H2)</f>
        <v>0</v>
      </c>
      <c r="G2" s="89">
        <f>D2</f>
        <v>0</v>
      </c>
      <c r="H2" s="93">
        <f t="shared" ref="H2:H13" si="1">SUM(I2:K2)</f>
        <v>0</v>
      </c>
      <c r="I2" s="69"/>
      <c r="J2" s="13"/>
      <c r="K2" s="13"/>
      <c r="L2" s="138">
        <f>D2-H2</f>
        <v>0</v>
      </c>
      <c r="M2" s="22" t="str">
        <f>IF(B2="","",IF(L2=0,"",IF(L2=SUM(N2:Q2),"OK","NG")))</f>
        <v/>
      </c>
      <c r="N2" s="76"/>
      <c r="O2" s="76"/>
      <c r="P2" s="137"/>
      <c r="Q2" s="76"/>
      <c r="R2" s="70"/>
      <c r="S2" s="75"/>
      <c r="T2" s="13"/>
      <c r="U2" s="13"/>
      <c r="V2" s="13"/>
      <c r="W2" s="13"/>
      <c r="X2" s="70"/>
      <c r="Y2" s="170" t="str">
        <f>基本情報!$D$4</f>
        <v>播磨町　　　　　　</v>
      </c>
      <c r="Z2" s="171" t="str">
        <f>基本情報!$D$3</f>
        <v>○○クリニック</v>
      </c>
      <c r="AA2" s="171" t="str">
        <f>"D"&amp;RIGHT(基本情報!$B$32,5)</f>
        <v>D</v>
      </c>
      <c r="AB2" s="71">
        <f>IF(D2+H2+S2+T2+U2+V2+W2&gt;0,1,0)</f>
        <v>0</v>
      </c>
      <c r="AC2" s="71">
        <f>SUM(S2:V2)</f>
        <v>0</v>
      </c>
    </row>
    <row r="3" spans="1:34" ht="30" customHeight="1">
      <c r="A3" s="85" t="str">
        <f ca="1">基本情報!$D$6 &amp;"-" &amp; "4" &amp; "-" &amp; 基本情報!$D$7 &amp; "-" &amp; 基本情報!$H$3 &amp; "-" &amp; "5"</f>
        <v>58-4-28382-2023-5</v>
      </c>
      <c r="B3" s="86" t="str">
        <f t="shared" ref="B3:B14" si="2">IF(AB3&gt;0,1,"")</f>
        <v/>
      </c>
      <c r="C3" s="87" t="s">
        <v>59</v>
      </c>
      <c r="D3" s="74"/>
      <c r="E3" s="88" t="e">
        <f t="shared" si="0"/>
        <v>#DIV/0!</v>
      </c>
      <c r="F3" s="89">
        <f>SUM(H$2:H3)</f>
        <v>0</v>
      </c>
      <c r="G3" s="89">
        <f t="shared" ref="G3:G14" si="3">G2+D3</f>
        <v>0</v>
      </c>
      <c r="H3" s="93">
        <f t="shared" si="1"/>
        <v>0</v>
      </c>
      <c r="I3" s="69"/>
      <c r="J3" s="13"/>
      <c r="K3" s="13"/>
      <c r="L3" s="93">
        <f>L2+D3-H3</f>
        <v>0</v>
      </c>
      <c r="M3" s="22" t="str">
        <f t="shared" ref="M3:M13" si="4">IF(B3="","",IF(L3=0,"",IF(L3=SUM(N3:Q3),"OK","NG")))</f>
        <v/>
      </c>
      <c r="N3" s="76"/>
      <c r="O3" s="76"/>
      <c r="P3" s="137"/>
      <c r="Q3" s="76"/>
      <c r="R3" s="70"/>
      <c r="S3" s="75"/>
      <c r="T3" s="13"/>
      <c r="U3" s="13"/>
      <c r="V3" s="13"/>
      <c r="W3" s="13"/>
      <c r="X3" s="70"/>
      <c r="Y3" s="170" t="str">
        <f>基本情報!$D$4</f>
        <v>播磨町　　　　　　</v>
      </c>
      <c r="Z3" s="171" t="str">
        <f>基本情報!$D$3</f>
        <v>○○クリニック</v>
      </c>
      <c r="AA3" s="171" t="str">
        <f>"D"&amp;RIGHT(基本情報!$B$32,5)</f>
        <v>D</v>
      </c>
      <c r="AB3" s="71">
        <f t="shared" ref="AB3:AB15" si="5">IF(D3+H3+S3+T3+U3+V3+W3&gt;0,1,0)</f>
        <v>0</v>
      </c>
      <c r="AC3" s="71">
        <f t="shared" ref="AC3:AC15" si="6">SUM(S3:V3)</f>
        <v>0</v>
      </c>
    </row>
    <row r="4" spans="1:34" ht="30" customHeight="1">
      <c r="A4" s="85" t="str">
        <f ca="1">基本情報!$D$6 &amp;"-" &amp; "4" &amp; "-" &amp; 基本情報!$D$7 &amp; "-" &amp; 基本情報!$H$3 &amp; "-" &amp; "6"</f>
        <v>58-4-28382-2023-6</v>
      </c>
      <c r="B4" s="86" t="str">
        <f t="shared" si="2"/>
        <v/>
      </c>
      <c r="C4" s="87" t="s">
        <v>60</v>
      </c>
      <c r="D4" s="74"/>
      <c r="E4" s="88" t="e">
        <f t="shared" si="0"/>
        <v>#DIV/0!</v>
      </c>
      <c r="F4" s="89">
        <f>SUM(H$2:H4)</f>
        <v>0</v>
      </c>
      <c r="G4" s="89">
        <f t="shared" si="3"/>
        <v>0</v>
      </c>
      <c r="H4" s="93">
        <f t="shared" si="1"/>
        <v>0</v>
      </c>
      <c r="I4" s="69"/>
      <c r="J4" s="13"/>
      <c r="K4" s="13"/>
      <c r="L4" s="93">
        <f t="shared" ref="L4:L14" si="7">L3+D4-H4</f>
        <v>0</v>
      </c>
      <c r="M4" s="22" t="str">
        <f t="shared" si="4"/>
        <v/>
      </c>
      <c r="N4" s="76"/>
      <c r="O4" s="76"/>
      <c r="P4" s="137"/>
      <c r="Q4" s="76"/>
      <c r="R4" s="70"/>
      <c r="S4" s="75"/>
      <c r="T4" s="13"/>
      <c r="U4" s="13"/>
      <c r="V4" s="13"/>
      <c r="W4" s="13"/>
      <c r="X4" s="70"/>
      <c r="Y4" s="170" t="str">
        <f>基本情報!$D$4</f>
        <v>播磨町　　　　　　</v>
      </c>
      <c r="Z4" s="171" t="str">
        <f>基本情報!$D$3</f>
        <v>○○クリニック</v>
      </c>
      <c r="AA4" s="171" t="str">
        <f>"D"&amp;RIGHT(基本情報!$B$32,5)</f>
        <v>D</v>
      </c>
      <c r="AB4" s="71">
        <f t="shared" si="5"/>
        <v>0</v>
      </c>
      <c r="AC4" s="71">
        <f t="shared" si="6"/>
        <v>0</v>
      </c>
    </row>
    <row r="5" spans="1:34" ht="30" customHeight="1">
      <c r="A5" s="85" t="str">
        <f ca="1">基本情報!$D$6 &amp;"-" &amp; "4" &amp; "-" &amp; 基本情報!$D$7 &amp; "-" &amp; 基本情報!$H$3 &amp; "-" &amp; "7"</f>
        <v>58-4-28382-2023-7</v>
      </c>
      <c r="B5" s="86" t="str">
        <f t="shared" si="2"/>
        <v/>
      </c>
      <c r="C5" s="87" t="s">
        <v>61</v>
      </c>
      <c r="D5" s="74"/>
      <c r="E5" s="88" t="e">
        <f t="shared" si="0"/>
        <v>#DIV/0!</v>
      </c>
      <c r="F5" s="89">
        <f>SUM(H$2:H5)</f>
        <v>0</v>
      </c>
      <c r="G5" s="89">
        <f t="shared" si="3"/>
        <v>0</v>
      </c>
      <c r="H5" s="93">
        <f t="shared" si="1"/>
        <v>0</v>
      </c>
      <c r="I5" s="69"/>
      <c r="J5" s="13"/>
      <c r="K5" s="13"/>
      <c r="L5" s="93">
        <f t="shared" si="7"/>
        <v>0</v>
      </c>
      <c r="M5" s="22" t="str">
        <f t="shared" si="4"/>
        <v/>
      </c>
      <c r="N5" s="76"/>
      <c r="O5" s="76"/>
      <c r="P5" s="137"/>
      <c r="Q5" s="76"/>
      <c r="R5" s="70"/>
      <c r="S5" s="75"/>
      <c r="T5" s="13"/>
      <c r="U5" s="13"/>
      <c r="V5" s="13"/>
      <c r="W5" s="13"/>
      <c r="X5" s="70"/>
      <c r="Y5" s="170" t="str">
        <f>基本情報!$D$4</f>
        <v>播磨町　　　　　　</v>
      </c>
      <c r="Z5" s="171" t="str">
        <f>基本情報!$D$3</f>
        <v>○○クリニック</v>
      </c>
      <c r="AA5" s="171" t="str">
        <f>"D"&amp;RIGHT(基本情報!$B$32,5)</f>
        <v>D</v>
      </c>
      <c r="AB5" s="71">
        <f t="shared" si="5"/>
        <v>0</v>
      </c>
      <c r="AC5" s="71">
        <f t="shared" si="6"/>
        <v>0</v>
      </c>
    </row>
    <row r="6" spans="1:34" ht="30" customHeight="1">
      <c r="A6" s="85" t="str">
        <f ca="1">基本情報!$D$6 &amp;"-" &amp; "4" &amp; "-" &amp; 基本情報!$D$7 &amp; "-" &amp; 基本情報!$H$3 &amp; "-" &amp; "8"</f>
        <v>58-4-28382-2023-8</v>
      </c>
      <c r="B6" s="86" t="str">
        <f t="shared" si="2"/>
        <v/>
      </c>
      <c r="C6" s="87" t="s">
        <v>62</v>
      </c>
      <c r="D6" s="74"/>
      <c r="E6" s="88" t="e">
        <f t="shared" si="0"/>
        <v>#DIV/0!</v>
      </c>
      <c r="F6" s="89">
        <f>SUM(H$2:H6)</f>
        <v>0</v>
      </c>
      <c r="G6" s="89">
        <f t="shared" si="3"/>
        <v>0</v>
      </c>
      <c r="H6" s="93">
        <f t="shared" si="1"/>
        <v>0</v>
      </c>
      <c r="I6" s="69"/>
      <c r="J6" s="13"/>
      <c r="K6" s="13"/>
      <c r="L6" s="93">
        <f t="shared" si="7"/>
        <v>0</v>
      </c>
      <c r="M6" s="22" t="str">
        <f t="shared" si="4"/>
        <v/>
      </c>
      <c r="N6" s="76"/>
      <c r="O6" s="76"/>
      <c r="P6" s="137"/>
      <c r="Q6" s="76"/>
      <c r="R6" s="70"/>
      <c r="S6" s="75"/>
      <c r="T6" s="13"/>
      <c r="U6" s="13"/>
      <c r="V6" s="13"/>
      <c r="W6" s="13"/>
      <c r="X6" s="70"/>
      <c r="Y6" s="170" t="str">
        <f>基本情報!$D$4</f>
        <v>播磨町　　　　　　</v>
      </c>
      <c r="Z6" s="171" t="str">
        <f>基本情報!$D$3</f>
        <v>○○クリニック</v>
      </c>
      <c r="AA6" s="171" t="str">
        <f>"D"&amp;RIGHT(基本情報!$B$32,5)</f>
        <v>D</v>
      </c>
      <c r="AB6" s="71">
        <f t="shared" si="5"/>
        <v>0</v>
      </c>
      <c r="AC6" s="71">
        <f t="shared" si="6"/>
        <v>0</v>
      </c>
    </row>
    <row r="7" spans="1:34" ht="30" customHeight="1">
      <c r="A7" s="85" t="str">
        <f ca="1">基本情報!$D$6 &amp;"-" &amp; "4" &amp; "-" &amp; 基本情報!$D$7 &amp; "-" &amp; 基本情報!$H$3 &amp; "-" &amp; "9"</f>
        <v>58-4-28382-2023-9</v>
      </c>
      <c r="B7" s="86" t="str">
        <f t="shared" si="2"/>
        <v/>
      </c>
      <c r="C7" s="87" t="s">
        <v>63</v>
      </c>
      <c r="D7" s="74"/>
      <c r="E7" s="88" t="e">
        <f t="shared" si="0"/>
        <v>#DIV/0!</v>
      </c>
      <c r="F7" s="89">
        <f>SUM(H$2:H7)</f>
        <v>0</v>
      </c>
      <c r="G7" s="89">
        <f t="shared" si="3"/>
        <v>0</v>
      </c>
      <c r="H7" s="93">
        <f t="shared" si="1"/>
        <v>0</v>
      </c>
      <c r="I7" s="69"/>
      <c r="J7" s="13"/>
      <c r="K7" s="13"/>
      <c r="L7" s="93">
        <f t="shared" si="7"/>
        <v>0</v>
      </c>
      <c r="M7" s="22" t="str">
        <f t="shared" si="4"/>
        <v/>
      </c>
      <c r="N7" s="76"/>
      <c r="O7" s="76"/>
      <c r="P7" s="137"/>
      <c r="Q7" s="76"/>
      <c r="R7" s="70"/>
      <c r="S7" s="75"/>
      <c r="T7" s="13"/>
      <c r="U7" s="13"/>
      <c r="V7" s="13"/>
      <c r="W7" s="13"/>
      <c r="X7" s="70"/>
      <c r="Y7" s="170" t="str">
        <f>基本情報!$D$4</f>
        <v>播磨町　　　　　　</v>
      </c>
      <c r="Z7" s="171" t="str">
        <f>基本情報!$D$3</f>
        <v>○○クリニック</v>
      </c>
      <c r="AA7" s="171" t="str">
        <f>"D"&amp;RIGHT(基本情報!$B$32,5)</f>
        <v>D</v>
      </c>
      <c r="AB7" s="71">
        <f t="shared" si="5"/>
        <v>0</v>
      </c>
      <c r="AC7" s="71">
        <f t="shared" si="6"/>
        <v>0</v>
      </c>
    </row>
    <row r="8" spans="1:34" ht="30" customHeight="1">
      <c r="A8" s="85" t="str">
        <f ca="1">基本情報!$D$6 &amp;"-" &amp; "4" &amp; "-" &amp; 基本情報!$D$7 &amp; "-" &amp; 基本情報!$H$3 &amp; "-" &amp; "10"</f>
        <v>58-4-28382-2023-10</v>
      </c>
      <c r="B8" s="86" t="str">
        <f t="shared" si="2"/>
        <v/>
      </c>
      <c r="C8" s="87" t="s">
        <v>64</v>
      </c>
      <c r="D8" s="74"/>
      <c r="E8" s="88" t="e">
        <f t="shared" si="0"/>
        <v>#DIV/0!</v>
      </c>
      <c r="F8" s="89">
        <f>SUM(H$2:H8)</f>
        <v>0</v>
      </c>
      <c r="G8" s="89">
        <f t="shared" si="3"/>
        <v>0</v>
      </c>
      <c r="H8" s="93">
        <f t="shared" si="1"/>
        <v>0</v>
      </c>
      <c r="I8" s="69"/>
      <c r="J8" s="13"/>
      <c r="K8" s="13"/>
      <c r="L8" s="93">
        <f t="shared" si="7"/>
        <v>0</v>
      </c>
      <c r="M8" s="22" t="str">
        <f t="shared" si="4"/>
        <v/>
      </c>
      <c r="N8" s="76"/>
      <c r="O8" s="76"/>
      <c r="P8" s="137"/>
      <c r="Q8" s="76"/>
      <c r="R8" s="70"/>
      <c r="S8" s="75"/>
      <c r="T8" s="13"/>
      <c r="U8" s="13"/>
      <c r="V8" s="13"/>
      <c r="W8" s="13"/>
      <c r="X8" s="70"/>
      <c r="Y8" s="170" t="str">
        <f>基本情報!$D$4</f>
        <v>播磨町　　　　　　</v>
      </c>
      <c r="Z8" s="171" t="str">
        <f>基本情報!$D$3</f>
        <v>○○クリニック</v>
      </c>
      <c r="AA8" s="171" t="str">
        <f>"D"&amp;RIGHT(基本情報!$B$32,5)</f>
        <v>D</v>
      </c>
      <c r="AB8" s="71">
        <f t="shared" si="5"/>
        <v>0</v>
      </c>
      <c r="AC8" s="71">
        <f t="shared" si="6"/>
        <v>0</v>
      </c>
    </row>
    <row r="9" spans="1:34" ht="30" customHeight="1">
      <c r="A9" s="85" t="str">
        <f ca="1">基本情報!$D$6 &amp;"-" &amp; "4" &amp; "-" &amp; 基本情報!$D$7 &amp; "-" &amp; 基本情報!$H$3 &amp; "-" &amp; "11"</f>
        <v>58-4-28382-2023-11</v>
      </c>
      <c r="B9" s="86" t="str">
        <f t="shared" si="2"/>
        <v/>
      </c>
      <c r="C9" s="87" t="s">
        <v>65</v>
      </c>
      <c r="D9" s="74"/>
      <c r="E9" s="88" t="e">
        <f t="shared" si="0"/>
        <v>#DIV/0!</v>
      </c>
      <c r="F9" s="89">
        <f>SUM(H$2:H9)</f>
        <v>0</v>
      </c>
      <c r="G9" s="89">
        <f t="shared" si="3"/>
        <v>0</v>
      </c>
      <c r="H9" s="93">
        <f t="shared" si="1"/>
        <v>0</v>
      </c>
      <c r="I9" s="69"/>
      <c r="J9" s="13"/>
      <c r="K9" s="13"/>
      <c r="L9" s="93">
        <f t="shared" si="7"/>
        <v>0</v>
      </c>
      <c r="M9" s="22" t="str">
        <f t="shared" si="4"/>
        <v/>
      </c>
      <c r="N9" s="76"/>
      <c r="O9" s="76"/>
      <c r="P9" s="137"/>
      <c r="Q9" s="76"/>
      <c r="R9" s="70"/>
      <c r="S9" s="75"/>
      <c r="T9" s="13"/>
      <c r="U9" s="13"/>
      <c r="V9" s="13"/>
      <c r="W9" s="13"/>
      <c r="X9" s="70"/>
      <c r="Y9" s="170" t="str">
        <f>基本情報!$D$4</f>
        <v>播磨町　　　　　　</v>
      </c>
      <c r="Z9" s="171" t="str">
        <f>基本情報!$D$3</f>
        <v>○○クリニック</v>
      </c>
      <c r="AA9" s="171" t="str">
        <f>"D"&amp;RIGHT(基本情報!$B$32,5)</f>
        <v>D</v>
      </c>
      <c r="AB9" s="71">
        <f t="shared" si="5"/>
        <v>0</v>
      </c>
      <c r="AC9" s="71">
        <f t="shared" si="6"/>
        <v>0</v>
      </c>
    </row>
    <row r="10" spans="1:34" ht="30" customHeight="1">
      <c r="A10" s="85" t="str">
        <f ca="1">基本情報!$D$6 &amp;"-" &amp; "4" &amp; "-" &amp; 基本情報!$D$7 &amp; "-" &amp; 基本情報!$H$3 &amp; "-" &amp; "12"</f>
        <v>58-4-28382-2023-12</v>
      </c>
      <c r="B10" s="86" t="str">
        <f t="shared" si="2"/>
        <v/>
      </c>
      <c r="C10" s="87" t="s">
        <v>66</v>
      </c>
      <c r="D10" s="74"/>
      <c r="E10" s="88" t="e">
        <f t="shared" si="0"/>
        <v>#DIV/0!</v>
      </c>
      <c r="F10" s="89">
        <f>SUM(H$2:H10)</f>
        <v>0</v>
      </c>
      <c r="G10" s="89">
        <f t="shared" si="3"/>
        <v>0</v>
      </c>
      <c r="H10" s="93">
        <f t="shared" si="1"/>
        <v>0</v>
      </c>
      <c r="I10" s="69"/>
      <c r="J10" s="13"/>
      <c r="K10" s="13"/>
      <c r="L10" s="93">
        <f t="shared" si="7"/>
        <v>0</v>
      </c>
      <c r="M10" s="22" t="str">
        <f t="shared" si="4"/>
        <v/>
      </c>
      <c r="N10" s="76"/>
      <c r="O10" s="76"/>
      <c r="P10" s="137"/>
      <c r="Q10" s="76"/>
      <c r="R10" s="70"/>
      <c r="S10" s="75"/>
      <c r="T10" s="13"/>
      <c r="U10" s="13"/>
      <c r="V10" s="13"/>
      <c r="W10" s="13"/>
      <c r="X10" s="70"/>
      <c r="Y10" s="170" t="str">
        <f>基本情報!$D$4</f>
        <v>播磨町　　　　　　</v>
      </c>
      <c r="Z10" s="171" t="str">
        <f>基本情報!$D$3</f>
        <v>○○クリニック</v>
      </c>
      <c r="AA10" s="171" t="str">
        <f>"D"&amp;RIGHT(基本情報!$B$32,5)</f>
        <v>D</v>
      </c>
      <c r="AB10" s="71">
        <f t="shared" si="5"/>
        <v>0</v>
      </c>
      <c r="AC10" s="71">
        <f t="shared" si="6"/>
        <v>0</v>
      </c>
    </row>
    <row r="11" spans="1:34" ht="30" customHeight="1">
      <c r="A11" s="85" t="str">
        <f ca="1">基本情報!$D$6 &amp;"-" &amp; "4" &amp; "-" &amp; 基本情報!$D$7 &amp; "-" &amp; 基本情報!$H$3 &amp; "-" &amp; "1"</f>
        <v>58-4-28382-2023-1</v>
      </c>
      <c r="B11" s="86" t="str">
        <f t="shared" si="2"/>
        <v/>
      </c>
      <c r="C11" s="87" t="s">
        <v>67</v>
      </c>
      <c r="D11" s="74"/>
      <c r="E11" s="88" t="e">
        <f t="shared" si="0"/>
        <v>#DIV/0!</v>
      </c>
      <c r="F11" s="89">
        <f>SUM(H$2:H11)</f>
        <v>0</v>
      </c>
      <c r="G11" s="89">
        <f t="shared" si="3"/>
        <v>0</v>
      </c>
      <c r="H11" s="93">
        <f t="shared" si="1"/>
        <v>0</v>
      </c>
      <c r="I11" s="69"/>
      <c r="J11" s="13"/>
      <c r="K11" s="13"/>
      <c r="L11" s="93">
        <f t="shared" si="7"/>
        <v>0</v>
      </c>
      <c r="M11" s="22" t="str">
        <f t="shared" si="4"/>
        <v/>
      </c>
      <c r="N11" s="76"/>
      <c r="O11" s="76"/>
      <c r="P11" s="137"/>
      <c r="Q11" s="76"/>
      <c r="R11" s="70"/>
      <c r="S11" s="75"/>
      <c r="T11" s="13"/>
      <c r="U11" s="13"/>
      <c r="V11" s="13"/>
      <c r="W11" s="13"/>
      <c r="X11" s="70"/>
      <c r="Y11" s="170" t="str">
        <f>基本情報!$D$4</f>
        <v>播磨町　　　　　　</v>
      </c>
      <c r="Z11" s="171" t="str">
        <f>基本情報!$D$3</f>
        <v>○○クリニック</v>
      </c>
      <c r="AA11" s="171" t="str">
        <f>"D"&amp;RIGHT(基本情報!$B$32,5)</f>
        <v>D</v>
      </c>
      <c r="AB11" s="71">
        <f t="shared" si="5"/>
        <v>0</v>
      </c>
      <c r="AC11" s="71">
        <f t="shared" si="6"/>
        <v>0</v>
      </c>
    </row>
    <row r="12" spans="1:34" ht="30" customHeight="1">
      <c r="A12" s="85" t="str">
        <f ca="1">基本情報!$D$6 &amp;"-" &amp; "4" &amp; "-" &amp; 基本情報!$D$7 &amp; "-" &amp; 基本情報!$H$3 &amp; "-" &amp; "2"</f>
        <v>58-4-28382-2023-2</v>
      </c>
      <c r="B12" s="86" t="str">
        <f t="shared" si="2"/>
        <v/>
      </c>
      <c r="C12" s="87" t="s">
        <v>68</v>
      </c>
      <c r="D12" s="74"/>
      <c r="E12" s="88" t="e">
        <f t="shared" si="0"/>
        <v>#DIV/0!</v>
      </c>
      <c r="F12" s="89">
        <f>SUM(H$2:H12)</f>
        <v>0</v>
      </c>
      <c r="G12" s="89">
        <f t="shared" si="3"/>
        <v>0</v>
      </c>
      <c r="H12" s="93">
        <f t="shared" si="1"/>
        <v>0</v>
      </c>
      <c r="I12" s="69"/>
      <c r="J12" s="13"/>
      <c r="K12" s="13"/>
      <c r="L12" s="93">
        <f t="shared" si="7"/>
        <v>0</v>
      </c>
      <c r="M12" s="22" t="str">
        <f t="shared" si="4"/>
        <v/>
      </c>
      <c r="N12" s="76"/>
      <c r="O12" s="76"/>
      <c r="P12" s="137"/>
      <c r="Q12" s="76"/>
      <c r="R12" s="70"/>
      <c r="S12" s="75"/>
      <c r="T12" s="13"/>
      <c r="U12" s="13"/>
      <c r="V12" s="13"/>
      <c r="W12" s="13"/>
      <c r="X12" s="70"/>
      <c r="Y12" s="170" t="str">
        <f>基本情報!$D$4</f>
        <v>播磨町　　　　　　</v>
      </c>
      <c r="Z12" s="171" t="str">
        <f>基本情報!$D$3</f>
        <v>○○クリニック</v>
      </c>
      <c r="AA12" s="171" t="str">
        <f>"D"&amp;RIGHT(基本情報!$B$32,5)</f>
        <v>D</v>
      </c>
      <c r="AB12" s="71">
        <f t="shared" si="5"/>
        <v>0</v>
      </c>
      <c r="AC12" s="71">
        <f t="shared" si="6"/>
        <v>0</v>
      </c>
    </row>
    <row r="13" spans="1:34" ht="30" customHeight="1">
      <c r="A13" s="85" t="str">
        <f ca="1">基本情報!$D$6 &amp;"-" &amp; "4" &amp; "-" &amp; 基本情報!$D$7 &amp; "-" &amp; 基本情報!$H$3 &amp; "-" &amp; "3"</f>
        <v>58-4-28382-2023-3</v>
      </c>
      <c r="B13" s="86" t="str">
        <f t="shared" si="2"/>
        <v/>
      </c>
      <c r="C13" s="87" t="s">
        <v>69</v>
      </c>
      <c r="D13" s="74"/>
      <c r="E13" s="88" t="e">
        <f t="shared" si="0"/>
        <v>#DIV/0!</v>
      </c>
      <c r="F13" s="89">
        <f>SUM(H$2:H13)</f>
        <v>0</v>
      </c>
      <c r="G13" s="89">
        <f t="shared" si="3"/>
        <v>0</v>
      </c>
      <c r="H13" s="93">
        <f t="shared" si="1"/>
        <v>0</v>
      </c>
      <c r="I13" s="69"/>
      <c r="J13" s="13"/>
      <c r="K13" s="13"/>
      <c r="L13" s="93">
        <f t="shared" si="7"/>
        <v>0</v>
      </c>
      <c r="M13" s="22" t="str">
        <f t="shared" si="4"/>
        <v/>
      </c>
      <c r="N13" s="76"/>
      <c r="O13" s="76"/>
      <c r="P13" s="137"/>
      <c r="Q13" s="76"/>
      <c r="R13" s="70"/>
      <c r="S13" s="75"/>
      <c r="T13" s="13"/>
      <c r="U13" s="13"/>
      <c r="V13" s="13"/>
      <c r="W13" s="13"/>
      <c r="X13" s="70"/>
      <c r="Y13" s="170" t="str">
        <f>基本情報!$D$4</f>
        <v>播磨町　　　　　　</v>
      </c>
      <c r="Z13" s="171" t="str">
        <f>基本情報!$D$3</f>
        <v>○○クリニック</v>
      </c>
      <c r="AA13" s="171" t="str">
        <f>"D"&amp;RIGHT(基本情報!$B$32,5)</f>
        <v>D</v>
      </c>
      <c r="AB13" s="71">
        <f t="shared" si="5"/>
        <v>0</v>
      </c>
      <c r="AC13" s="71">
        <f t="shared" si="6"/>
        <v>0</v>
      </c>
    </row>
    <row r="14" spans="1:34" ht="30" customHeight="1">
      <c r="A14" s="85" t="str">
        <f ca="1">基本情報!$D$6 &amp;"-" &amp; "4" &amp; "-" &amp; 基本情報!$D$7 &amp; "-" &amp; 基本情報!$H$3 &amp; "-" &amp; "補正"</f>
        <v>58-4-28382-2023-補正</v>
      </c>
      <c r="B14" s="86" t="str">
        <f t="shared" si="2"/>
        <v/>
      </c>
      <c r="C14" s="87" t="s">
        <v>220</v>
      </c>
      <c r="D14" s="74"/>
      <c r="E14" s="88" t="e">
        <f t="shared" si="0"/>
        <v>#DIV/0!</v>
      </c>
      <c r="F14" s="89">
        <f>SUM(H$2:H14)</f>
        <v>0</v>
      </c>
      <c r="G14" s="89">
        <f t="shared" si="3"/>
        <v>0</v>
      </c>
      <c r="H14" s="93">
        <f t="shared" ref="H14" si="8">SUM(I14:K14)</f>
        <v>0</v>
      </c>
      <c r="I14" s="69"/>
      <c r="J14" s="13"/>
      <c r="K14" s="13"/>
      <c r="L14" s="93">
        <f t="shared" si="7"/>
        <v>0</v>
      </c>
      <c r="M14" s="22" t="str">
        <f t="shared" ref="M14" si="9">IF(B14="","",IF(H14=0,"",IF(L14=0,"",IF(L14=SUM(N14:Q14),"OK","NG"))))</f>
        <v/>
      </c>
      <c r="N14" s="76"/>
      <c r="O14" s="76"/>
      <c r="P14" s="137"/>
      <c r="Q14" s="76"/>
      <c r="R14" s="70"/>
      <c r="S14" s="75"/>
      <c r="T14" s="13"/>
      <c r="U14" s="13"/>
      <c r="V14" s="13"/>
      <c r="W14" s="13"/>
      <c r="X14" s="70"/>
      <c r="Y14" s="170" t="str">
        <f>基本情報!$D$4</f>
        <v>播磨町　　　　　　</v>
      </c>
      <c r="Z14" s="171" t="str">
        <f>基本情報!$D$3</f>
        <v>○○クリニック</v>
      </c>
      <c r="AA14" s="171" t="str">
        <f>"D"&amp;RIGHT(基本情報!$B$32,5)</f>
        <v>D</v>
      </c>
      <c r="AB14" s="71">
        <f t="shared" si="5"/>
        <v>0</v>
      </c>
      <c r="AC14" s="71">
        <f t="shared" si="6"/>
        <v>0</v>
      </c>
      <c r="AE14" s="195" t="s">
        <v>235</v>
      </c>
      <c r="AF14" s="195"/>
      <c r="AG14" s="195"/>
      <c r="AH14" s="195"/>
    </row>
    <row r="15" spans="1:34" ht="30" customHeight="1">
      <c r="A15" s="85" t="str">
        <f ca="1">基本情報!$D$6 &amp;"-" &amp; "4" &amp; "-" &amp; 基本情報!$D$7 &amp; "-" &amp; 基本情報!$H$3 &amp; "-" &amp; "合計"</f>
        <v>58-4-28382-2023-合計</v>
      </c>
      <c r="B15" s="86" t="str">
        <f>IF(SUM(B2:B13) &gt; 0, 1,"")</f>
        <v/>
      </c>
      <c r="C15" s="87" t="s">
        <v>77</v>
      </c>
      <c r="D15" s="90">
        <f>IF(ISTEXT(Q15)=TRUE,SUM(D2:D14),SUM(D2:D14)-Q15)</f>
        <v>0</v>
      </c>
      <c r="E15" s="91" t="e">
        <f>E13</f>
        <v>#DIV/0!</v>
      </c>
      <c r="F15" s="92">
        <f>F13</f>
        <v>0</v>
      </c>
      <c r="G15" s="86">
        <f>G13</f>
        <v>0</v>
      </c>
      <c r="H15" s="93">
        <f>SUM(H2:H14)</f>
        <v>0</v>
      </c>
      <c r="I15" s="93">
        <f>SUM(I2:I14)</f>
        <v>0</v>
      </c>
      <c r="J15" s="86">
        <f>SUM(J2:J14)</f>
        <v>0</v>
      </c>
      <c r="K15" s="86">
        <f>SUM(K2:K14)</f>
        <v>0</v>
      </c>
      <c r="L15" s="93">
        <f>L14</f>
        <v>0</v>
      </c>
      <c r="M15" s="94"/>
      <c r="N15" s="71" t="str">
        <f>IFERROR(IF($G$15=$H$15,"",INDEX(N1:N14,MAX(INDEX((LEN(N1:N14)&gt;0)*ROW(N1:N14),0)),1)),"")</f>
        <v/>
      </c>
      <c r="O15" s="72"/>
      <c r="P15" s="72"/>
      <c r="Q15" s="71" t="str">
        <f>IFERROR(IF($G$15=$H$15,"",INDEX(Q1:Q14,MAX(INDEX((LEN(Q1:Q14)&gt;0)*ROW(Q1:Q14),0)),1)),"")</f>
        <v/>
      </c>
      <c r="R15" s="73" t="str">
        <f>IFERROR(IF($G$15=$H$15,"",INDEX(R1:R14,MAX(INDEX((LEN(R1:R14)&gt;0)*ROW(R1:R14),0)),1)),"")</f>
        <v/>
      </c>
      <c r="S15" s="86">
        <f>SUM(S2:S14)</f>
        <v>0</v>
      </c>
      <c r="T15" s="86">
        <f>SUM(T2:T14)</f>
        <v>0</v>
      </c>
      <c r="U15" s="86">
        <f>SUM(U2:U14)</f>
        <v>0</v>
      </c>
      <c r="V15" s="86">
        <f>SUM(V2:V14)</f>
        <v>0</v>
      </c>
      <c r="W15" s="86">
        <f>SUM(W2:W14)</f>
        <v>0</v>
      </c>
      <c r="X15" s="75"/>
      <c r="Y15" s="170" t="str">
        <f>基本情報!$D$4</f>
        <v>播磨町　　　　　　</v>
      </c>
      <c r="Z15" s="171" t="str">
        <f>基本情報!$D$3</f>
        <v>○○クリニック</v>
      </c>
      <c r="AA15" s="171" t="str">
        <f>"D"&amp;RIGHT(基本情報!$B$32,5)</f>
        <v>D</v>
      </c>
      <c r="AB15" s="71">
        <f t="shared" si="5"/>
        <v>0</v>
      </c>
      <c r="AC15" s="71">
        <f t="shared" si="6"/>
        <v>0</v>
      </c>
    </row>
    <row r="16" spans="1:34">
      <c r="B16" s="83" t="s">
        <v>166</v>
      </c>
      <c r="C16" s="83" t="s">
        <v>166</v>
      </c>
      <c r="D16" s="81" t="s">
        <v>167</v>
      </c>
      <c r="E16" s="78" t="s">
        <v>166</v>
      </c>
      <c r="F16" s="78" t="s">
        <v>166</v>
      </c>
      <c r="G16" s="78" t="s">
        <v>166</v>
      </c>
      <c r="H16" s="78" t="s">
        <v>166</v>
      </c>
      <c r="I16" s="81" t="s">
        <v>167</v>
      </c>
      <c r="J16" s="81" t="s">
        <v>167</v>
      </c>
      <c r="K16" s="81" t="s">
        <v>167</v>
      </c>
      <c r="L16" s="78" t="s">
        <v>166</v>
      </c>
      <c r="M16" s="78" t="s">
        <v>166</v>
      </c>
      <c r="N16" s="81" t="s">
        <v>167</v>
      </c>
      <c r="O16" s="81" t="s">
        <v>167</v>
      </c>
      <c r="P16" s="81" t="s">
        <v>167</v>
      </c>
      <c r="Q16" s="81" t="s">
        <v>167</v>
      </c>
      <c r="R16" s="81" t="s">
        <v>167</v>
      </c>
      <c r="S16" s="81" t="s">
        <v>167</v>
      </c>
      <c r="T16" s="81" t="s">
        <v>167</v>
      </c>
      <c r="U16" s="81" t="s">
        <v>167</v>
      </c>
      <c r="V16" s="81" t="s">
        <v>167</v>
      </c>
      <c r="W16" s="81" t="s">
        <v>167</v>
      </c>
      <c r="X16" s="81" t="s">
        <v>167</v>
      </c>
      <c r="Y16" s="78" t="s">
        <v>166</v>
      </c>
      <c r="Z16" s="78" t="s">
        <v>166</v>
      </c>
      <c r="AA16" s="78" t="s">
        <v>166</v>
      </c>
      <c r="AB16" s="78" t="s">
        <v>166</v>
      </c>
      <c r="AC16" s="78" t="s">
        <v>166</v>
      </c>
      <c r="AD16" s="196" t="s">
        <v>236</v>
      </c>
      <c r="AE16" s="197"/>
      <c r="AF16" s="198" t="str">
        <f>IF(AE17&lt;&gt;7,"要確認！","保存･印刷可能")</f>
        <v>要確認！</v>
      </c>
      <c r="AG16" s="198"/>
    </row>
    <row r="17" spans="1:34">
      <c r="A17" s="95" t="s">
        <v>218</v>
      </c>
      <c r="D17" s="78" t="str">
        <f>IF($B$15="","未実施",IF(D15&gt;=H15,"OK","NG"))</f>
        <v>未実施</v>
      </c>
      <c r="H17" s="95"/>
      <c r="I17" s="191" t="str">
        <f>IF($B$15="","未実施",IF(D15&gt;=H15,"OK","NG"))</f>
        <v>未実施</v>
      </c>
      <c r="J17" s="192"/>
      <c r="K17" s="193"/>
      <c r="S17" s="78" t="str">
        <f>IF($B$15="","未実施",IF(H15&gt;=S15,"OK","NG"))</f>
        <v>未実施</v>
      </c>
      <c r="T17" s="78" t="str">
        <f>IF($B$15="","未実施",IF(S15&gt;=T15,"OK","NG"))</f>
        <v>未実施</v>
      </c>
      <c r="U17" s="78" t="str">
        <f>IF($B$15="","未実施",IF(S15&gt;=U15,"OK","NG"))</f>
        <v>未実施</v>
      </c>
      <c r="V17" s="78" t="str">
        <f>IF($B$15="","未実施",IF(S15&gt;=V15,"OK","NG"))</f>
        <v>未実施</v>
      </c>
      <c r="W17" s="78" t="str">
        <f>IF($B$15="","未実施",IF(S15&gt;=W15,"OK","NG"))</f>
        <v>未実施</v>
      </c>
      <c r="AE17" s="136">
        <f>COUNTIF(D17:W17,"OK")</f>
        <v>0</v>
      </c>
      <c r="AF17" s="135"/>
      <c r="AG17" s="136"/>
      <c r="AH17" s="136"/>
    </row>
  </sheetData>
  <mergeCells count="5">
    <mergeCell ref="I17:K17"/>
    <mergeCell ref="AE1:AG1"/>
    <mergeCell ref="AE14:AH14"/>
    <mergeCell ref="AD16:AE16"/>
    <mergeCell ref="AF16:AG16"/>
  </mergeCells>
  <phoneticPr fontId="12"/>
  <pageMargins left="0.70866141732283472" right="0.70866141732283472" top="0.98425196850393704" bottom="0.74803149606299213" header="0.78740157480314965" footer="0.31496062992125984"/>
  <pageSetup paperSize="9" fitToWidth="2" orientation="landscape" r:id="rId1"/>
  <headerFooter>
    <oddHeader>&amp;L結核月報（年報集計表）　市区町村長（定期）</oddHeader>
    <oddFooter>&amp;R&amp;P／&amp;N</oddFooter>
  </headerFooter>
  <colBreaks count="1" manualBreakCount="1">
    <brk id="18" max="1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19A4-5A6F-429D-8FB1-A61701BB847D}">
  <sheetPr codeName="Sheet7">
    <pageSetUpPr fitToPage="1"/>
  </sheetPr>
  <dimension ref="A1:M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3">
      <c r="A1" s="84" t="s">
        <v>222</v>
      </c>
      <c r="B1" s="97"/>
      <c r="M1" s="84" t="str">
        <f>DBCS(基本情報!$B$29)</f>
        <v>５</v>
      </c>
    </row>
    <row r="2" spans="1:13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3" ht="15.75">
      <c r="A3" s="98"/>
    </row>
    <row r="4" spans="1:13">
      <c r="A4" s="84" t="s">
        <v>29</v>
      </c>
    </row>
    <row r="5" spans="1:13" ht="15.75">
      <c r="A5" s="98"/>
    </row>
    <row r="6" spans="1:13">
      <c r="A6" s="255" t="str">
        <f>"令和"&amp;M1&amp;"年４月分"</f>
        <v>令和５年４月分</v>
      </c>
      <c r="B6" s="255"/>
      <c r="C6" s="255"/>
      <c r="D6" s="255"/>
      <c r="E6" s="255"/>
      <c r="F6" s="255"/>
      <c r="G6" s="255"/>
      <c r="H6" s="255"/>
      <c r="I6" s="255"/>
    </row>
    <row r="7" spans="1:13" ht="16.5" thickBot="1">
      <c r="A7" s="98"/>
    </row>
    <row r="8" spans="1:13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3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3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3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3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3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3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3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3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'1.事業者'!D2</f>
        <v>0</v>
      </c>
      <c r="E20" s="209">
        <f>'2.学校長'!D2</f>
        <v>0</v>
      </c>
      <c r="F20" s="209">
        <f>'3.施設の長'!D2</f>
        <v>0</v>
      </c>
      <c r="G20" s="209">
        <f>'4-1.市区町村(65歳以上)'!D2</f>
        <v>0</v>
      </c>
      <c r="H20" s="209">
        <f>'4-2.市区町村(市区町長)'!D2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'1.事業者'!H2</f>
        <v>0</v>
      </c>
      <c r="E22" s="209">
        <f>'2.学校長'!H2</f>
        <v>0</v>
      </c>
      <c r="F22" s="209">
        <f>'3.施設の長'!H2</f>
        <v>0</v>
      </c>
      <c r="G22" s="209">
        <f>'4-1.市区町村(65歳以上)'!H2</f>
        <v>0</v>
      </c>
      <c r="H22" s="209">
        <f>'4-2.市区町村(市区町長)'!H2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'1.事業者'!L2</f>
        <v>0</v>
      </c>
      <c r="E24" s="124">
        <f>'2.学校長'!L2</f>
        <v>0</v>
      </c>
      <c r="F24" s="124">
        <f>'3.施設の長'!L2</f>
        <v>0</v>
      </c>
      <c r="G24" s="124">
        <f>'4-1.市区町村(65歳以上)'!L2</f>
        <v>0</v>
      </c>
      <c r="H24" s="124">
        <f>'4-2.市区町村(市区町長)'!L2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'1.事業者'!R2&amp;"、" &amp; '2.学校長'!R2&amp;"、" &amp; '3.施設の長'!R2&amp;"、" &amp; '4-1.市区町村(65歳以上)'!R2&amp;"、" &amp; '4-2.市区町村(市区町長)'!R2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'1.事業者'!I2</f>
        <v>0</v>
      </c>
      <c r="E28" s="124">
        <f>'2.学校長'!I2</f>
        <v>0</v>
      </c>
      <c r="F28" s="124">
        <f>'3.施設の長'!I2</f>
        <v>0</v>
      </c>
      <c r="G28" s="124">
        <f>'4-1.市区町村(65歳以上)'!I2</f>
        <v>0</v>
      </c>
      <c r="H28" s="124">
        <f>'4-2.市区町村(市区町長)'!I2</f>
        <v>0</v>
      </c>
      <c r="I28" s="199" t="str">
        <f>'1.事業者'!X2 &amp; "、" &amp; '2.学校長'!X2 &amp; "、" &amp; '3.施設の長'!X2 &amp; "、" &amp; '4-1.市区町村(65歳以上)'!X2 &amp; "、" &amp; '4-2.市区町村(市区町長)'!X2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'1.事業者'!J2</f>
        <v>0</v>
      </c>
      <c r="E29" s="124">
        <f>'2.学校長'!J2</f>
        <v>0</v>
      </c>
      <c r="F29" s="124">
        <f>'3.施設の長'!J2</f>
        <v>0</v>
      </c>
      <c r="G29" s="124">
        <f>'4-1.市区町村(65歳以上)'!J2</f>
        <v>0</v>
      </c>
      <c r="H29" s="124">
        <f>'4-2.市区町村(市区町長)'!J2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'1.事業者'!K2</f>
        <v>0</v>
      </c>
      <c r="E30" s="124">
        <f>'2.学校長'!K2</f>
        <v>0</v>
      </c>
      <c r="F30" s="124">
        <f>'3.施設の長'!K2</f>
        <v>0</v>
      </c>
      <c r="G30" s="124">
        <f>'4-1.市区町村(65歳以上)'!K2</f>
        <v>0</v>
      </c>
      <c r="H30" s="124">
        <f>'4-2.市区町村(市区町長)'!K2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'1.事業者'!S2</f>
        <v>0</v>
      </c>
      <c r="E31" s="124">
        <f>'2.学校長'!S2</f>
        <v>0</v>
      </c>
      <c r="F31" s="124">
        <f>'3.施設の長'!S2</f>
        <v>0</v>
      </c>
      <c r="G31" s="124">
        <f>'4-1.市区町村(65歳以上)'!S2</f>
        <v>0</v>
      </c>
      <c r="H31" s="124">
        <f>'4-2.市区町村(市区町長)'!S2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'1.事業者'!T2</f>
        <v>0</v>
      </c>
      <c r="E32" s="124">
        <f>'2.学校長'!T2</f>
        <v>0</v>
      </c>
      <c r="F32" s="124">
        <f>'3.施設の長'!T2</f>
        <v>0</v>
      </c>
      <c r="G32" s="124">
        <f>'4-1.市区町村(65歳以上)'!T2</f>
        <v>0</v>
      </c>
      <c r="H32" s="124">
        <f>'4-2.市区町村(市区町長)'!T2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'1.事業者'!U2</f>
        <v>0</v>
      </c>
      <c r="E33" s="124">
        <f>'2.学校長'!U2</f>
        <v>0</v>
      </c>
      <c r="F33" s="124">
        <f>'3.施設の長'!U2</f>
        <v>0</v>
      </c>
      <c r="G33" s="124">
        <f>'4-1.市区町村(65歳以上)'!U2</f>
        <v>0</v>
      </c>
      <c r="H33" s="124">
        <f>'4-2.市区町村(市区町長)'!U2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'1.事業者'!V2</f>
        <v>0</v>
      </c>
      <c r="E34" s="124">
        <f>'2.学校長'!V2</f>
        <v>0</v>
      </c>
      <c r="F34" s="124">
        <f>'3.施設の長'!V2</f>
        <v>0</v>
      </c>
      <c r="G34" s="124">
        <f>'4-1.市区町村(65歳以上)'!V2</f>
        <v>0</v>
      </c>
      <c r="H34" s="124">
        <f>'4-2.市区町村(市区町長)'!V2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'1.事業者'!W2</f>
        <v>0</v>
      </c>
      <c r="E35" s="215">
        <f>'2.学校長'!W2</f>
        <v>0</v>
      </c>
      <c r="F35" s="215">
        <f>'3.施設の長'!W2</f>
        <v>0</v>
      </c>
      <c r="G35" s="215">
        <f>'4-1.市区町村(65歳以上)'!W2</f>
        <v>0</v>
      </c>
      <c r="H35" s="215">
        <f>'4-2.市区町村(市区町長)'!W2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A2:J2"/>
    <mergeCell ref="A8:A11"/>
    <mergeCell ref="B8:H8"/>
    <mergeCell ref="I8:I11"/>
    <mergeCell ref="B9:H9"/>
    <mergeCell ref="D11:H11"/>
    <mergeCell ref="A6:I6"/>
    <mergeCell ref="D25:H27"/>
    <mergeCell ref="A24:C24"/>
    <mergeCell ref="A12:C19"/>
    <mergeCell ref="G12:H12"/>
    <mergeCell ref="I12:J19"/>
    <mergeCell ref="G13:H13"/>
    <mergeCell ref="A20:C21"/>
    <mergeCell ref="A25:B27"/>
    <mergeCell ref="C25:C27"/>
    <mergeCell ref="I24:J27"/>
    <mergeCell ref="A22:C23"/>
    <mergeCell ref="D20:D21"/>
    <mergeCell ref="E20:E21"/>
    <mergeCell ref="F20:F21"/>
    <mergeCell ref="G20:G21"/>
    <mergeCell ref="H20:H21"/>
    <mergeCell ref="A28:B30"/>
    <mergeCell ref="A31:C31"/>
    <mergeCell ref="H35:H37"/>
    <mergeCell ref="A32:B32"/>
    <mergeCell ref="A33:B33"/>
    <mergeCell ref="A34:B37"/>
    <mergeCell ref="D35:D37"/>
    <mergeCell ref="E35:E37"/>
    <mergeCell ref="F35:F37"/>
    <mergeCell ref="G35:G37"/>
    <mergeCell ref="D22:D23"/>
    <mergeCell ref="E22:E23"/>
    <mergeCell ref="F22:F23"/>
    <mergeCell ref="G22:G23"/>
    <mergeCell ref="H22:H23"/>
    <mergeCell ref="I28:J37"/>
    <mergeCell ref="I23:J23"/>
    <mergeCell ref="I20:J20"/>
    <mergeCell ref="I21:J21"/>
    <mergeCell ref="I22:J22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ignoredErrors>
    <ignoredError sqref="F28:F37 F21:F2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5640D-D1F2-443F-9E63-721F1ABD8979}">
  <sheetPr>
    <pageSetUpPr fitToPage="1"/>
  </sheetPr>
  <dimension ref="A1:M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3">
      <c r="A1" s="84" t="s">
        <v>222</v>
      </c>
      <c r="B1" s="97"/>
      <c r="M1" s="84" t="str">
        <f>DBCS(基本情報!$B$29)</f>
        <v>５</v>
      </c>
    </row>
    <row r="2" spans="1:13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3" ht="15.75">
      <c r="A3" s="98"/>
    </row>
    <row r="4" spans="1:13">
      <c r="A4" s="84" t="s">
        <v>29</v>
      </c>
    </row>
    <row r="5" spans="1:13" ht="15.75">
      <c r="A5" s="98"/>
    </row>
    <row r="6" spans="1:13">
      <c r="A6" s="255" t="str">
        <f>"令和"&amp;M1&amp;"年５月分"</f>
        <v>令和５年５月分</v>
      </c>
      <c r="B6" s="255"/>
      <c r="C6" s="255"/>
      <c r="D6" s="255"/>
      <c r="E6" s="255"/>
      <c r="F6" s="255"/>
      <c r="G6" s="255"/>
      <c r="H6" s="255"/>
      <c r="I6" s="255"/>
    </row>
    <row r="7" spans="1:13" ht="16.5" thickBot="1">
      <c r="A7" s="98"/>
    </row>
    <row r="8" spans="1:13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3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3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3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3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3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3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3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3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'1.事業者'!D3</f>
        <v>0</v>
      </c>
      <c r="E20" s="209">
        <f>'2.学校長'!D3</f>
        <v>0</v>
      </c>
      <c r="F20" s="209">
        <f>'3.施設の長'!D3</f>
        <v>0</v>
      </c>
      <c r="G20" s="209">
        <f>'4-1.市区町村(65歳以上)'!D3</f>
        <v>0</v>
      </c>
      <c r="H20" s="209">
        <f>'4-2.市区町村(市区町長)'!D3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'1.事業者'!H3</f>
        <v>0</v>
      </c>
      <c r="E22" s="209">
        <f>'2.学校長'!H3</f>
        <v>0</v>
      </c>
      <c r="F22" s="209">
        <f>'3.施設の長'!H3</f>
        <v>0</v>
      </c>
      <c r="G22" s="209">
        <f>'4-1.市区町村(65歳以上)'!H3</f>
        <v>0</v>
      </c>
      <c r="H22" s="209">
        <f>'4-2.市区町村(市区町長)'!H3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'1.事業者'!L3</f>
        <v>0</v>
      </c>
      <c r="E24" s="124">
        <f>'2.学校長'!L3</f>
        <v>0</v>
      </c>
      <c r="F24" s="124">
        <f>'3.施設の長'!L3</f>
        <v>0</v>
      </c>
      <c r="G24" s="124">
        <f>'4-1.市区町村(65歳以上)'!L3</f>
        <v>0</v>
      </c>
      <c r="H24" s="124">
        <f>'4-2.市区町村(市区町長)'!L3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'1.事業者'!R3&amp;"、" &amp; '2.学校長'!R3&amp;"、" &amp; '3.施設の長'!R3&amp;"、" &amp; '4-1.市区町村(65歳以上)'!R3&amp;"、" &amp; '4-2.市区町村(市区町長)'!R3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'1.事業者'!I3</f>
        <v>0</v>
      </c>
      <c r="E28" s="124">
        <f>'2.学校長'!I3</f>
        <v>0</v>
      </c>
      <c r="F28" s="124">
        <f>'3.施設の長'!I3</f>
        <v>0</v>
      </c>
      <c r="G28" s="124">
        <f>'4-1.市区町村(65歳以上)'!I3</f>
        <v>0</v>
      </c>
      <c r="H28" s="124">
        <f>'4-2.市区町村(市区町長)'!I3</f>
        <v>0</v>
      </c>
      <c r="I28" s="199" t="str">
        <f>'1.事業者'!X3 &amp; "、" &amp; '2.学校長'!X3 &amp; "、" &amp; '3.施設の長'!X3 &amp; "、" &amp; '4-1.市区町村(65歳以上)'!X3 &amp; "、" &amp; '4-2.市区町村(市区町長)'!X3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'1.事業者'!J3</f>
        <v>0</v>
      </c>
      <c r="E29" s="124">
        <f>'2.学校長'!J3</f>
        <v>0</v>
      </c>
      <c r="F29" s="124">
        <f>'3.施設の長'!J3</f>
        <v>0</v>
      </c>
      <c r="G29" s="124">
        <f>'4-1.市区町村(65歳以上)'!J3</f>
        <v>0</v>
      </c>
      <c r="H29" s="124">
        <f>'4-2.市区町村(市区町長)'!J3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'1.事業者'!K3</f>
        <v>0</v>
      </c>
      <c r="E30" s="124">
        <f>'2.学校長'!K3</f>
        <v>0</v>
      </c>
      <c r="F30" s="124">
        <f>'3.施設の長'!K3</f>
        <v>0</v>
      </c>
      <c r="G30" s="124">
        <f>'4-1.市区町村(65歳以上)'!K3</f>
        <v>0</v>
      </c>
      <c r="H30" s="124">
        <f>'4-2.市区町村(市区町長)'!K3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'1.事業者'!S3</f>
        <v>0</v>
      </c>
      <c r="E31" s="124">
        <f>'2.学校長'!S3</f>
        <v>0</v>
      </c>
      <c r="F31" s="124">
        <f>'3.施設の長'!S3</f>
        <v>0</v>
      </c>
      <c r="G31" s="124">
        <f>'4-1.市区町村(65歳以上)'!S3</f>
        <v>0</v>
      </c>
      <c r="H31" s="124">
        <f>'4-2.市区町村(市区町長)'!S3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'1.事業者'!T3</f>
        <v>0</v>
      </c>
      <c r="E32" s="124">
        <f>'2.学校長'!T3</f>
        <v>0</v>
      </c>
      <c r="F32" s="124">
        <f>'3.施設の長'!T3</f>
        <v>0</v>
      </c>
      <c r="G32" s="124">
        <f>'4-1.市区町村(65歳以上)'!T3</f>
        <v>0</v>
      </c>
      <c r="H32" s="124">
        <f>'4-2.市区町村(市区町長)'!T3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'1.事業者'!U3</f>
        <v>0</v>
      </c>
      <c r="E33" s="124">
        <f>'2.学校長'!U3</f>
        <v>0</v>
      </c>
      <c r="F33" s="124">
        <f>'3.施設の長'!U3</f>
        <v>0</v>
      </c>
      <c r="G33" s="124">
        <f>'4-1.市区町村(65歳以上)'!U3</f>
        <v>0</v>
      </c>
      <c r="H33" s="124">
        <f>'4-2.市区町村(市区町長)'!U3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'1.事業者'!V3</f>
        <v>0</v>
      </c>
      <c r="E34" s="124">
        <f>'2.学校長'!V3</f>
        <v>0</v>
      </c>
      <c r="F34" s="124">
        <f>'3.施設の長'!V3</f>
        <v>0</v>
      </c>
      <c r="G34" s="124">
        <f>'4-1.市区町村(65歳以上)'!V3</f>
        <v>0</v>
      </c>
      <c r="H34" s="124">
        <f>'4-2.市区町村(市区町長)'!V3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'1.事業者'!W3</f>
        <v>0</v>
      </c>
      <c r="E35" s="215">
        <f>'2.学校長'!W3</f>
        <v>0</v>
      </c>
      <c r="F35" s="215">
        <f>'3.施設の長'!W3</f>
        <v>0</v>
      </c>
      <c r="G35" s="215">
        <f>'4-1.市区町村(65歳以上)'!W3</f>
        <v>0</v>
      </c>
      <c r="H35" s="215">
        <f>'4-2.市区町村(市区町長)'!W3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A2:J2"/>
    <mergeCell ref="A8:A11"/>
    <mergeCell ref="B8:H8"/>
    <mergeCell ref="I8:I11"/>
    <mergeCell ref="B9:H9"/>
    <mergeCell ref="D11:H11"/>
    <mergeCell ref="A6:I6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E35:E37"/>
    <mergeCell ref="F35:F37"/>
    <mergeCell ref="G35:G37"/>
    <mergeCell ref="A22:C23"/>
    <mergeCell ref="D22:D23"/>
    <mergeCell ref="E22:E23"/>
    <mergeCell ref="F22:F23"/>
    <mergeCell ref="G22:G23"/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2071-5199-40BA-B507-3F9BA748D8FB}">
  <sheetPr>
    <pageSetUpPr fitToPage="1"/>
  </sheetPr>
  <dimension ref="A1:M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3">
      <c r="A1" s="84" t="s">
        <v>222</v>
      </c>
      <c r="B1" s="97"/>
      <c r="M1" s="84" t="str">
        <f>DBCS(基本情報!$B$29)</f>
        <v>５</v>
      </c>
    </row>
    <row r="2" spans="1:13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3" ht="15.75">
      <c r="A3" s="98"/>
    </row>
    <row r="4" spans="1:13">
      <c r="A4" s="84" t="s">
        <v>29</v>
      </c>
    </row>
    <row r="5" spans="1:13" ht="15.75">
      <c r="A5" s="98"/>
    </row>
    <row r="6" spans="1:13">
      <c r="A6" s="255" t="str">
        <f>"令和"&amp;M1&amp;"年６月分"</f>
        <v>令和５年６月分</v>
      </c>
      <c r="B6" s="255"/>
      <c r="C6" s="255"/>
      <c r="D6" s="255"/>
      <c r="E6" s="255"/>
      <c r="F6" s="255"/>
      <c r="G6" s="255"/>
      <c r="H6" s="255"/>
      <c r="I6" s="255"/>
    </row>
    <row r="7" spans="1:13" ht="16.5" thickBot="1">
      <c r="A7" s="98"/>
    </row>
    <row r="8" spans="1:13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3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3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3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3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3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3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3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3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'1.事業者'!D4</f>
        <v>0</v>
      </c>
      <c r="E20" s="209">
        <f>'2.学校長'!D4</f>
        <v>0</v>
      </c>
      <c r="F20" s="209">
        <f>'3.施設の長'!D4</f>
        <v>0</v>
      </c>
      <c r="G20" s="209">
        <f>'4-1.市区町村(65歳以上)'!D4</f>
        <v>0</v>
      </c>
      <c r="H20" s="209">
        <f>'4-2.市区町村(市区町長)'!D4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'1.事業者'!H4</f>
        <v>0</v>
      </c>
      <c r="E22" s="209">
        <f>'2.学校長'!H4</f>
        <v>0</v>
      </c>
      <c r="F22" s="209">
        <f>'3.施設の長'!H4</f>
        <v>0</v>
      </c>
      <c r="G22" s="209">
        <f>'4-1.市区町村(65歳以上)'!H4</f>
        <v>0</v>
      </c>
      <c r="H22" s="209">
        <f>'4-2.市区町村(市区町長)'!H4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'1.事業者'!L4</f>
        <v>0</v>
      </c>
      <c r="E24" s="124">
        <f>'2.学校長'!L4</f>
        <v>0</v>
      </c>
      <c r="F24" s="124">
        <f>'3.施設の長'!L4</f>
        <v>0</v>
      </c>
      <c r="G24" s="124">
        <f>'4-1.市区町村(65歳以上)'!L4</f>
        <v>0</v>
      </c>
      <c r="H24" s="124">
        <f>'4-2.市区町村(市区町長)'!L4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'1.事業者'!R4&amp;"、" &amp; '2.学校長'!R4&amp;"、" &amp; '3.施設の長'!R4&amp;"、" &amp; '4-1.市区町村(65歳以上)'!R4&amp;"、" &amp; '4-2.市区町村(市区町長)'!R4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'1.事業者'!I4</f>
        <v>0</v>
      </c>
      <c r="E28" s="124">
        <f>'2.学校長'!I4</f>
        <v>0</v>
      </c>
      <c r="F28" s="124">
        <f>'3.施設の長'!I4</f>
        <v>0</v>
      </c>
      <c r="G28" s="124">
        <f>'4-1.市区町村(65歳以上)'!I4</f>
        <v>0</v>
      </c>
      <c r="H28" s="124">
        <f>'4-2.市区町村(市区町長)'!I4</f>
        <v>0</v>
      </c>
      <c r="I28" s="199" t="str">
        <f>'1.事業者'!X4 &amp; "、" &amp; '2.学校長'!X4 &amp; "、" &amp; '3.施設の長'!X4 &amp; "、" &amp; '4-1.市区町村(65歳以上)'!X4 &amp; "、" &amp; '4-2.市区町村(市区町長)'!X4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'1.事業者'!J4</f>
        <v>0</v>
      </c>
      <c r="E29" s="124">
        <f>'2.学校長'!J4</f>
        <v>0</v>
      </c>
      <c r="F29" s="124">
        <f>'3.施設の長'!J4</f>
        <v>0</v>
      </c>
      <c r="G29" s="124">
        <f>'4-1.市区町村(65歳以上)'!J4</f>
        <v>0</v>
      </c>
      <c r="H29" s="124">
        <f>'4-2.市区町村(市区町長)'!J4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'1.事業者'!K4</f>
        <v>0</v>
      </c>
      <c r="E30" s="124">
        <f>'2.学校長'!K4</f>
        <v>0</v>
      </c>
      <c r="F30" s="124">
        <f>'3.施設の長'!K4</f>
        <v>0</v>
      </c>
      <c r="G30" s="124">
        <f>'4-1.市区町村(65歳以上)'!K4</f>
        <v>0</v>
      </c>
      <c r="H30" s="124">
        <f>'4-2.市区町村(市区町長)'!K4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'1.事業者'!S4</f>
        <v>0</v>
      </c>
      <c r="E31" s="124">
        <f>'2.学校長'!S4</f>
        <v>0</v>
      </c>
      <c r="F31" s="124">
        <f>'3.施設の長'!S4</f>
        <v>0</v>
      </c>
      <c r="G31" s="124">
        <f>'4-1.市区町村(65歳以上)'!S4</f>
        <v>0</v>
      </c>
      <c r="H31" s="124">
        <f>'4-2.市区町村(市区町長)'!S4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'1.事業者'!T4</f>
        <v>0</v>
      </c>
      <c r="E32" s="124">
        <f>'2.学校長'!T4</f>
        <v>0</v>
      </c>
      <c r="F32" s="124">
        <f>'3.施設の長'!T4</f>
        <v>0</v>
      </c>
      <c r="G32" s="124">
        <f>'4-1.市区町村(65歳以上)'!T4</f>
        <v>0</v>
      </c>
      <c r="H32" s="124">
        <f>'4-2.市区町村(市区町長)'!T4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'1.事業者'!U4</f>
        <v>0</v>
      </c>
      <c r="E33" s="124">
        <f>'2.学校長'!U4</f>
        <v>0</v>
      </c>
      <c r="F33" s="124">
        <f>'3.施設の長'!U4</f>
        <v>0</v>
      </c>
      <c r="G33" s="124">
        <f>'4-1.市区町村(65歳以上)'!U4</f>
        <v>0</v>
      </c>
      <c r="H33" s="124">
        <f>'4-2.市区町村(市区町長)'!U4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'1.事業者'!V4</f>
        <v>0</v>
      </c>
      <c r="E34" s="124">
        <f>'2.学校長'!V4</f>
        <v>0</v>
      </c>
      <c r="F34" s="124">
        <f>'3.施設の長'!V4</f>
        <v>0</v>
      </c>
      <c r="G34" s="124">
        <f>'4-1.市区町村(65歳以上)'!V4</f>
        <v>0</v>
      </c>
      <c r="H34" s="124">
        <f>'4-2.市区町村(市区町長)'!V4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'1.事業者'!W4</f>
        <v>0</v>
      </c>
      <c r="E35" s="215">
        <f>'2.学校長'!W4</f>
        <v>0</v>
      </c>
      <c r="F35" s="215">
        <f>'3.施設の長'!W4</f>
        <v>0</v>
      </c>
      <c r="G35" s="215">
        <f>'4-1.市区町村(65歳以上)'!W4</f>
        <v>0</v>
      </c>
      <c r="H35" s="215">
        <f>'4-2.市区町村(市区町長)'!W4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A2:J2"/>
    <mergeCell ref="A8:A11"/>
    <mergeCell ref="B8:H8"/>
    <mergeCell ref="I8:I11"/>
    <mergeCell ref="B9:H9"/>
    <mergeCell ref="D11:H11"/>
    <mergeCell ref="A6:I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C4BE-1820-4DC1-AB7B-85F985A4099C}">
  <sheetPr>
    <pageSetUpPr fitToPage="1"/>
  </sheetPr>
  <dimension ref="A1:M46"/>
  <sheetViews>
    <sheetView view="pageBreakPreview" zoomScaleNormal="100" zoomScaleSheetLayoutView="100" workbookViewId="0">
      <selection activeCell="A2" sqref="A2:J2"/>
    </sheetView>
  </sheetViews>
  <sheetFormatPr defaultRowHeight="14.25"/>
  <cols>
    <col min="1" max="2" width="2.125" style="84" customWidth="1"/>
    <col min="3" max="3" width="13.875" style="84" bestFit="1" customWidth="1"/>
    <col min="4" max="4" width="13" style="84" customWidth="1"/>
    <col min="5" max="5" width="11.25" style="84" customWidth="1"/>
    <col min="6" max="6" width="11.875" style="84" customWidth="1"/>
    <col min="7" max="7" width="8.75" style="84" customWidth="1"/>
    <col min="8" max="8" width="8.125" style="84" customWidth="1"/>
    <col min="9" max="9" width="4.25" style="84" customWidth="1"/>
    <col min="10" max="10" width="12.75" style="84" bestFit="1" customWidth="1"/>
    <col min="11" max="12" width="9" style="84"/>
    <col min="13" max="24" width="3.75" style="84" customWidth="1"/>
    <col min="25" max="16384" width="9" style="84"/>
  </cols>
  <sheetData>
    <row r="1" spans="1:13">
      <c r="A1" s="84" t="s">
        <v>222</v>
      </c>
      <c r="B1" s="97"/>
      <c r="M1" s="84" t="str">
        <f>DBCS(基本情報!$B$29)</f>
        <v>５</v>
      </c>
    </row>
    <row r="2" spans="1:13" ht="21">
      <c r="A2" s="245" t="str">
        <f>"令和"&amp;M1&amp;"年度　結核に係る健康診断月報"</f>
        <v>令和５年度　結核に係る健康診断月報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3" ht="15.75">
      <c r="A3" s="98"/>
    </row>
    <row r="4" spans="1:13">
      <c r="A4" s="84" t="s">
        <v>29</v>
      </c>
    </row>
    <row r="5" spans="1:13" ht="15.75">
      <c r="A5" s="98"/>
    </row>
    <row r="6" spans="1:13">
      <c r="A6" s="255" t="str">
        <f>"令和"&amp;M1&amp;"年７月分"</f>
        <v>令和５年７月分</v>
      </c>
      <c r="B6" s="255"/>
      <c r="C6" s="255"/>
      <c r="D6" s="255"/>
      <c r="E6" s="255"/>
      <c r="F6" s="255"/>
      <c r="G6" s="255"/>
      <c r="H6" s="255"/>
      <c r="I6" s="255"/>
    </row>
    <row r="7" spans="1:13" ht="16.5" thickBot="1">
      <c r="A7" s="98"/>
    </row>
    <row r="8" spans="1:13" ht="27" customHeight="1">
      <c r="A8" s="246" t="s">
        <v>188</v>
      </c>
      <c r="B8" s="248" t="str">
        <f>" 名　称　　" &amp; 基本情報!D3</f>
        <v xml:space="preserve"> 名　称　　○○クリニック</v>
      </c>
      <c r="C8" s="248"/>
      <c r="D8" s="248"/>
      <c r="E8" s="248"/>
      <c r="F8" s="248"/>
      <c r="G8" s="248"/>
      <c r="H8" s="248"/>
      <c r="I8" s="249" t="s">
        <v>187</v>
      </c>
      <c r="J8" s="99" t="str">
        <f>IF(基本情報!G14 =TRUE,"１.事業者", "")</f>
        <v>１.事業者</v>
      </c>
      <c r="M8" s="84" t="s">
        <v>71</v>
      </c>
    </row>
    <row r="9" spans="1:13" ht="27" customHeight="1">
      <c r="A9" s="247"/>
      <c r="B9" s="251" t="str">
        <f>" 所在地　　" &amp; 基本情報!D8</f>
        <v xml:space="preserve"> 所在地　　播磨町○○</v>
      </c>
      <c r="C9" s="251"/>
      <c r="D9" s="251"/>
      <c r="E9" s="251"/>
      <c r="F9" s="251"/>
      <c r="G9" s="251"/>
      <c r="H9" s="251"/>
      <c r="I9" s="250"/>
      <c r="J9" s="100" t="str">
        <f>IF(基本情報!G15 =TRUE,"２.学校長", "")</f>
        <v/>
      </c>
      <c r="M9" s="84" t="s">
        <v>72</v>
      </c>
    </row>
    <row r="10" spans="1:13" ht="27" customHeight="1">
      <c r="A10" s="247"/>
      <c r="B10" s="101" t="str">
        <f>" TEL/FAX　" &amp; 基本情報!D10&amp;"/"&amp;基本情報!D11</f>
        <v xml:space="preserve"> TEL/FAX　078-341-7711/078-123-4567</v>
      </c>
      <c r="C10" s="102"/>
      <c r="D10" s="102"/>
      <c r="E10" s="102"/>
      <c r="F10" s="101" t="str">
        <f>"（担当者　" &amp; 基本情報!D12 &amp; "　）"</f>
        <v>（担当者　兵庫　太郎　）</v>
      </c>
      <c r="G10" s="102"/>
      <c r="H10" s="102"/>
      <c r="I10" s="250"/>
      <c r="J10" s="100" t="str">
        <f>IF(基本情報!G16 =TRUE,"３.施設の長", "")</f>
        <v/>
      </c>
      <c r="M10" s="84" t="s">
        <v>73</v>
      </c>
    </row>
    <row r="11" spans="1:13" ht="27" customHeight="1">
      <c r="A11" s="247"/>
      <c r="B11" s="103" t="s">
        <v>186</v>
      </c>
      <c r="C11" s="104"/>
      <c r="D11" s="252" t="str">
        <f>基本情報!D13</f>
        <v>kansentaisaku@pref.hyogo.lg.jp</v>
      </c>
      <c r="E11" s="253"/>
      <c r="F11" s="253"/>
      <c r="G11" s="253"/>
      <c r="H11" s="254"/>
      <c r="I11" s="250"/>
      <c r="J11" s="105" t="str">
        <f>IF(基本情報!G17 =TRUE,"４.市町村長", "")</f>
        <v/>
      </c>
      <c r="M11" s="84" t="s">
        <v>74</v>
      </c>
    </row>
    <row r="12" spans="1:13">
      <c r="A12" s="213" t="s">
        <v>78</v>
      </c>
      <c r="B12" s="214"/>
      <c r="C12" s="214"/>
      <c r="D12" s="106" t="s">
        <v>0</v>
      </c>
      <c r="E12" s="106" t="s">
        <v>85</v>
      </c>
      <c r="F12" s="106" t="s">
        <v>93</v>
      </c>
      <c r="G12" s="225" t="s">
        <v>1</v>
      </c>
      <c r="H12" s="225"/>
      <c r="I12" s="226" t="s">
        <v>2</v>
      </c>
      <c r="J12" s="227"/>
    </row>
    <row r="13" spans="1:13">
      <c r="A13" s="213"/>
      <c r="B13" s="214"/>
      <c r="C13" s="214"/>
      <c r="D13" s="107" t="s">
        <v>3</v>
      </c>
      <c r="E13" s="107" t="s">
        <v>4</v>
      </c>
      <c r="F13" s="107" t="s">
        <v>5</v>
      </c>
      <c r="G13" s="229" t="s">
        <v>6</v>
      </c>
      <c r="H13" s="229"/>
      <c r="I13" s="226"/>
      <c r="J13" s="227"/>
    </row>
    <row r="14" spans="1:13">
      <c r="A14" s="213"/>
      <c r="B14" s="214"/>
      <c r="C14" s="214"/>
      <c r="D14" s="108" t="str">
        <f>IF(基本情報!G18=TRUE,"■学校(教)職員","□学校(教)職員")</f>
        <v>□学校(教)職員</v>
      </c>
      <c r="E14" s="109" t="str">
        <f>IF(基本情報!G21=TRUE,"■大学等","□大学等")</f>
        <v>□大学等</v>
      </c>
      <c r="F14" s="110" t="str">
        <f>IF(基本情報!G24=TRUE,"■刑務所","□刑務所")</f>
        <v>□刑務所</v>
      </c>
      <c r="G14" s="111" t="s">
        <v>9</v>
      </c>
      <c r="H14" s="112" t="s">
        <v>1</v>
      </c>
      <c r="I14" s="226"/>
      <c r="J14" s="227"/>
    </row>
    <row r="15" spans="1:13">
      <c r="A15" s="213"/>
      <c r="B15" s="214"/>
      <c r="C15" s="214"/>
      <c r="D15" s="113" t="str">
        <f>IF(基本情報!G19=TRUE,"■病院･診療所･","□病院･診療所･")</f>
        <v>■病院･診療所･</v>
      </c>
      <c r="E15" s="109" t="str">
        <f>IF(基本情報!G22=TRUE,"■高等学校等","□高等学校等")</f>
        <v>□高等学校等</v>
      </c>
      <c r="F15" s="110" t="s">
        <v>90</v>
      </c>
      <c r="G15" s="112" t="s">
        <v>10</v>
      </c>
      <c r="H15" s="112" t="s">
        <v>11</v>
      </c>
      <c r="I15" s="226"/>
      <c r="J15" s="227"/>
    </row>
    <row r="16" spans="1:13">
      <c r="A16" s="213"/>
      <c r="B16" s="214"/>
      <c r="C16" s="214"/>
      <c r="D16" s="113" t="s">
        <v>80</v>
      </c>
      <c r="E16" s="109" t="str">
        <f>IF(基本情報!G23=TRUE,"■専修(専門)","□専修(専門)")</f>
        <v>□専修(専門)</v>
      </c>
      <c r="F16" s="110" t="str">
        <f>IF(基本情報!G25=TRUE,"■特養･養護･","□特養･養護･")</f>
        <v>□特養･養護･</v>
      </c>
      <c r="G16" s="114"/>
      <c r="H16" s="112" t="s">
        <v>12</v>
      </c>
      <c r="I16" s="226"/>
      <c r="J16" s="227"/>
    </row>
    <row r="17" spans="1:10">
      <c r="A17" s="213"/>
      <c r="B17" s="214"/>
      <c r="C17" s="214"/>
      <c r="D17" s="113" t="s">
        <v>81</v>
      </c>
      <c r="E17" s="109" t="s">
        <v>88</v>
      </c>
      <c r="F17" s="110" t="s">
        <v>8</v>
      </c>
      <c r="G17" s="114"/>
      <c r="H17" s="115"/>
      <c r="I17" s="226"/>
      <c r="J17" s="227"/>
    </row>
    <row r="18" spans="1:10">
      <c r="A18" s="213"/>
      <c r="B18" s="214"/>
      <c r="C18" s="214"/>
      <c r="D18" s="116" t="str">
        <f>IF(基本情報!G20=TRUE,"■施設の職員","□施設の職員")</f>
        <v>□施設の職員</v>
      </c>
      <c r="E18" s="117"/>
      <c r="F18" s="118" t="s">
        <v>183</v>
      </c>
      <c r="G18" s="119"/>
      <c r="H18" s="120"/>
      <c r="I18" s="226"/>
      <c r="J18" s="227"/>
    </row>
    <row r="19" spans="1:10" hidden="1">
      <c r="A19" s="213"/>
      <c r="B19" s="214"/>
      <c r="C19" s="224"/>
      <c r="D19" s="121" t="s">
        <v>7</v>
      </c>
      <c r="E19" s="122"/>
      <c r="F19" s="122"/>
      <c r="G19" s="123"/>
      <c r="H19" s="122"/>
      <c r="I19" s="228"/>
      <c r="J19" s="227"/>
    </row>
    <row r="20" spans="1:10" ht="14.25" customHeight="1">
      <c r="A20" s="230" t="s">
        <v>13</v>
      </c>
      <c r="B20" s="231"/>
      <c r="C20" s="231"/>
      <c r="D20" s="209">
        <f>'1.事業者'!D5</f>
        <v>0</v>
      </c>
      <c r="E20" s="209">
        <f>'2.学校長'!D5</f>
        <v>0</v>
      </c>
      <c r="F20" s="209">
        <f>'3.施設の長'!D5</f>
        <v>0</v>
      </c>
      <c r="G20" s="209">
        <f>'4-1.市区町村(65歳以上)'!D5</f>
        <v>0</v>
      </c>
      <c r="H20" s="209">
        <f>'4-2.市区町村(市区町長)'!D5</f>
        <v>0</v>
      </c>
      <c r="I20" s="207" t="s">
        <v>190</v>
      </c>
      <c r="J20" s="208"/>
    </row>
    <row r="21" spans="1:10">
      <c r="A21" s="230"/>
      <c r="B21" s="231"/>
      <c r="C21" s="231"/>
      <c r="D21" s="210"/>
      <c r="E21" s="210"/>
      <c r="F21" s="210"/>
      <c r="G21" s="210"/>
      <c r="H21" s="210"/>
      <c r="I21" s="205" t="s">
        <v>225</v>
      </c>
      <c r="J21" s="206"/>
    </row>
    <row r="22" spans="1:10" ht="14.25" customHeight="1">
      <c r="A22" s="239" t="s">
        <v>14</v>
      </c>
      <c r="B22" s="240"/>
      <c r="C22" s="241"/>
      <c r="D22" s="209">
        <f>'1.事業者'!H5</f>
        <v>0</v>
      </c>
      <c r="E22" s="209">
        <f>'2.学校長'!H5</f>
        <v>0</v>
      </c>
      <c r="F22" s="209">
        <f>'3.施設の長'!H5</f>
        <v>0</v>
      </c>
      <c r="G22" s="209">
        <f>'4-1.市区町村(65歳以上)'!H5</f>
        <v>0</v>
      </c>
      <c r="H22" s="209">
        <f>'4-2.市区町村(市区町長)'!H5</f>
        <v>0</v>
      </c>
      <c r="I22" s="207" t="s">
        <v>192</v>
      </c>
      <c r="J22" s="208"/>
    </row>
    <row r="23" spans="1:10" ht="14.25" customHeight="1">
      <c r="A23" s="242"/>
      <c r="B23" s="243"/>
      <c r="C23" s="244"/>
      <c r="D23" s="210"/>
      <c r="E23" s="210"/>
      <c r="F23" s="210"/>
      <c r="G23" s="210"/>
      <c r="H23" s="210"/>
      <c r="I23" s="205" t="s">
        <v>226</v>
      </c>
      <c r="J23" s="206"/>
    </row>
    <row r="24" spans="1:10" ht="28.5" customHeight="1">
      <c r="A24" s="213" t="s">
        <v>15</v>
      </c>
      <c r="B24" s="214"/>
      <c r="C24" s="214"/>
      <c r="D24" s="124">
        <f>'1.事業者'!L5</f>
        <v>0</v>
      </c>
      <c r="E24" s="124">
        <f>'2.学校長'!L5</f>
        <v>0</v>
      </c>
      <c r="F24" s="124">
        <f>'3.施設の長'!L5</f>
        <v>0</v>
      </c>
      <c r="G24" s="124">
        <f>'4-1.市区町村(65歳以上)'!L5</f>
        <v>0</v>
      </c>
      <c r="H24" s="124">
        <f>'4-2.市区町村(市区町長)'!L5</f>
        <v>0</v>
      </c>
      <c r="I24" s="233" t="s">
        <v>194</v>
      </c>
      <c r="J24" s="234"/>
    </row>
    <row r="25" spans="1:10" ht="14.25" customHeight="1">
      <c r="A25" s="213"/>
      <c r="B25" s="214"/>
      <c r="C25" s="232" t="s">
        <v>16</v>
      </c>
      <c r="D25" s="223" t="str">
        <f>'1.事業者'!R5&amp;"、" &amp; '2.学校長'!R5&amp;"、" &amp; '3.施設の長'!R5&amp;"、" &amp; '4-1.市区町村(65歳以上)'!R5&amp;"、" &amp; '4-2.市区町村(市区町長)'!R5</f>
        <v>、、、、</v>
      </c>
      <c r="E25" s="223"/>
      <c r="F25" s="223"/>
      <c r="G25" s="223"/>
      <c r="H25" s="223"/>
      <c r="I25" s="235"/>
      <c r="J25" s="236"/>
    </row>
    <row r="26" spans="1:10">
      <c r="A26" s="213"/>
      <c r="B26" s="214"/>
      <c r="C26" s="232"/>
      <c r="D26" s="223"/>
      <c r="E26" s="223"/>
      <c r="F26" s="223"/>
      <c r="G26" s="223"/>
      <c r="H26" s="223"/>
      <c r="I26" s="235"/>
      <c r="J26" s="236"/>
    </row>
    <row r="27" spans="1:10">
      <c r="A27" s="213"/>
      <c r="B27" s="214"/>
      <c r="C27" s="232"/>
      <c r="D27" s="223"/>
      <c r="E27" s="223"/>
      <c r="F27" s="223"/>
      <c r="G27" s="223"/>
      <c r="H27" s="223"/>
      <c r="I27" s="237"/>
      <c r="J27" s="238"/>
    </row>
    <row r="28" spans="1:10" ht="28.5" customHeight="1">
      <c r="A28" s="211" t="s">
        <v>17</v>
      </c>
      <c r="B28" s="212"/>
      <c r="C28" s="134" t="s">
        <v>242</v>
      </c>
      <c r="D28" s="124">
        <f>'1.事業者'!I5</f>
        <v>0</v>
      </c>
      <c r="E28" s="124">
        <f>'2.学校長'!I5</f>
        <v>0</v>
      </c>
      <c r="F28" s="124">
        <f>'3.施設の長'!I5</f>
        <v>0</v>
      </c>
      <c r="G28" s="124">
        <f>'4-1.市区町村(65歳以上)'!I5</f>
        <v>0</v>
      </c>
      <c r="H28" s="124">
        <f>'4-2.市区町村(市区町長)'!I5</f>
        <v>0</v>
      </c>
      <c r="I28" s="199" t="str">
        <f>'1.事業者'!X5 &amp; "、" &amp; '2.学校長'!X5 &amp; "、" &amp; '3.施設の長'!X5 &amp; "、" &amp; '4-1.市区町村(65歳以上)'!X5 &amp; "、" &amp; '4-2.市区町村(市区町長)'!X5</f>
        <v>、、、、</v>
      </c>
      <c r="J28" s="200"/>
    </row>
    <row r="29" spans="1:10" ht="28.5" customHeight="1">
      <c r="A29" s="211"/>
      <c r="B29" s="212"/>
      <c r="C29" s="125" t="s">
        <v>213</v>
      </c>
      <c r="D29" s="124">
        <f>'1.事業者'!J5</f>
        <v>0</v>
      </c>
      <c r="E29" s="124">
        <f>'2.学校長'!J5</f>
        <v>0</v>
      </c>
      <c r="F29" s="124">
        <f>'3.施設の長'!J5</f>
        <v>0</v>
      </c>
      <c r="G29" s="124">
        <f>'4-1.市区町村(65歳以上)'!J5</f>
        <v>0</v>
      </c>
      <c r="H29" s="124">
        <f>'4-2.市区町村(市区町長)'!J5</f>
        <v>0</v>
      </c>
      <c r="I29" s="201"/>
      <c r="J29" s="202"/>
    </row>
    <row r="30" spans="1:10" ht="42" customHeight="1">
      <c r="A30" s="211"/>
      <c r="B30" s="212"/>
      <c r="C30" s="134" t="s">
        <v>241</v>
      </c>
      <c r="D30" s="124">
        <f>'1.事業者'!K5</f>
        <v>0</v>
      </c>
      <c r="E30" s="124">
        <f>'2.学校長'!K5</f>
        <v>0</v>
      </c>
      <c r="F30" s="124">
        <f>'3.施設の長'!K5</f>
        <v>0</v>
      </c>
      <c r="G30" s="124">
        <f>'4-1.市区町村(65歳以上)'!K5</f>
        <v>0</v>
      </c>
      <c r="H30" s="124">
        <f>'4-2.市区町村(市区町長)'!K5</f>
        <v>0</v>
      </c>
      <c r="I30" s="201"/>
      <c r="J30" s="202"/>
    </row>
    <row r="31" spans="1:10" ht="28.5" customHeight="1">
      <c r="A31" s="213" t="s">
        <v>21</v>
      </c>
      <c r="B31" s="214"/>
      <c r="C31" s="214"/>
      <c r="D31" s="124">
        <f>'1.事業者'!S5</f>
        <v>0</v>
      </c>
      <c r="E31" s="124">
        <f>'2.学校長'!S5</f>
        <v>0</v>
      </c>
      <c r="F31" s="124">
        <f>'3.施設の長'!S5</f>
        <v>0</v>
      </c>
      <c r="G31" s="124">
        <f>'4-1.市区町村(65歳以上)'!S5</f>
        <v>0</v>
      </c>
      <c r="H31" s="124">
        <f>'4-2.市区町村(市区町長)'!S5</f>
        <v>0</v>
      </c>
      <c r="I31" s="201"/>
      <c r="J31" s="202"/>
    </row>
    <row r="32" spans="1:10" ht="28.5" customHeight="1">
      <c r="A32" s="217"/>
      <c r="B32" s="218"/>
      <c r="C32" s="125" t="s">
        <v>22</v>
      </c>
      <c r="D32" s="124">
        <f>'1.事業者'!T5</f>
        <v>0</v>
      </c>
      <c r="E32" s="124">
        <f>'2.学校長'!T5</f>
        <v>0</v>
      </c>
      <c r="F32" s="124">
        <f>'3.施設の長'!T5</f>
        <v>0</v>
      </c>
      <c r="G32" s="124">
        <f>'4-1.市区町村(65歳以上)'!T5</f>
        <v>0</v>
      </c>
      <c r="H32" s="124">
        <f>'4-2.市区町村(市区町長)'!T5</f>
        <v>0</v>
      </c>
      <c r="I32" s="201"/>
      <c r="J32" s="202"/>
    </row>
    <row r="33" spans="1:10" ht="28.5" customHeight="1">
      <c r="A33" s="217"/>
      <c r="B33" s="218"/>
      <c r="C33" s="125" t="s">
        <v>20</v>
      </c>
      <c r="D33" s="124">
        <f>'1.事業者'!U5</f>
        <v>0</v>
      </c>
      <c r="E33" s="124">
        <f>'2.学校長'!U5</f>
        <v>0</v>
      </c>
      <c r="F33" s="124">
        <f>'3.施設の長'!U5</f>
        <v>0</v>
      </c>
      <c r="G33" s="124">
        <f>'4-1.市区町村(65歳以上)'!U5</f>
        <v>0</v>
      </c>
      <c r="H33" s="124">
        <f>'4-2.市区町村(市区町長)'!U5</f>
        <v>0</v>
      </c>
      <c r="I33" s="201"/>
      <c r="J33" s="202"/>
    </row>
    <row r="34" spans="1:10" ht="28.5" customHeight="1">
      <c r="A34" s="219" t="s">
        <v>23</v>
      </c>
      <c r="B34" s="220"/>
      <c r="C34" s="107" t="s">
        <v>195</v>
      </c>
      <c r="D34" s="124">
        <f>'1.事業者'!V5</f>
        <v>0</v>
      </c>
      <c r="E34" s="124">
        <f>'2.学校長'!V5</f>
        <v>0</v>
      </c>
      <c r="F34" s="124">
        <f>'3.施設の長'!V5</f>
        <v>0</v>
      </c>
      <c r="G34" s="124">
        <f>'4-1.市区町村(65歳以上)'!V5</f>
        <v>0</v>
      </c>
      <c r="H34" s="124">
        <f>'4-2.市区町村(市区町長)'!V5</f>
        <v>0</v>
      </c>
      <c r="I34" s="201"/>
      <c r="J34" s="202"/>
    </row>
    <row r="35" spans="1:10" ht="14.25" customHeight="1">
      <c r="A35" s="219"/>
      <c r="B35" s="220"/>
      <c r="C35" s="126" t="s">
        <v>24</v>
      </c>
      <c r="D35" s="215">
        <f>'1.事業者'!W5</f>
        <v>0</v>
      </c>
      <c r="E35" s="215">
        <f>'2.学校長'!W5</f>
        <v>0</v>
      </c>
      <c r="F35" s="215">
        <f>'3.施設の長'!W5</f>
        <v>0</v>
      </c>
      <c r="G35" s="215">
        <f>'4-1.市区町村(65歳以上)'!W5</f>
        <v>0</v>
      </c>
      <c r="H35" s="215">
        <f>'4-2.市区町村(市区町長)'!W5</f>
        <v>0</v>
      </c>
      <c r="I35" s="201"/>
      <c r="J35" s="202"/>
    </row>
    <row r="36" spans="1:10" ht="14.25" customHeight="1">
      <c r="A36" s="219"/>
      <c r="B36" s="220"/>
      <c r="C36" s="127" t="s">
        <v>184</v>
      </c>
      <c r="D36" s="215"/>
      <c r="E36" s="215"/>
      <c r="F36" s="215"/>
      <c r="G36" s="215"/>
      <c r="H36" s="215"/>
      <c r="I36" s="201"/>
      <c r="J36" s="202"/>
    </row>
    <row r="37" spans="1:10" ht="14.25" customHeight="1" thickBot="1">
      <c r="A37" s="221"/>
      <c r="B37" s="222"/>
      <c r="C37" s="128" t="s">
        <v>25</v>
      </c>
      <c r="D37" s="216"/>
      <c r="E37" s="216"/>
      <c r="F37" s="216"/>
      <c r="G37" s="216"/>
      <c r="H37" s="216"/>
      <c r="I37" s="203"/>
      <c r="J37" s="204"/>
    </row>
    <row r="38" spans="1:10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>
      <c r="A39" s="130" t="s">
        <v>26</v>
      </c>
      <c r="B39" s="130"/>
      <c r="C39" s="130"/>
    </row>
    <row r="40" spans="1:10">
      <c r="A40" s="130" t="s">
        <v>32</v>
      </c>
      <c r="B40" s="130"/>
      <c r="C40" s="130"/>
    </row>
    <row r="41" spans="1:10">
      <c r="A41" s="130" t="s">
        <v>31</v>
      </c>
      <c r="B41" s="130"/>
      <c r="C41" s="130"/>
    </row>
    <row r="42" spans="1:10">
      <c r="A42" s="130" t="s">
        <v>27</v>
      </c>
      <c r="B42" s="130"/>
      <c r="C42" s="130"/>
    </row>
    <row r="43" spans="1:10">
      <c r="A43" s="130" t="s">
        <v>28</v>
      </c>
      <c r="B43" s="130"/>
      <c r="C43" s="130"/>
    </row>
    <row r="44" spans="1:10">
      <c r="A44" s="130" t="s">
        <v>33</v>
      </c>
      <c r="B44" s="130"/>
      <c r="C44" s="130"/>
    </row>
    <row r="45" spans="1:10">
      <c r="A45" s="130" t="s">
        <v>34</v>
      </c>
      <c r="B45" s="130"/>
      <c r="C45" s="130"/>
    </row>
    <row r="46" spans="1:10">
      <c r="A46" s="131"/>
    </row>
  </sheetData>
  <sheetProtection password="8462" sheet="1" objects="1" scenarios="1"/>
  <mergeCells count="43">
    <mergeCell ref="H22:H23"/>
    <mergeCell ref="I22:J22"/>
    <mergeCell ref="I23:J23"/>
    <mergeCell ref="H35:H37"/>
    <mergeCell ref="A24:C24"/>
    <mergeCell ref="I24:J27"/>
    <mergeCell ref="A25:B27"/>
    <mergeCell ref="C25:C27"/>
    <mergeCell ref="D25:H27"/>
    <mergeCell ref="A28:B30"/>
    <mergeCell ref="I28:J37"/>
    <mergeCell ref="A31:C31"/>
    <mergeCell ref="A32:B32"/>
    <mergeCell ref="A33:B33"/>
    <mergeCell ref="A34:B37"/>
    <mergeCell ref="D35:D37"/>
    <mergeCell ref="E35:E37"/>
    <mergeCell ref="F35:F37"/>
    <mergeCell ref="G35:G37"/>
    <mergeCell ref="A22:C23"/>
    <mergeCell ref="D22:D23"/>
    <mergeCell ref="E22:E23"/>
    <mergeCell ref="F22:F23"/>
    <mergeCell ref="G22:G23"/>
    <mergeCell ref="A12:C19"/>
    <mergeCell ref="G12:H12"/>
    <mergeCell ref="I12:J19"/>
    <mergeCell ref="G13:H13"/>
    <mergeCell ref="A20:C21"/>
    <mergeCell ref="D20:D21"/>
    <mergeCell ref="E20:E21"/>
    <mergeCell ref="F20:F21"/>
    <mergeCell ref="G20:G21"/>
    <mergeCell ref="H20:H21"/>
    <mergeCell ref="I20:J20"/>
    <mergeCell ref="I21:J21"/>
    <mergeCell ref="A2:J2"/>
    <mergeCell ref="A8:A11"/>
    <mergeCell ref="B8:H8"/>
    <mergeCell ref="I8:I11"/>
    <mergeCell ref="B9:H9"/>
    <mergeCell ref="D11:H11"/>
    <mergeCell ref="A6:I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28</vt:i4>
      </vt:variant>
    </vt:vector>
  </HeadingPairs>
  <TitlesOfParts>
    <vt:vector size="52" baseType="lpstr">
      <vt:lpstr>基本情報</vt:lpstr>
      <vt:lpstr>1.事業者</vt:lpstr>
      <vt:lpstr>2.学校長</vt:lpstr>
      <vt:lpstr>3.施設の長</vt:lpstr>
      <vt:lpstr>4-1.市区町村(65歳以上)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補正</vt:lpstr>
      <vt:lpstr>年度計</vt:lpstr>
      <vt:lpstr>4-2.市区町村(市区町長)</vt:lpstr>
      <vt:lpstr>クエリ用</vt:lpstr>
      <vt:lpstr>template_in</vt:lpstr>
      <vt:lpstr>template_out</vt:lpstr>
      <vt:lpstr>リスト</vt:lpstr>
      <vt:lpstr>'1.事業者'!Print_Area</vt:lpstr>
      <vt:lpstr>'10月'!Print_Area</vt:lpstr>
      <vt:lpstr>'11月'!Print_Area</vt:lpstr>
      <vt:lpstr>'12月'!Print_Area</vt:lpstr>
      <vt:lpstr>'1月'!Print_Area</vt:lpstr>
      <vt:lpstr>'2.学校長'!Print_Area</vt:lpstr>
      <vt:lpstr>'2月'!Print_Area</vt:lpstr>
      <vt:lpstr>'3.施設の長'!Print_Area</vt:lpstr>
      <vt:lpstr>'3月'!Print_Area</vt:lpstr>
      <vt:lpstr>'4-1.市区町村(65歳以上)'!Print_Area</vt:lpstr>
      <vt:lpstr>'4-2.市区町村(市区町長)'!Print_Area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template_out!Print_Area</vt:lpstr>
      <vt:lpstr>クエリ用!Print_Area</vt:lpstr>
      <vt:lpstr>基本情報!Print_Area</vt:lpstr>
      <vt:lpstr>年度計!Print_Area</vt:lpstr>
      <vt:lpstr>補正!Print_Area</vt:lpstr>
      <vt:lpstr>'1.事業者'!Print_Titles</vt:lpstr>
      <vt:lpstr>'2.学校長'!Print_Titles</vt:lpstr>
      <vt:lpstr>'3.施設の長'!Print_Titles</vt:lpstr>
      <vt:lpstr>'4-1.市区町村(65歳以上)'!Print_Titles</vt:lpstr>
      <vt:lpstr>'4-2.市区町村(市区町長)'!Print_Titles</vt:lpstr>
      <vt:lpstr>クエリ用!Print_Titles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2023-06-21T04:28:26Z</cp:lastPrinted>
  <dcterms:created xsi:type="dcterms:W3CDTF">2023-01-13T01:42:19Z</dcterms:created>
  <dcterms:modified xsi:type="dcterms:W3CDTF">2023-12-27T09:30:11Z</dcterms:modified>
</cp:coreProperties>
</file>