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b18z0052\共有\♥看護指導担当\001 補助金手続き関係（こっちが正式）\★看護関係補助事業周知\R07\02 病院内保育所運営費補助\"/>
    </mc:Choice>
  </mc:AlternateContent>
  <xr:revisionPtr revIDLastSave="0" documentId="13_ncr:1_{0228966B-77D4-4BD9-9B7B-46753D61EFED}" xr6:coauthVersionLast="47" xr6:coauthVersionMax="47" xr10:uidLastSave="{00000000-0000-0000-0000-000000000000}"/>
  <bookViews>
    <workbookView xWindow="3885" yWindow="2745" windowWidth="21600" windowHeight="11235" tabRatio="899" xr2:uid="{00000000-000D-0000-FFFF-FFFF00000000}"/>
  </bookViews>
  <sheets>
    <sheet name="①入力ﾏﾆｭｱﾙ" sheetId="1" r:id="rId1"/>
    <sheet name="別紙（科目の説明）" sheetId="18" state="hidden" r:id="rId2"/>
    <sheet name="様式第１号（申請書）" sheetId="2" state="hidden" r:id="rId3"/>
    <sheet name="様式第１号の２（誓約書）" sheetId="25" state="hidden" r:id="rId4"/>
    <sheet name="②様式1-3" sheetId="5" r:id="rId5"/>
    <sheet name="③様式2-7" sheetId="12" r:id="rId6"/>
    <sheet name="④様式3" sheetId="13" r:id="rId7"/>
    <sheet name="⑤様式2-1" sheetId="6" r:id="rId8"/>
    <sheet name="⑥様式2-2" sheetId="7" r:id="rId9"/>
    <sheet name="⑦様式2-3" sheetId="8" r:id="rId10"/>
    <sheet name="⑧様式2-4 " sheetId="9" r:id="rId11"/>
    <sheet name="⑨様式2-5" sheetId="10" r:id="rId12"/>
    <sheet name="⑩様式2-6" sheetId="11" r:id="rId13"/>
    <sheet name="⑪様式1-2" sheetId="21" r:id="rId14"/>
    <sheet name="⑫別記　収支予算書" sheetId="3" r:id="rId15"/>
    <sheet name="⑬振込先" sheetId="14" r:id="rId16"/>
    <sheet name="様式1-1" sheetId="4" state="hidden" r:id="rId17"/>
    <sheet name="参考" sheetId="23" state="hidden" r:id="rId18"/>
    <sheet name="貼付（集計）用" sheetId="16" state="hidden" r:id="rId19"/>
  </sheets>
  <externalReferences>
    <externalReference r:id="rId20"/>
    <externalReference r:id="rId21"/>
    <externalReference r:id="rId22"/>
  </externalReferences>
  <definedNames>
    <definedName name="_xlnm._FilterDatabase" localSheetId="4" hidden="1">'②様式1-3'!$A$14:$V$97</definedName>
    <definedName name="_xlnm._FilterDatabase" localSheetId="5" hidden="1">'③様式2-7'!$A$10:$S$125</definedName>
    <definedName name="_xlnm._FilterDatabase" localSheetId="14" hidden="1">'⑫別記　収支予算書'!$A$1:$S$45</definedName>
    <definedName name="_xlnm._FilterDatabase" localSheetId="17" hidden="1">参考!$A$29:$E$36</definedName>
    <definedName name="_xlnm._FilterDatabase" localSheetId="2" hidden="1">'様式第１号（申請書）'!$N$43:$N$44</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DATAAREA">[1]H8所要!$A$4:$BI$121</definedName>
    <definedName name="DATAAREA_2">#REF!</definedName>
    <definedName name="FILTER_AREA">[1]H8所要!$A$3:$BI$121</definedName>
    <definedName name="_xlnm.Print_Area" localSheetId="0">①入力ﾏﾆｭｱﾙ!$A$2:$K$53</definedName>
    <definedName name="_xlnm.Print_Area" localSheetId="4">'②様式1-3'!$A$1:$BQ$105</definedName>
    <definedName name="_xlnm.Print_Area" localSheetId="5">'③様式2-7'!$A$2:$P$125</definedName>
    <definedName name="_xlnm.Print_Area" localSheetId="6">④様式3!$A$1:$W$33</definedName>
    <definedName name="_xlnm.Print_Area" localSheetId="7">'⑤様式2-1'!$B$2:$M$36</definedName>
    <definedName name="_xlnm.Print_Area" localSheetId="8">'⑥様式2-2'!$B$2:$J$33</definedName>
    <definedName name="_xlnm.Print_Area" localSheetId="9">'⑦様式2-3'!$A$2:$J$34</definedName>
    <definedName name="_xlnm.Print_Area" localSheetId="10">'⑧様式2-4 '!$B$2:$J$32</definedName>
    <definedName name="_xlnm.Print_Area" localSheetId="11">'⑨様式2-5'!$B$2:$J$32</definedName>
    <definedName name="_xlnm.Print_Area" localSheetId="12">'⑩様式2-6'!$B$2:$J$30</definedName>
    <definedName name="_xlnm.Print_Area" localSheetId="13">'⑪様式1-2'!$A$1:$I$57</definedName>
    <definedName name="_xlnm.Print_Area" localSheetId="14">'⑫別記　収支予算書'!$A$1:$U$44</definedName>
    <definedName name="_xlnm.Print_Area" localSheetId="15">⑬振込先!$A$1:$B$15</definedName>
    <definedName name="_xlnm.Print_Area" localSheetId="17">参考!$A$2:$P$41</definedName>
    <definedName name="_xlnm.Print_Area" localSheetId="18">'貼付（集計）用'!$A$1:$AE$38</definedName>
    <definedName name="_xlnm.Print_Area" localSheetId="1">'別紙（科目の説明）'!$A$1:$D$46</definedName>
    <definedName name="_xlnm.Print_Area" localSheetId="16">'様式1-1'!$B$2:$AA$13</definedName>
    <definedName name="_xlnm.Print_Area" localSheetId="2">'様式第１号（申請書）'!$A$5:$K$53</definedName>
    <definedName name="_xlnm.Print_Area" localSheetId="3">'様式第１号の２（誓約書）'!$A$2:$N$44</definedName>
    <definedName name="Print_Area_MI" localSheetId="3">#REF!</definedName>
    <definedName name="Print_Area_MI">#REF!</definedName>
    <definedName name="_xlnm.Print_Titles" localSheetId="4">'②様式1-3'!$11:$14</definedName>
    <definedName name="_xlnm.Print_Titles" localSheetId="5">'③様式2-7'!$3:$10</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3" l="1"/>
  <c r="M13" i="3"/>
  <c r="F13" i="3"/>
  <c r="Q12" i="3" l="1"/>
  <c r="BL95" i="5"/>
  <c r="BM95" i="5"/>
  <c r="BN95" i="5"/>
  <c r="BN98" i="5" s="1"/>
  <c r="AK95" i="5"/>
  <c r="AJ95" i="5"/>
  <c r="K28" i="3" s="1"/>
  <c r="I30" i="3" s="1"/>
  <c r="I42" i="3" s="1"/>
  <c r="BO95" i="5"/>
  <c r="J29" i="3"/>
  <c r="J28" i="3"/>
  <c r="Q35" i="3"/>
  <c r="Q34" i="3"/>
  <c r="Q33" i="3"/>
  <c r="Q30" i="3"/>
  <c r="O8" i="3"/>
  <c r="R5" i="3"/>
  <c r="J35" i="3"/>
  <c r="J34" i="3"/>
  <c r="J33" i="3"/>
  <c r="J12" i="3"/>
  <c r="H8" i="3"/>
  <c r="K5" i="3"/>
  <c r="CC114" i="5"/>
  <c r="CB114" i="5"/>
  <c r="CA114" i="5"/>
  <c r="BZ114" i="5"/>
  <c r="BY114" i="5"/>
  <c r="BX114" i="5"/>
  <c r="BW114" i="5"/>
  <c r="BV114" i="5"/>
  <c r="BU114" i="5"/>
  <c r="BT114" i="5"/>
  <c r="BS114" i="5"/>
  <c r="BR114" i="5"/>
  <c r="CC113" i="5"/>
  <c r="CB113" i="5"/>
  <c r="CA113" i="5"/>
  <c r="BZ113" i="5"/>
  <c r="BY113" i="5"/>
  <c r="BX113" i="5"/>
  <c r="BW113" i="5"/>
  <c r="BV113" i="5"/>
  <c r="BU113" i="5"/>
  <c r="BT113" i="5"/>
  <c r="BS113" i="5"/>
  <c r="BR113" i="5"/>
  <c r="CC112" i="5"/>
  <c r="CB112" i="5"/>
  <c r="CA112" i="5"/>
  <c r="BZ112" i="5"/>
  <c r="BY112" i="5"/>
  <c r="BX112" i="5"/>
  <c r="BW112" i="5"/>
  <c r="BV112" i="5"/>
  <c r="BU112" i="5"/>
  <c r="BT112" i="5"/>
  <c r="BS112" i="5"/>
  <c r="BR112" i="5"/>
  <c r="CC111" i="5"/>
  <c r="CB111" i="5"/>
  <c r="CA111" i="5"/>
  <c r="BZ111" i="5"/>
  <c r="BY111" i="5"/>
  <c r="BX111" i="5"/>
  <c r="BW111" i="5"/>
  <c r="BV111" i="5"/>
  <c r="BU111" i="5"/>
  <c r="BT111" i="5"/>
  <c r="BS111" i="5"/>
  <c r="BR111" i="5"/>
  <c r="CC107" i="5"/>
  <c r="CC109" i="5" s="1"/>
  <c r="CB107" i="5"/>
  <c r="CB109" i="5" s="1"/>
  <c r="CA107" i="5"/>
  <c r="CA109" i="5" s="1"/>
  <c r="BZ107" i="5"/>
  <c r="BZ109" i="5" s="1"/>
  <c r="BY107" i="5"/>
  <c r="BY109" i="5" s="1"/>
  <c r="BX107" i="5"/>
  <c r="BX109" i="5" s="1"/>
  <c r="BW107" i="5"/>
  <c r="BV107" i="5"/>
  <c r="BV109" i="5" s="1"/>
  <c r="BU107" i="5"/>
  <c r="BU109" i="5" s="1"/>
  <c r="BT107" i="5"/>
  <c r="BT109" i="5" s="1"/>
  <c r="BS107" i="5"/>
  <c r="BS109" i="5" s="1"/>
  <c r="BR107" i="5"/>
  <c r="BR109" i="5" s="1"/>
  <c r="CC106" i="5"/>
  <c r="CC115" i="5" s="1"/>
  <c r="CB106" i="5"/>
  <c r="CA106" i="5"/>
  <c r="BZ106" i="5"/>
  <c r="BY106" i="5"/>
  <c r="BY108" i="5" s="1"/>
  <c r="BX106" i="5"/>
  <c r="BX108" i="5" s="1"/>
  <c r="BW106" i="5"/>
  <c r="BW108" i="5" s="1"/>
  <c r="BV106" i="5"/>
  <c r="BV108" i="5" s="1"/>
  <c r="BU106" i="5"/>
  <c r="BT106" i="5"/>
  <c r="BT108" i="5" s="1"/>
  <c r="BS106" i="5"/>
  <c r="BS108" i="5" s="1"/>
  <c r="BR106" i="5"/>
  <c r="BR108" i="5" s="1"/>
  <c r="BM98" i="5"/>
  <c r="CC95" i="5"/>
  <c r="CB95" i="5"/>
  <c r="CA95" i="5"/>
  <c r="BZ95" i="5"/>
  <c r="BY95" i="5"/>
  <c r="BX95" i="5"/>
  <c r="BW95" i="5"/>
  <c r="BV95" i="5"/>
  <c r="BU95" i="5"/>
  <c r="BT95" i="5"/>
  <c r="BS95" i="5"/>
  <c r="BR95" i="5"/>
  <c r="CD93" i="5"/>
  <c r="BO93" i="5"/>
  <c r="CD91" i="5"/>
  <c r="BO91" i="5"/>
  <c r="CD89" i="5"/>
  <c r="BO89" i="5"/>
  <c r="CD87" i="5"/>
  <c r="BO87" i="5"/>
  <c r="CD85" i="5"/>
  <c r="BO85" i="5"/>
  <c r="CD83" i="5"/>
  <c r="BO83" i="5"/>
  <c r="CD81" i="5"/>
  <c r="BO81" i="5"/>
  <c r="CD79" i="5"/>
  <c r="BO79" i="5"/>
  <c r="CD77" i="5"/>
  <c r="BO77" i="5"/>
  <c r="CD75" i="5"/>
  <c r="BO75" i="5"/>
  <c r="CD73" i="5"/>
  <c r="BO73" i="5"/>
  <c r="CD71" i="5"/>
  <c r="BO71" i="5"/>
  <c r="CD69" i="5"/>
  <c r="BO69" i="5"/>
  <c r="CD67" i="5"/>
  <c r="BO67" i="5"/>
  <c r="CD65" i="5"/>
  <c r="BO65" i="5"/>
  <c r="CD63" i="5"/>
  <c r="BO63" i="5"/>
  <c r="CD61" i="5"/>
  <c r="BO61" i="5"/>
  <c r="CD59" i="5"/>
  <c r="BO59" i="5"/>
  <c r="CD57" i="5"/>
  <c r="BO57" i="5"/>
  <c r="CD55" i="5"/>
  <c r="BO55" i="5"/>
  <c r="CD53" i="5"/>
  <c r="BO53" i="5"/>
  <c r="CD51" i="5"/>
  <c r="BO51" i="5"/>
  <c r="CD49" i="5"/>
  <c r="BO49" i="5"/>
  <c r="CD47" i="5"/>
  <c r="BO47" i="5"/>
  <c r="CD45" i="5"/>
  <c r="BO45" i="5"/>
  <c r="CD43" i="5"/>
  <c r="BO43" i="5"/>
  <c r="CD41" i="5"/>
  <c r="BO41" i="5"/>
  <c r="CD39" i="5"/>
  <c r="BO39" i="5"/>
  <c r="CD37" i="5"/>
  <c r="BO37" i="5"/>
  <c r="CD35" i="5"/>
  <c r="BO35" i="5"/>
  <c r="CD33" i="5"/>
  <c r="BO33" i="5"/>
  <c r="CD31" i="5"/>
  <c r="BO31" i="5"/>
  <c r="CD29" i="5"/>
  <c r="BO29" i="5"/>
  <c r="CD27" i="5"/>
  <c r="BO27" i="5"/>
  <c r="CD25" i="5"/>
  <c r="BO25" i="5"/>
  <c r="CD23" i="5"/>
  <c r="BO23" i="5"/>
  <c r="CD21" i="5"/>
  <c r="CD95" i="5" s="1"/>
  <c r="BO21" i="5"/>
  <c r="CD19" i="5"/>
  <c r="BO19" i="5"/>
  <c r="CD17" i="5"/>
  <c r="BO17" i="5"/>
  <c r="CD15" i="5"/>
  <c r="BO15" i="5"/>
  <c r="CJ14" i="5"/>
  <c r="CG14" i="5"/>
  <c r="BP12" i="5"/>
  <c r="BP11" i="5"/>
  <c r="AY114" i="5"/>
  <c r="AX114" i="5"/>
  <c r="AW114" i="5"/>
  <c r="AV114" i="5"/>
  <c r="AU114" i="5"/>
  <c r="AT114" i="5"/>
  <c r="AS114" i="5"/>
  <c r="AR114" i="5"/>
  <c r="AQ114" i="5"/>
  <c r="AP114" i="5"/>
  <c r="AO114" i="5"/>
  <c r="AN114" i="5"/>
  <c r="AY113" i="5"/>
  <c r="AX113" i="5"/>
  <c r="AW113" i="5"/>
  <c r="AV113" i="5"/>
  <c r="AU113" i="5"/>
  <c r="AT113" i="5"/>
  <c r="AS113" i="5"/>
  <c r="AR113" i="5"/>
  <c r="AQ113" i="5"/>
  <c r="AP113" i="5"/>
  <c r="AO113" i="5"/>
  <c r="AN113" i="5"/>
  <c r="AY112" i="5"/>
  <c r="AX112" i="5"/>
  <c r="AW112" i="5"/>
  <c r="AV112" i="5"/>
  <c r="AU112" i="5"/>
  <c r="AT112" i="5"/>
  <c r="AS112" i="5"/>
  <c r="AR112" i="5"/>
  <c r="AQ112" i="5"/>
  <c r="AP112" i="5"/>
  <c r="AO112" i="5"/>
  <c r="AN112" i="5"/>
  <c r="AY111" i="5"/>
  <c r="AX111" i="5"/>
  <c r="AW111" i="5"/>
  <c r="AV111" i="5"/>
  <c r="AU111" i="5"/>
  <c r="AT111" i="5"/>
  <c r="AS111" i="5"/>
  <c r="AR111" i="5"/>
  <c r="AQ111" i="5"/>
  <c r="AP111" i="5"/>
  <c r="AO111" i="5"/>
  <c r="AN111" i="5"/>
  <c r="AZ111" i="5" s="1"/>
  <c r="AO109" i="5"/>
  <c r="AY107" i="5"/>
  <c r="AY109" i="5" s="1"/>
  <c r="AX107" i="5"/>
  <c r="AX109" i="5" s="1"/>
  <c r="AW107" i="5"/>
  <c r="AW109" i="5" s="1"/>
  <c r="AV107" i="5"/>
  <c r="AV109" i="5" s="1"/>
  <c r="AU107" i="5"/>
  <c r="AU109" i="5" s="1"/>
  <c r="AT107" i="5"/>
  <c r="AT109" i="5" s="1"/>
  <c r="AS107" i="5"/>
  <c r="AS109" i="5" s="1"/>
  <c r="AR107" i="5"/>
  <c r="AR109" i="5" s="1"/>
  <c r="AQ107" i="5"/>
  <c r="AQ109" i="5" s="1"/>
  <c r="AP107" i="5"/>
  <c r="AP109" i="5" s="1"/>
  <c r="AO107" i="5"/>
  <c r="AN107" i="5"/>
  <c r="AN109" i="5" s="1"/>
  <c r="AY106" i="5"/>
  <c r="AY108" i="5" s="1"/>
  <c r="AX106" i="5"/>
  <c r="AX108" i="5" s="1"/>
  <c r="AW106" i="5"/>
  <c r="AV106" i="5"/>
  <c r="AU106" i="5"/>
  <c r="AU108" i="5" s="1"/>
  <c r="AT106" i="5"/>
  <c r="AS106" i="5"/>
  <c r="AS108" i="5" s="1"/>
  <c r="AR106" i="5"/>
  <c r="AR108" i="5" s="1"/>
  <c r="AQ106" i="5"/>
  <c r="AQ108" i="5" s="1"/>
  <c r="AP106" i="5"/>
  <c r="AP108" i="5" s="1"/>
  <c r="AO106" i="5"/>
  <c r="AO108" i="5" s="1"/>
  <c r="AN106" i="5"/>
  <c r="AN108" i="5" s="1"/>
  <c r="AY95" i="5"/>
  <c r="AX95" i="5"/>
  <c r="AW95" i="5"/>
  <c r="AV95" i="5"/>
  <c r="AU95" i="5"/>
  <c r="AT95" i="5"/>
  <c r="AS95" i="5"/>
  <c r="AR95" i="5"/>
  <c r="AQ95" i="5"/>
  <c r="AP95" i="5"/>
  <c r="AO95" i="5"/>
  <c r="AN95" i="5"/>
  <c r="AI95" i="5"/>
  <c r="AI98" i="5" s="1"/>
  <c r="AH95" i="5"/>
  <c r="AH98" i="5" s="1"/>
  <c r="AZ93" i="5"/>
  <c r="AK93" i="5"/>
  <c r="AZ91" i="5"/>
  <c r="AK91" i="5"/>
  <c r="AZ89" i="5"/>
  <c r="AK89" i="5"/>
  <c r="AZ87" i="5"/>
  <c r="AK87" i="5"/>
  <c r="AZ85" i="5"/>
  <c r="AK85" i="5"/>
  <c r="AZ83" i="5"/>
  <c r="AK83" i="5"/>
  <c r="AZ81" i="5"/>
  <c r="AK81" i="5"/>
  <c r="AZ79" i="5"/>
  <c r="AK79" i="5"/>
  <c r="AZ77" i="5"/>
  <c r="AK77" i="5"/>
  <c r="AZ75" i="5"/>
  <c r="AK75" i="5"/>
  <c r="AZ73" i="5"/>
  <c r="AK73" i="5"/>
  <c r="AZ71" i="5"/>
  <c r="AK71" i="5"/>
  <c r="AZ69" i="5"/>
  <c r="AK69" i="5"/>
  <c r="AZ67" i="5"/>
  <c r="AK67" i="5"/>
  <c r="AZ65" i="5"/>
  <c r="AK65" i="5"/>
  <c r="AZ63" i="5"/>
  <c r="AK63" i="5"/>
  <c r="AZ61" i="5"/>
  <c r="AK61" i="5"/>
  <c r="AZ59" i="5"/>
  <c r="AK59" i="5"/>
  <c r="AZ57" i="5"/>
  <c r="AK57" i="5"/>
  <c r="AZ55" i="5"/>
  <c r="AK55" i="5"/>
  <c r="AZ53" i="5"/>
  <c r="AK53" i="5"/>
  <c r="AZ51" i="5"/>
  <c r="AK51" i="5"/>
  <c r="AZ49" i="5"/>
  <c r="AK49" i="5"/>
  <c r="AZ47" i="5"/>
  <c r="AK47" i="5"/>
  <c r="AZ45" i="5"/>
  <c r="AK45" i="5"/>
  <c r="AZ43" i="5"/>
  <c r="AK43" i="5"/>
  <c r="AZ41" i="5"/>
  <c r="AK41" i="5"/>
  <c r="AZ39" i="5"/>
  <c r="AK39" i="5"/>
  <c r="AZ37" i="5"/>
  <c r="AK37" i="5"/>
  <c r="AZ35" i="5"/>
  <c r="AK35" i="5"/>
  <c r="AZ33" i="5"/>
  <c r="AK33" i="5"/>
  <c r="AZ31" i="5"/>
  <c r="AK31" i="5"/>
  <c r="AZ29" i="5"/>
  <c r="AK29" i="5"/>
  <c r="AZ27" i="5"/>
  <c r="AK27" i="5"/>
  <c r="AZ25" i="5"/>
  <c r="AK25" i="5"/>
  <c r="AZ23" i="5"/>
  <c r="AK23" i="5"/>
  <c r="AZ21" i="5"/>
  <c r="AZ95" i="5" s="1"/>
  <c r="AK21" i="5"/>
  <c r="AZ19" i="5"/>
  <c r="AK19" i="5"/>
  <c r="AZ17" i="5"/>
  <c r="AK17" i="5"/>
  <c r="AZ15" i="5"/>
  <c r="AK15" i="5"/>
  <c r="BF14" i="5"/>
  <c r="BC14" i="5"/>
  <c r="AL12" i="5"/>
  <c r="AL11" i="5"/>
  <c r="A35" i="3"/>
  <c r="R33" i="3" l="1"/>
  <c r="P35" i="3" s="1"/>
  <c r="AJ98" i="5"/>
  <c r="R28" i="3"/>
  <c r="P30" i="3" s="1"/>
  <c r="P42" i="3" s="1"/>
  <c r="S43" i="3" s="1"/>
  <c r="BL98" i="5"/>
  <c r="L43" i="3"/>
  <c r="AY115" i="5"/>
  <c r="AX115" i="5"/>
  <c r="CB115" i="5"/>
  <c r="CB116" i="5" s="1"/>
  <c r="BZ115" i="5"/>
  <c r="BZ116" i="5" s="1"/>
  <c r="CA115" i="5"/>
  <c r="CA116" i="5" s="1"/>
  <c r="CB108" i="5"/>
  <c r="AT115" i="5"/>
  <c r="AT116" i="5" s="1"/>
  <c r="AV115" i="5"/>
  <c r="AV116" i="5" s="1"/>
  <c r="CD112" i="5"/>
  <c r="AW115" i="5"/>
  <c r="AW116" i="5" s="1"/>
  <c r="AV108" i="5"/>
  <c r="CD107" i="5"/>
  <c r="BU115" i="5"/>
  <c r="BU116" i="5"/>
  <c r="BZ108" i="5"/>
  <c r="CA108" i="5"/>
  <c r="CC116" i="5"/>
  <c r="CD114" i="5"/>
  <c r="AW108" i="5"/>
  <c r="CD111" i="5"/>
  <c r="AX116" i="5"/>
  <c r="AY116" i="5"/>
  <c r="AZ112" i="5"/>
  <c r="CC108" i="5"/>
  <c r="CD113" i="5"/>
  <c r="AZ113" i="5"/>
  <c r="AO115" i="5"/>
  <c r="AO116" i="5" s="1"/>
  <c r="AZ114" i="5"/>
  <c r="BS115" i="5"/>
  <c r="BS116" i="5" s="1"/>
  <c r="BR115" i="5"/>
  <c r="BR116" i="5" s="1"/>
  <c r="BW109" i="5"/>
  <c r="CD109" i="5" s="1"/>
  <c r="BV115" i="5"/>
  <c r="BV116" i="5" s="1"/>
  <c r="BU108" i="5"/>
  <c r="BW115" i="5"/>
  <c r="BW116" i="5" s="1"/>
  <c r="BX115" i="5"/>
  <c r="BX116" i="5" s="1"/>
  <c r="BY115" i="5"/>
  <c r="BY116" i="5" s="1"/>
  <c r="BT115" i="5"/>
  <c r="BT116" i="5" s="1"/>
  <c r="CD106" i="5"/>
  <c r="AZ109" i="5"/>
  <c r="AZ107" i="5"/>
  <c r="AP115" i="5"/>
  <c r="AP116" i="5" s="1"/>
  <c r="AQ115" i="5"/>
  <c r="AQ116" i="5" s="1"/>
  <c r="AN115" i="5"/>
  <c r="AN116" i="5" s="1"/>
  <c r="AR115" i="5"/>
  <c r="AR116" i="5" s="1"/>
  <c r="AS115" i="5"/>
  <c r="AS116" i="5" s="1"/>
  <c r="AT108" i="5"/>
  <c r="AZ106" i="5"/>
  <c r="AU115" i="5"/>
  <c r="AU116" i="5" s="1"/>
  <c r="B17" i="6"/>
  <c r="I43" i="25"/>
  <c r="I42" i="25"/>
  <c r="I41" i="25"/>
  <c r="I40" i="25"/>
  <c r="I39" i="25"/>
  <c r="I38" i="25"/>
  <c r="A34" i="25"/>
  <c r="AZ108" i="5" l="1"/>
  <c r="CD115" i="5"/>
  <c r="CD116" i="5" s="1"/>
  <c r="CD108" i="5"/>
  <c r="AZ115" i="5"/>
  <c r="AZ116" i="5" s="1"/>
  <c r="H19" i="10"/>
  <c r="H18" i="10"/>
  <c r="H17" i="10"/>
  <c r="H16" i="10"/>
  <c r="H15" i="10"/>
  <c r="O46" i="10"/>
  <c r="H26" i="10" s="1"/>
  <c r="O45" i="10"/>
  <c r="H25" i="10" s="1"/>
  <c r="O44" i="10"/>
  <c r="H24" i="10" s="1"/>
  <c r="O43" i="10"/>
  <c r="H23" i="10" s="1"/>
  <c r="O42" i="10"/>
  <c r="H22" i="10" s="1"/>
  <c r="O41" i="10"/>
  <c r="H21" i="10" s="1"/>
  <c r="O40" i="10"/>
  <c r="H20" i="10" s="1"/>
  <c r="O39" i="10"/>
  <c r="O38" i="10"/>
  <c r="O37" i="10"/>
  <c r="O36" i="10"/>
  <c r="O35" i="10"/>
  <c r="O26" i="11"/>
  <c r="O25" i="11"/>
  <c r="O24" i="11"/>
  <c r="O23" i="11"/>
  <c r="O22" i="11"/>
  <c r="O21" i="11"/>
  <c r="O20" i="11"/>
  <c r="O19" i="11"/>
  <c r="O18" i="11"/>
  <c r="O17" i="11"/>
  <c r="O16" i="11"/>
  <c r="O15" i="11"/>
  <c r="O46" i="9"/>
  <c r="H26" i="9" s="1"/>
  <c r="O45" i="9"/>
  <c r="H25" i="9" s="1"/>
  <c r="O44" i="9"/>
  <c r="H24" i="9" s="1"/>
  <c r="O43" i="9"/>
  <c r="H23" i="9" s="1"/>
  <c r="O42" i="9"/>
  <c r="H22" i="9" s="1"/>
  <c r="O41" i="9"/>
  <c r="H21" i="9" s="1"/>
  <c r="O40" i="9"/>
  <c r="H20" i="9" s="1"/>
  <c r="O39" i="9"/>
  <c r="H19" i="9" s="1"/>
  <c r="O38" i="9"/>
  <c r="H18" i="9" s="1"/>
  <c r="O37" i="9"/>
  <c r="H17" i="9" s="1"/>
  <c r="O36" i="9"/>
  <c r="H16" i="9" s="1"/>
  <c r="O35" i="9"/>
  <c r="H15" i="9" s="1"/>
  <c r="L15" i="10"/>
  <c r="O45" i="7"/>
  <c r="H27" i="7" s="1"/>
  <c r="O46" i="7"/>
  <c r="H28" i="7" s="1"/>
  <c r="O44" i="7"/>
  <c r="H26" i="7" s="1"/>
  <c r="O43" i="7"/>
  <c r="H25" i="7" s="1"/>
  <c r="O41" i="7"/>
  <c r="H23" i="7" s="1"/>
  <c r="O39" i="7"/>
  <c r="H21" i="7" s="1"/>
  <c r="O38" i="7"/>
  <c r="H20" i="7" s="1"/>
  <c r="O36" i="7"/>
  <c r="H18" i="7"/>
  <c r="O42" i="7"/>
  <c r="H24" i="7" s="1"/>
  <c r="O40" i="7"/>
  <c r="H22" i="7" s="1"/>
  <c r="O37" i="7"/>
  <c r="H19" i="7" s="1"/>
  <c r="O35" i="7"/>
  <c r="H17" i="7" s="1"/>
  <c r="A8" i="3"/>
  <c r="B3" i="21" l="1"/>
  <c r="C53" i="2" l="1"/>
  <c r="E40" i="1"/>
  <c r="E39" i="1"/>
  <c r="N27" i="11" l="1"/>
  <c r="H19" i="2" l="1"/>
  <c r="H17" i="2"/>
  <c r="D7" i="16" l="1"/>
  <c r="C35" i="3" l="1"/>
  <c r="C34" i="3"/>
  <c r="C33" i="3"/>
  <c r="C30" i="3" l="1"/>
  <c r="A30" i="3"/>
  <c r="D7" i="21" l="1"/>
  <c r="G20" i="13" l="1"/>
  <c r="G19" i="13"/>
  <c r="G18" i="13"/>
  <c r="G17" i="13"/>
  <c r="G16" i="13"/>
  <c r="G15" i="13"/>
  <c r="G14" i="13"/>
  <c r="G13" i="13"/>
  <c r="G12" i="13"/>
  <c r="G11" i="13"/>
  <c r="G10" i="13"/>
  <c r="G9" i="13"/>
  <c r="F20" i="13"/>
  <c r="F19" i="13"/>
  <c r="F18" i="13"/>
  <c r="F17" i="13"/>
  <c r="F16" i="13"/>
  <c r="F15" i="13"/>
  <c r="F14" i="13"/>
  <c r="F13" i="13"/>
  <c r="F12" i="13"/>
  <c r="F11" i="13"/>
  <c r="F10" i="13"/>
  <c r="F9" i="13"/>
  <c r="N27" i="16" s="1"/>
  <c r="E20" i="13"/>
  <c r="E19" i="13"/>
  <c r="E18" i="13"/>
  <c r="E17" i="13"/>
  <c r="E16" i="13"/>
  <c r="E15" i="13"/>
  <c r="E14" i="13"/>
  <c r="E13" i="13"/>
  <c r="E12" i="13"/>
  <c r="E11" i="13"/>
  <c r="E10" i="13"/>
  <c r="E9" i="13"/>
  <c r="D20" i="13"/>
  <c r="D19" i="13"/>
  <c r="D18" i="13"/>
  <c r="D17" i="13"/>
  <c r="D16" i="13"/>
  <c r="D15" i="13"/>
  <c r="D14" i="13"/>
  <c r="D13" i="13"/>
  <c r="D12" i="13"/>
  <c r="D11" i="13"/>
  <c r="D10" i="13"/>
  <c r="D9" i="13"/>
  <c r="O27" i="16" s="1"/>
  <c r="R20" i="13"/>
  <c r="Q20" i="13"/>
  <c r="P20" i="13"/>
  <c r="R19" i="13"/>
  <c r="Q19" i="13"/>
  <c r="P19" i="13"/>
  <c r="R18" i="13"/>
  <c r="Q18" i="13"/>
  <c r="P18" i="13"/>
  <c r="R17" i="13"/>
  <c r="Q17" i="13"/>
  <c r="P17" i="13"/>
  <c r="R16" i="13"/>
  <c r="Q16" i="13"/>
  <c r="P16" i="13"/>
  <c r="R15" i="13"/>
  <c r="Q15" i="13"/>
  <c r="P15" i="13"/>
  <c r="R14" i="13"/>
  <c r="Q14" i="13"/>
  <c r="P14" i="13"/>
  <c r="R13" i="13"/>
  <c r="Q13" i="13"/>
  <c r="P13" i="13"/>
  <c r="R12" i="13"/>
  <c r="Q12" i="13"/>
  <c r="P12" i="13"/>
  <c r="R11" i="13"/>
  <c r="Q11" i="13"/>
  <c r="P11" i="13"/>
  <c r="R10" i="13"/>
  <c r="Q10" i="13"/>
  <c r="P10" i="13"/>
  <c r="R9" i="13"/>
  <c r="Q9" i="13"/>
  <c r="P9" i="13"/>
  <c r="D29" i="12"/>
  <c r="D28" i="12"/>
  <c r="D27" i="12"/>
  <c r="D26" i="12"/>
  <c r="D25" i="12"/>
  <c r="D24" i="12"/>
  <c r="D23" i="12"/>
  <c r="D22" i="12"/>
  <c r="D21" i="12"/>
  <c r="D20" i="12"/>
  <c r="D19" i="12"/>
  <c r="D18" i="12"/>
  <c r="D17" i="12"/>
  <c r="D16" i="12"/>
  <c r="D15" i="12"/>
  <c r="D14" i="12"/>
  <c r="D13" i="12"/>
  <c r="D12" i="12"/>
  <c r="D11" i="12"/>
  <c r="K32" i="6"/>
  <c r="G43" i="5"/>
  <c r="G41" i="5"/>
  <c r="G39" i="5"/>
  <c r="G37" i="5"/>
  <c r="G35" i="5"/>
  <c r="G33" i="5"/>
  <c r="G31" i="5"/>
  <c r="G29" i="5"/>
  <c r="G27" i="5"/>
  <c r="G25" i="5"/>
  <c r="G23" i="5"/>
  <c r="G21" i="5"/>
  <c r="G19" i="5"/>
  <c r="G17" i="5"/>
  <c r="G15" i="5"/>
  <c r="H22" i="2"/>
  <c r="H21" i="2"/>
  <c r="K6" i="12"/>
  <c r="H6" i="11"/>
  <c r="H6" i="10"/>
  <c r="H6" i="9"/>
  <c r="H6" i="8"/>
  <c r="H6" i="7"/>
  <c r="D8" i="6"/>
  <c r="D27" i="16" s="1"/>
  <c r="H12" i="5"/>
  <c r="C12" i="4"/>
  <c r="B40" i="4" s="1"/>
  <c r="A1" i="14"/>
  <c r="G32" i="16"/>
  <c r="A14" i="13"/>
  <c r="H35" i="2"/>
  <c r="H37" i="2" s="1"/>
  <c r="C25" i="2"/>
  <c r="J11" i="2"/>
  <c r="F33" i="16"/>
  <c r="D35" i="23"/>
  <c r="G17" i="16" s="1"/>
  <c r="M26" i="10"/>
  <c r="L26" i="10"/>
  <c r="M25" i="10"/>
  <c r="L25" i="10"/>
  <c r="M24" i="10"/>
  <c r="L24" i="10"/>
  <c r="M23" i="10"/>
  <c r="L23" i="10"/>
  <c r="M22" i="10"/>
  <c r="L22" i="10"/>
  <c r="M21" i="10"/>
  <c r="L21" i="10"/>
  <c r="M20" i="10"/>
  <c r="L20" i="10"/>
  <c r="M19" i="10"/>
  <c r="L19" i="10"/>
  <c r="M18" i="10"/>
  <c r="L18" i="10"/>
  <c r="M17" i="10"/>
  <c r="L17" i="10"/>
  <c r="N17" i="10" s="1"/>
  <c r="M16" i="10"/>
  <c r="L16" i="10"/>
  <c r="M15" i="10"/>
  <c r="N15" i="10" s="1"/>
  <c r="K30" i="6"/>
  <c r="R22" i="1" s="1"/>
  <c r="R23" i="1" s="1"/>
  <c r="Y14" i="5"/>
  <c r="H20" i="2"/>
  <c r="AB14" i="5"/>
  <c r="C27" i="16"/>
  <c r="C17" i="16"/>
  <c r="S32" i="16"/>
  <c r="P32" i="16"/>
  <c r="R32" i="16"/>
  <c r="Q32" i="16"/>
  <c r="O32" i="16"/>
  <c r="N32" i="16"/>
  <c r="M32" i="16"/>
  <c r="H32" i="16"/>
  <c r="F32" i="16"/>
  <c r="E32" i="16"/>
  <c r="D32" i="16"/>
  <c r="M15" i="8"/>
  <c r="N15" i="8"/>
  <c r="Z10" i="13"/>
  <c r="AA10" i="13"/>
  <c r="Z11" i="13"/>
  <c r="AA11" i="13"/>
  <c r="Z12" i="13"/>
  <c r="AA12" i="13"/>
  <c r="Z13" i="13"/>
  <c r="AA13" i="13"/>
  <c r="Z14" i="13"/>
  <c r="AA14" i="13"/>
  <c r="Z15" i="13"/>
  <c r="AA15" i="13"/>
  <c r="Z16" i="13"/>
  <c r="AA16" i="13"/>
  <c r="Z17" i="13"/>
  <c r="AA17" i="13"/>
  <c r="Z18" i="13"/>
  <c r="AA18" i="13"/>
  <c r="Z19" i="13"/>
  <c r="AA19" i="13"/>
  <c r="Z20" i="13"/>
  <c r="AA20" i="13"/>
  <c r="AA9" i="13"/>
  <c r="Z9" i="13"/>
  <c r="N9" i="11"/>
  <c r="N11" i="11"/>
  <c r="N10" i="11"/>
  <c r="M11" i="10"/>
  <c r="M10" i="10"/>
  <c r="M9" i="10"/>
  <c r="M11" i="9"/>
  <c r="M10" i="9"/>
  <c r="M9" i="9"/>
  <c r="M11" i="8"/>
  <c r="M10" i="8"/>
  <c r="M9" i="8"/>
  <c r="M13" i="7"/>
  <c r="M12" i="7"/>
  <c r="M11" i="7"/>
  <c r="M10" i="7"/>
  <c r="M9" i="7"/>
  <c r="F29" i="7"/>
  <c r="P111" i="12"/>
  <c r="O111" i="12"/>
  <c r="N111" i="12"/>
  <c r="M111" i="12"/>
  <c r="L111" i="12"/>
  <c r="K111" i="12"/>
  <c r="J111" i="12"/>
  <c r="I111" i="12"/>
  <c r="H111" i="12"/>
  <c r="G111" i="12"/>
  <c r="F111" i="12"/>
  <c r="E111" i="12"/>
  <c r="M16" i="8"/>
  <c r="M17" i="8"/>
  <c r="M18" i="8"/>
  <c r="M19" i="8"/>
  <c r="M20" i="8"/>
  <c r="Q20" i="8" s="1"/>
  <c r="M21" i="8"/>
  <c r="M22" i="8"/>
  <c r="M23" i="8"/>
  <c r="M24" i="8"/>
  <c r="M25" i="8"/>
  <c r="M26" i="8"/>
  <c r="Q26" i="8" s="1"/>
  <c r="N16" i="8"/>
  <c r="N17" i="8"/>
  <c r="N18" i="8"/>
  <c r="N19" i="8"/>
  <c r="N20" i="8"/>
  <c r="N21" i="8"/>
  <c r="N22" i="8"/>
  <c r="O22" i="8"/>
  <c r="N23" i="8"/>
  <c r="O23" i="8" s="1"/>
  <c r="N24" i="8"/>
  <c r="O24" i="8" s="1"/>
  <c r="N25" i="8"/>
  <c r="N26" i="8"/>
  <c r="P26" i="8"/>
  <c r="P25" i="8"/>
  <c r="M28" i="10"/>
  <c r="J95" i="5"/>
  <c r="U95" i="5"/>
  <c r="T95" i="5"/>
  <c r="S95" i="5"/>
  <c r="R95" i="5"/>
  <c r="Q95" i="5"/>
  <c r="P95" i="5"/>
  <c r="O95" i="5"/>
  <c r="N95" i="5"/>
  <c r="M95" i="5"/>
  <c r="L95" i="5"/>
  <c r="K95" i="5"/>
  <c r="U114" i="5"/>
  <c r="T114" i="5"/>
  <c r="S114" i="5"/>
  <c r="R114" i="5"/>
  <c r="Q114" i="5"/>
  <c r="P114" i="5"/>
  <c r="O114" i="5"/>
  <c r="N114" i="5"/>
  <c r="M114" i="5"/>
  <c r="L114" i="5"/>
  <c r="K114" i="5"/>
  <c r="J114" i="5"/>
  <c r="U113" i="5"/>
  <c r="T113" i="5"/>
  <c r="S113" i="5"/>
  <c r="R113" i="5"/>
  <c r="Q113" i="5"/>
  <c r="P113" i="5"/>
  <c r="O113" i="5"/>
  <c r="N113" i="5"/>
  <c r="M113" i="5"/>
  <c r="L113" i="5"/>
  <c r="K113" i="5"/>
  <c r="J113" i="5"/>
  <c r="U112" i="5"/>
  <c r="T112" i="5"/>
  <c r="S112" i="5"/>
  <c r="R112" i="5"/>
  <c r="Q112" i="5"/>
  <c r="P112" i="5"/>
  <c r="O112" i="5"/>
  <c r="N112" i="5"/>
  <c r="M112" i="5"/>
  <c r="L112" i="5"/>
  <c r="K112" i="5"/>
  <c r="J112" i="5"/>
  <c r="U111" i="5"/>
  <c r="T111" i="5"/>
  <c r="S111" i="5"/>
  <c r="R111" i="5"/>
  <c r="Q111" i="5"/>
  <c r="P111" i="5"/>
  <c r="O111" i="5"/>
  <c r="N111" i="5"/>
  <c r="M111" i="5"/>
  <c r="L111" i="5"/>
  <c r="K111" i="5"/>
  <c r="J111" i="5"/>
  <c r="P24" i="8"/>
  <c r="P23" i="8"/>
  <c r="P22" i="8"/>
  <c r="P21" i="8"/>
  <c r="P20" i="8"/>
  <c r="P19" i="8"/>
  <c r="P18" i="8"/>
  <c r="P17" i="8"/>
  <c r="P16" i="8"/>
  <c r="P15" i="8"/>
  <c r="U107" i="5"/>
  <c r="U109" i="5" s="1"/>
  <c r="U106" i="5"/>
  <c r="U108" i="5" s="1"/>
  <c r="T107" i="5"/>
  <c r="T109" i="5" s="1"/>
  <c r="T106" i="5"/>
  <c r="T108" i="5" s="1"/>
  <c r="S107" i="5"/>
  <c r="S109" i="5" s="1"/>
  <c r="S106" i="5"/>
  <c r="S108" i="5" s="1"/>
  <c r="R107" i="5"/>
  <c r="R109" i="5" s="1"/>
  <c r="R106" i="5"/>
  <c r="R108" i="5" s="1"/>
  <c r="Q107" i="5"/>
  <c r="Q109" i="5" s="1"/>
  <c r="Q106" i="5"/>
  <c r="Q108" i="5" s="1"/>
  <c r="P107" i="5"/>
  <c r="P109" i="5" s="1"/>
  <c r="P106" i="5"/>
  <c r="P108" i="5" s="1"/>
  <c r="O107" i="5"/>
  <c r="O109" i="5" s="1"/>
  <c r="O106" i="5"/>
  <c r="O108" i="5" s="1"/>
  <c r="N107" i="5"/>
  <c r="N109" i="5" s="1"/>
  <c r="N106" i="5"/>
  <c r="N108" i="5" s="1"/>
  <c r="M107" i="5"/>
  <c r="M109" i="5" s="1"/>
  <c r="M106" i="5"/>
  <c r="M108" i="5" s="1"/>
  <c r="L107" i="5"/>
  <c r="L109" i="5" s="1"/>
  <c r="L106" i="5"/>
  <c r="K107" i="5"/>
  <c r="K106" i="5"/>
  <c r="K108" i="5" s="1"/>
  <c r="J107" i="5"/>
  <c r="J109" i="5" s="1"/>
  <c r="J106" i="5"/>
  <c r="J108" i="5" s="1"/>
  <c r="H11" i="5"/>
  <c r="V91" i="5"/>
  <c r="V89" i="5"/>
  <c r="V87" i="5"/>
  <c r="V85" i="5"/>
  <c r="V83" i="5"/>
  <c r="V81" i="5"/>
  <c r="V79" i="5"/>
  <c r="V77" i="5"/>
  <c r="V75" i="5"/>
  <c r="V73" i="5"/>
  <c r="V71" i="5"/>
  <c r="V69" i="5"/>
  <c r="V67" i="5"/>
  <c r="V65" i="5"/>
  <c r="V63" i="5"/>
  <c r="V61" i="5"/>
  <c r="V59" i="5"/>
  <c r="V57" i="5"/>
  <c r="V55" i="5"/>
  <c r="V53" i="5"/>
  <c r="V51" i="5"/>
  <c r="V49" i="5"/>
  <c r="V47" i="5"/>
  <c r="V45" i="5"/>
  <c r="V43" i="5"/>
  <c r="V41" i="5"/>
  <c r="V39" i="5"/>
  <c r="V37" i="5"/>
  <c r="V35" i="5"/>
  <c r="V33" i="5"/>
  <c r="V31" i="5"/>
  <c r="V29" i="5"/>
  <c r="V27" i="5"/>
  <c r="V25" i="5"/>
  <c r="V23" i="5"/>
  <c r="V21" i="5"/>
  <c r="P130" i="12"/>
  <c r="P129" i="12"/>
  <c r="P128" i="12"/>
  <c r="P127" i="12"/>
  <c r="O130" i="12"/>
  <c r="O129" i="12"/>
  <c r="O128" i="12"/>
  <c r="O127" i="12"/>
  <c r="N130" i="12"/>
  <c r="N129" i="12"/>
  <c r="N128" i="12"/>
  <c r="N127" i="12"/>
  <c r="M130" i="12"/>
  <c r="M129" i="12"/>
  <c r="M128" i="12"/>
  <c r="M127" i="12"/>
  <c r="L130" i="12"/>
  <c r="L129" i="12"/>
  <c r="L128" i="12"/>
  <c r="L127" i="12"/>
  <c r="K130" i="12"/>
  <c r="K129" i="12"/>
  <c r="K128" i="12"/>
  <c r="K127" i="12"/>
  <c r="J130" i="12"/>
  <c r="J129" i="12"/>
  <c r="J128" i="12"/>
  <c r="J127" i="12"/>
  <c r="I130" i="12"/>
  <c r="I129" i="12"/>
  <c r="I128" i="12"/>
  <c r="I127" i="12"/>
  <c r="H130" i="12"/>
  <c r="H129" i="12"/>
  <c r="H128" i="12"/>
  <c r="H127" i="12"/>
  <c r="G130" i="12"/>
  <c r="G129" i="12"/>
  <c r="G128" i="12"/>
  <c r="G127" i="12"/>
  <c r="F130" i="12"/>
  <c r="F129" i="12"/>
  <c r="F128" i="12"/>
  <c r="F127" i="12"/>
  <c r="E130" i="12"/>
  <c r="E129" i="12"/>
  <c r="E128" i="12"/>
  <c r="E127"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K5" i="12"/>
  <c r="V93" i="5"/>
  <c r="V19" i="5"/>
  <c r="V17" i="5"/>
  <c r="V15" i="5"/>
  <c r="D20" i="23"/>
  <c r="A20" i="23"/>
  <c r="V27" i="16"/>
  <c r="L27" i="16"/>
  <c r="K27" i="16"/>
  <c r="J27" i="16"/>
  <c r="I27" i="16"/>
  <c r="G27" i="16"/>
  <c r="F27" i="16"/>
  <c r="E27" i="16"/>
  <c r="Q17" i="16"/>
  <c r="O17" i="16"/>
  <c r="M17" i="16"/>
  <c r="J17" i="16"/>
  <c r="K17" i="16"/>
  <c r="L17" i="16"/>
  <c r="I17" i="16"/>
  <c r="P16" i="16"/>
  <c r="H7" i="16"/>
  <c r="H18" i="2"/>
  <c r="H5" i="9"/>
  <c r="O2" i="23"/>
  <c r="D39" i="23"/>
  <c r="G26" i="23"/>
  <c r="F26" i="23"/>
  <c r="E26" i="23"/>
  <c r="C26" i="23"/>
  <c r="B26" i="23"/>
  <c r="A26" i="23"/>
  <c r="D11" i="21"/>
  <c r="D6" i="21"/>
  <c r="K8" i="6"/>
  <c r="E28" i="21"/>
  <c r="B30" i="21" s="1"/>
  <c r="E30" i="21" s="1"/>
  <c r="C32" i="21" s="1"/>
  <c r="E32" i="21" s="1"/>
  <c r="E36" i="21" s="1"/>
  <c r="F36" i="21" s="1"/>
  <c r="H36" i="21" s="1"/>
  <c r="D15" i="21"/>
  <c r="E3" i="13"/>
  <c r="C7" i="16"/>
  <c r="I21" i="13"/>
  <c r="I22" i="13" s="1"/>
  <c r="C21" i="13"/>
  <c r="C22" i="13" s="1"/>
  <c r="G89" i="5"/>
  <c r="G91" i="5"/>
  <c r="G93" i="5"/>
  <c r="F95" i="5"/>
  <c r="F98" i="5" s="1"/>
  <c r="E95" i="5"/>
  <c r="E98" i="5" s="1"/>
  <c r="D95" i="5"/>
  <c r="D98" i="5" s="1"/>
  <c r="B3" i="14"/>
  <c r="D5" i="3"/>
  <c r="C11" i="4"/>
  <c r="A40" i="4" s="1"/>
  <c r="F40" i="4"/>
  <c r="G40" i="4"/>
  <c r="K40" i="4"/>
  <c r="M40" i="4"/>
  <c r="G45" i="5"/>
  <c r="G47" i="5"/>
  <c r="G49" i="5"/>
  <c r="G51" i="5"/>
  <c r="G53" i="5"/>
  <c r="G55" i="5"/>
  <c r="G57" i="5"/>
  <c r="G59" i="5"/>
  <c r="G61" i="5"/>
  <c r="G63" i="5"/>
  <c r="G65" i="5"/>
  <c r="G67" i="5"/>
  <c r="G69" i="5"/>
  <c r="G71" i="5"/>
  <c r="G73" i="5"/>
  <c r="G75" i="5"/>
  <c r="G77" i="5"/>
  <c r="G79" i="5"/>
  <c r="G81" i="5"/>
  <c r="G83" i="5"/>
  <c r="G85" i="5"/>
  <c r="G87" i="5"/>
  <c r="H8" i="6"/>
  <c r="I8" i="6"/>
  <c r="J21" i="13"/>
  <c r="J22" i="13" s="1"/>
  <c r="M21" i="13"/>
  <c r="M22" i="13" s="1"/>
  <c r="E36" i="6" s="1"/>
  <c r="H5" i="7"/>
  <c r="H5" i="8"/>
  <c r="F27" i="8"/>
  <c r="H27" i="8" s="1"/>
  <c r="F27" i="9"/>
  <c r="H27" i="9" s="1"/>
  <c r="H5" i="10"/>
  <c r="F27" i="10"/>
  <c r="H5" i="11"/>
  <c r="F27" i="11"/>
  <c r="K21" i="13"/>
  <c r="K22" i="13" s="1"/>
  <c r="L21" i="13"/>
  <c r="N21" i="13"/>
  <c r="N22" i="13" s="1"/>
  <c r="O21" i="13"/>
  <c r="O22" i="13" s="1"/>
  <c r="F36" i="6" s="1"/>
  <c r="S21" i="13"/>
  <c r="S22" i="13" s="1"/>
  <c r="T27" i="16" s="1"/>
  <c r="T21" i="13"/>
  <c r="T22" i="13" s="1"/>
  <c r="N19" i="10" l="1"/>
  <c r="Q15" i="8"/>
  <c r="Q23" i="8"/>
  <c r="Q22" i="8"/>
  <c r="O21" i="8"/>
  <c r="Q21" i="8"/>
  <c r="Q25" i="8"/>
  <c r="Q24" i="8"/>
  <c r="N16" i="10"/>
  <c r="W16" i="13"/>
  <c r="W14" i="13"/>
  <c r="W10" i="13"/>
  <c r="W20" i="13"/>
  <c r="O25" i="8"/>
  <c r="O18" i="8"/>
  <c r="N27" i="8"/>
  <c r="Q19" i="8"/>
  <c r="F13" i="8"/>
  <c r="H8" i="7"/>
  <c r="H29" i="7"/>
  <c r="D33" i="3"/>
  <c r="B35" i="3" s="1"/>
  <c r="F13" i="10"/>
  <c r="H27" i="10"/>
  <c r="F13" i="9"/>
  <c r="O15" i="8"/>
  <c r="H27" i="11"/>
  <c r="F13" i="11"/>
  <c r="U11" i="4"/>
  <c r="T40" i="4" s="1"/>
  <c r="O11" i="4"/>
  <c r="N40" i="4" s="1"/>
  <c r="G14" i="6"/>
  <c r="P27" i="8"/>
  <c r="N18" i="10"/>
  <c r="H11" i="13"/>
  <c r="H12" i="13"/>
  <c r="O17" i="8"/>
  <c r="H14" i="13"/>
  <c r="H15" i="13"/>
  <c r="H16" i="13"/>
  <c r="N21" i="10"/>
  <c r="H18" i="13"/>
  <c r="Q17" i="8"/>
  <c r="H19" i="13"/>
  <c r="H20" i="13"/>
  <c r="S11" i="4"/>
  <c r="V7" i="16" s="1"/>
  <c r="W7" i="16" s="1"/>
  <c r="Q11" i="4"/>
  <c r="S7" i="16" s="1"/>
  <c r="T7" i="16" s="1"/>
  <c r="O20" i="8"/>
  <c r="O16" i="8"/>
  <c r="G13" i="6"/>
  <c r="N22" i="10"/>
  <c r="N24" i="10"/>
  <c r="D26" i="23"/>
  <c r="V95" i="5"/>
  <c r="Q16" i="8"/>
  <c r="N20" i="10"/>
  <c r="N23" i="10"/>
  <c r="N25" i="10"/>
  <c r="Q18" i="8"/>
  <c r="O26" i="8"/>
  <c r="O19" i="8"/>
  <c r="M27" i="10"/>
  <c r="N26" i="10"/>
  <c r="W18" i="13"/>
  <c r="N28" i="8"/>
  <c r="R21" i="13"/>
  <c r="W15" i="13"/>
  <c r="W19" i="13"/>
  <c r="W13" i="13"/>
  <c r="W17" i="13"/>
  <c r="W12" i="13"/>
  <c r="P17" i="16"/>
  <c r="D28" i="3"/>
  <c r="B30" i="3" s="1"/>
  <c r="B42" i="3" s="1"/>
  <c r="D16" i="21"/>
  <c r="D36" i="21" s="1"/>
  <c r="K20" i="23"/>
  <c r="N20" i="23" s="1"/>
  <c r="W9" i="13"/>
  <c r="W11" i="13"/>
  <c r="Q21" i="13"/>
  <c r="D111" i="12"/>
  <c r="D112" i="12" s="1"/>
  <c r="O131" i="12"/>
  <c r="H131" i="12"/>
  <c r="E131" i="12"/>
  <c r="A31" i="6" s="1"/>
  <c r="I131" i="12"/>
  <c r="K131" i="12"/>
  <c r="L131" i="12"/>
  <c r="M131" i="12"/>
  <c r="P131" i="12"/>
  <c r="H17" i="13"/>
  <c r="H13" i="13"/>
  <c r="E21" i="13"/>
  <c r="E22" i="13" s="1"/>
  <c r="F21" i="13"/>
  <c r="F22" i="13" s="1"/>
  <c r="H10" i="13"/>
  <c r="D21" i="13"/>
  <c r="D22" i="13" s="1"/>
  <c r="H9" i="13"/>
  <c r="C31" i="6" s="1"/>
  <c r="G131" i="12"/>
  <c r="N131" i="12"/>
  <c r="G21" i="13"/>
  <c r="G22" i="13" s="1"/>
  <c r="P27" i="16"/>
  <c r="F131" i="12"/>
  <c r="J131" i="12"/>
  <c r="M27" i="16"/>
  <c r="M11" i="4"/>
  <c r="H27" i="16"/>
  <c r="J115" i="5"/>
  <c r="J116" i="5" s="1"/>
  <c r="T115" i="5"/>
  <c r="T116" i="5" s="1"/>
  <c r="AA21" i="13"/>
  <c r="U115" i="5"/>
  <c r="U116" i="5" s="1"/>
  <c r="Q115" i="5"/>
  <c r="Q116" i="5" s="1"/>
  <c r="R115" i="5"/>
  <c r="R116" i="5" s="1"/>
  <c r="K115" i="5"/>
  <c r="K116" i="5" s="1"/>
  <c r="V114" i="5"/>
  <c r="V106" i="5"/>
  <c r="V111" i="5"/>
  <c r="O115" i="5"/>
  <c r="O116" i="5" s="1"/>
  <c r="P115" i="5"/>
  <c r="P116" i="5" s="1"/>
  <c r="L108" i="5"/>
  <c r="V108" i="5" s="1"/>
  <c r="M115" i="5"/>
  <c r="M116" i="5" s="1"/>
  <c r="V107" i="5"/>
  <c r="K109" i="5"/>
  <c r="V109" i="5" s="1"/>
  <c r="L115" i="5"/>
  <c r="L116" i="5" s="1"/>
  <c r="N115" i="5"/>
  <c r="N116" i="5" s="1"/>
  <c r="V112" i="5"/>
  <c r="V113" i="5"/>
  <c r="S115" i="5"/>
  <c r="S116" i="5" s="1"/>
  <c r="Z21" i="13"/>
  <c r="H26" i="23"/>
  <c r="G33" i="16"/>
  <c r="Y32" i="16"/>
  <c r="G95" i="5"/>
  <c r="Q22" i="13"/>
  <c r="U27" i="16"/>
  <c r="P22" i="13"/>
  <c r="C36" i="6"/>
  <c r="G36" i="6" s="1"/>
  <c r="L22" i="13"/>
  <c r="P21" i="13"/>
  <c r="Y7" i="16" l="1"/>
  <c r="Z7" i="16" s="1"/>
  <c r="S16" i="1"/>
  <c r="S23" i="1" s="1"/>
  <c r="O132" i="12"/>
  <c r="K132" i="12"/>
  <c r="W22" i="13"/>
  <c r="S22" i="1" s="1"/>
  <c r="P7" i="16"/>
  <c r="Q7" i="16" s="1"/>
  <c r="P132" i="12"/>
  <c r="J132" i="12"/>
  <c r="L132" i="12"/>
  <c r="V11" i="4"/>
  <c r="AA7" i="16" s="1"/>
  <c r="I26" i="23"/>
  <c r="J26" i="23" s="1"/>
  <c r="A35" i="23" s="1"/>
  <c r="D17" i="16" s="1"/>
  <c r="H132" i="12"/>
  <c r="G132" i="12"/>
  <c r="N132" i="12"/>
  <c r="F20" i="23"/>
  <c r="Q111" i="12"/>
  <c r="V21" i="1"/>
  <c r="F132" i="12"/>
  <c r="I132" i="12"/>
  <c r="Q27" i="16"/>
  <c r="M132" i="12"/>
  <c r="B5" i="23"/>
  <c r="D5" i="23" s="1"/>
  <c r="V18" i="1"/>
  <c r="V19" i="1"/>
  <c r="Q131" i="12"/>
  <c r="V20" i="1"/>
  <c r="H21" i="13"/>
  <c r="H22" i="13" s="1"/>
  <c r="P22" i="1" s="1"/>
  <c r="E132" i="12"/>
  <c r="L40" i="4"/>
  <c r="M7" i="16"/>
  <c r="N7" i="16" s="1"/>
  <c r="V115" i="5"/>
  <c r="V116" i="5" s="1"/>
  <c r="E11" i="4"/>
  <c r="W32" i="16" s="1"/>
  <c r="K32" i="16" s="1"/>
  <c r="R22" i="13"/>
  <c r="P34" i="13" s="1"/>
  <c r="D36" i="6"/>
  <c r="H36" i="6" s="1"/>
  <c r="I36" i="6" s="1"/>
  <c r="S27" i="16"/>
  <c r="R27" i="16" s="1"/>
  <c r="Q22" i="1" l="1"/>
  <c r="Q23" i="1" s="1"/>
  <c r="C12" i="3"/>
  <c r="T17" i="16"/>
  <c r="V23" i="1"/>
  <c r="O40" i="4"/>
  <c r="G20" i="23"/>
  <c r="H20" i="23" s="1"/>
  <c r="J20" i="23" s="1"/>
  <c r="L20" i="23" s="1"/>
  <c r="D11" i="4"/>
  <c r="E43" i="3"/>
  <c r="P16" i="1"/>
  <c r="P23" i="1" s="1"/>
  <c r="D40" i="4"/>
  <c r="F7" i="16"/>
  <c r="I22" i="3" l="1"/>
  <c r="P22" i="3"/>
  <c r="B22" i="3"/>
  <c r="E12" i="23" s="1"/>
  <c r="E7" i="16"/>
  <c r="N23" i="1"/>
  <c r="N22" i="1" s="1"/>
  <c r="I16" i="1" s="1"/>
  <c r="C40" i="4"/>
  <c r="V32" i="16"/>
  <c r="J32" i="16" s="1"/>
  <c r="D20" i="1" l="1"/>
  <c r="F11" i="4" s="1"/>
  <c r="E40" i="4" s="1"/>
  <c r="B11" i="4" l="1"/>
  <c r="I11" i="4" s="1"/>
  <c r="H40" i="4" s="1"/>
  <c r="A17" i="16"/>
  <c r="A7" i="16"/>
  <c r="O3" i="23"/>
  <c r="B12" i="23" s="1"/>
  <c r="G12" i="23" s="1"/>
  <c r="M20" i="23" s="1"/>
  <c r="O20" i="23" s="1"/>
  <c r="P20" i="23" s="1"/>
  <c r="B35" i="23" s="1"/>
  <c r="E17" i="16" s="1"/>
  <c r="F17" i="16" s="1"/>
  <c r="H17" i="16" s="1"/>
  <c r="C8" i="6"/>
  <c r="G7" i="16"/>
  <c r="A27" i="16"/>
  <c r="A32" i="16"/>
  <c r="I7" i="16" l="1"/>
  <c r="C35" i="23"/>
  <c r="E35" i="23" s="1"/>
  <c r="J11" i="4" s="1"/>
  <c r="K11" i="4" s="1"/>
  <c r="W11" i="4" l="1"/>
  <c r="AB7" i="16" s="1"/>
  <c r="J40" i="4"/>
  <c r="K7" i="16"/>
  <c r="J7" i="16"/>
  <c r="I40" i="4"/>
  <c r="V40" i="4" l="1"/>
  <c r="X11" i="4"/>
  <c r="AC7" i="16" s="1"/>
  <c r="U40" i="4" l="1"/>
  <c r="Y11" i="4"/>
  <c r="X40" i="4" s="1"/>
  <c r="W40" i="4"/>
  <c r="AD7" i="16"/>
  <c r="AA11" i="4" l="1"/>
  <c r="P15" i="3"/>
  <c r="P17" i="3" s="1"/>
  <c r="S22" i="3" s="1"/>
  <c r="I15" i="3"/>
  <c r="I17" i="3" s="1"/>
  <c r="B15" i="3"/>
  <c r="B17" i="3" s="1"/>
  <c r="E22" i="3" s="1"/>
  <c r="B27" i="2"/>
  <c r="U32" i="16" s="1"/>
  <c r="I32" i="16" s="1"/>
  <c r="AE7" i="16"/>
  <c r="B20" i="23"/>
  <c r="C20" i="23" l="1"/>
  <c r="L22" i="3"/>
  <c r="E20" i="23"/>
  <c r="I2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0" authorId="0" shapeId="0" xr:uid="{25A16071-A4F0-4577-B7A2-C763C16459A3}">
      <text>
        <r>
          <rPr>
            <b/>
            <sz val="9"/>
            <color indexed="81"/>
            <rFont val="ＭＳ Ｐゴシック"/>
            <family val="3"/>
            <charset val="128"/>
          </rPr>
          <t>正式名称を記入すること</t>
        </r>
      </text>
    </comment>
    <comment ref="D17" authorId="0" shapeId="0" xr:uid="{00000000-0006-0000-0000-000003000000}">
      <text>
        <r>
          <rPr>
            <b/>
            <sz val="11"/>
            <color indexed="81"/>
            <rFont val="Meiryo UI"/>
            <family val="3"/>
            <charset val="128"/>
          </rPr>
          <t>代表者の役職により分類すること。</t>
        </r>
      </text>
    </comment>
    <comment ref="D19" authorId="0" shapeId="0" xr:uid="{00000000-0006-0000-0000-000005000000}">
      <text>
        <r>
          <rPr>
            <sz val="11"/>
            <color indexed="81"/>
            <rFont val="Meiryo UI"/>
            <family val="3"/>
            <charset val="128"/>
          </rPr>
          <t>　病院内保育所の運営事業にかかる補助金がある場合その補助金名を記載してください。</t>
        </r>
      </text>
    </comment>
    <comment ref="D20" authorId="0" shapeId="0" xr:uid="{00000000-0006-0000-0000-000004000000}">
      <text>
        <r>
          <rPr>
            <b/>
            <sz val="10"/>
            <color indexed="81"/>
            <rFont val="ＭＳ Ｐゴシック"/>
            <family val="3"/>
            <charset val="128"/>
          </rPr>
          <t>病院内保育施設の利用状況、職員の配置状況から、右の表の補助対象種別要件を満たした型が表示されますので、</t>
        </r>
        <r>
          <rPr>
            <b/>
            <u/>
            <sz val="10"/>
            <color indexed="81"/>
            <rFont val="ＭＳ Ｐゴシック"/>
            <family val="3"/>
            <charset val="128"/>
          </rPr>
          <t>直接入力しない</t>
        </r>
        <r>
          <rPr>
            <b/>
            <sz val="10"/>
            <color indexed="81"/>
            <rFont val="ＭＳ Ｐゴシック"/>
            <family val="3"/>
            <charset val="128"/>
          </rPr>
          <t xml:space="preserve">でください。
</t>
        </r>
      </text>
    </comment>
    <comment ref="D25" authorId="0" shapeId="0" xr:uid="{AB91DEF2-BE9D-4C7E-8424-910178171867}">
      <text>
        <r>
          <rPr>
            <b/>
            <sz val="10"/>
            <color indexed="81"/>
            <rFont val="ＭＳ Ｐゴシック"/>
            <family val="3"/>
            <charset val="128"/>
          </rPr>
          <t>保育所運営を業者委託されている場合でも、申請内容の確認については申請者（病院等）に連絡させていただきますので、病院の担当者名と連絡先を記入してください。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B15" authorId="0" shapeId="0" xr:uid="{365D4E99-9300-4C4C-8370-F5A429D75556}">
      <text>
        <r>
          <rPr>
            <sz val="9"/>
            <color indexed="81"/>
            <rFont val="ＭＳ Ｐゴシック"/>
            <family val="3"/>
            <charset val="128"/>
          </rPr>
          <t xml:space="preserve">保育士、保育助手など職名の記入をお願いします。
　　　　以下同様
</t>
        </r>
      </text>
    </comment>
    <comment ref="AF15" authorId="0" shapeId="0" xr:uid="{972823AB-3E5C-4775-B93D-0EFB0B7196F7}">
      <text>
        <r>
          <rPr>
            <sz val="9"/>
            <color indexed="81"/>
            <rFont val="ＭＳ Ｐゴシック"/>
            <family val="3"/>
            <charset val="128"/>
          </rPr>
          <t xml:space="preserve">保育士、保育助手など職名の記入をお願いします。
　　　　以下同様
</t>
        </r>
      </text>
    </comment>
    <comment ref="AL15" authorId="1" shapeId="0" xr:uid="{4C9A7C53-A2AE-4113-9E2B-23C6EF87A5C2}">
      <text>
        <r>
          <rPr>
            <b/>
            <sz val="9"/>
            <color indexed="81"/>
            <rFont val="ＭＳ Ｐゴシック"/>
            <family val="3"/>
            <charset val="128"/>
          </rPr>
          <t>勤務月を記入してください。
【記載例】
令和○年○月～令和○年○月（○月除く
令和○年○月・○月・○月</t>
        </r>
      </text>
    </comment>
    <comment ref="BJ15" authorId="0" shapeId="0" xr:uid="{C12C6AC5-2FEE-481B-954A-EB2709CBA323}">
      <text>
        <r>
          <rPr>
            <sz val="9"/>
            <color indexed="81"/>
            <rFont val="ＭＳ Ｐゴシック"/>
            <family val="3"/>
            <charset val="128"/>
          </rPr>
          <t xml:space="preserve">保育士、保育助手など職名の記入をお願いします。
　　　　以下同様
</t>
        </r>
      </text>
    </comment>
    <comment ref="H16" authorId="0" shapeId="0" xr:uid="{6803AA89-3CE8-4D68-B0A0-BA129E7E1E47}">
      <text>
        <r>
          <rPr>
            <b/>
            <sz val="9"/>
            <color indexed="81"/>
            <rFont val="ＭＳ Ｐゴシック"/>
            <family val="3"/>
            <charset val="128"/>
          </rPr>
          <t>常勤職員以外の場合は勤務形態を記入してください
【記載例】
・週○日　9:00～15:00
・火・金　10:00～15:00　等</t>
        </r>
      </text>
    </comment>
    <comment ref="AL16" authorId="1" shapeId="0" xr:uid="{2829EFD6-40E0-4842-B606-45E832D168C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16" authorId="0" shapeId="0" xr:uid="{110D0E24-047F-4907-AD45-2AA74D455DAB}">
      <text>
        <r>
          <rPr>
            <b/>
            <sz val="9"/>
            <color indexed="81"/>
            <rFont val="ＭＳ Ｐゴシック"/>
            <family val="3"/>
            <charset val="128"/>
          </rPr>
          <t>常勤職員以外の場合は勤務形態を記入してください
【記載例】
・週○日　9:00～15:00
・火・金　10:00～15:00　等</t>
        </r>
      </text>
    </comment>
    <comment ref="AL17" authorId="1" shapeId="0" xr:uid="{283124BF-4CE9-4ECB-98F1-A7BDDCD0175B}">
      <text>
        <r>
          <rPr>
            <b/>
            <sz val="9"/>
            <color indexed="81"/>
            <rFont val="ＭＳ Ｐゴシック"/>
            <family val="3"/>
            <charset val="128"/>
          </rPr>
          <t>勤務月を記入してください。
【記載例】
令和○年○月～令和○年○月（○月除く
令和○年○月・○月・○月</t>
        </r>
      </text>
    </comment>
    <comment ref="AL18" authorId="1" shapeId="0" xr:uid="{7DDC99FF-7BEA-414A-8793-5C5325C2F90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19" authorId="1" shapeId="0" xr:uid="{56DDE2EE-3082-4178-9934-B254C62A12C2}">
      <text>
        <r>
          <rPr>
            <b/>
            <sz val="9"/>
            <color indexed="81"/>
            <rFont val="ＭＳ Ｐゴシック"/>
            <family val="3"/>
            <charset val="128"/>
          </rPr>
          <t>勤務月を記入してください。
【記載例】
令和○年○月～令和○年○月（○月除く
令和○年○月・○月・○月</t>
        </r>
      </text>
    </comment>
    <comment ref="AL20" authorId="1" shapeId="0" xr:uid="{3D39F2B0-1CA1-4D70-8990-EB9003DFE90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1" authorId="1" shapeId="0" xr:uid="{B7276049-0E89-41EC-95E7-059DED790675}">
      <text>
        <r>
          <rPr>
            <b/>
            <sz val="9"/>
            <color indexed="81"/>
            <rFont val="ＭＳ Ｐゴシック"/>
            <family val="3"/>
            <charset val="128"/>
          </rPr>
          <t xml:space="preserve">勤務期間を記入してください
</t>
        </r>
      </text>
    </comment>
    <comment ref="AL22" authorId="1" shapeId="0" xr:uid="{362D6C38-8A0C-4C8A-9287-29548372615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3" authorId="1" shapeId="0" xr:uid="{B4ECC42F-993E-4E63-8A9F-60C0FEED6583}">
      <text>
        <r>
          <rPr>
            <b/>
            <sz val="9"/>
            <color indexed="81"/>
            <rFont val="ＭＳ Ｐゴシック"/>
            <family val="3"/>
            <charset val="128"/>
          </rPr>
          <t xml:space="preserve">勤務期間を記入してください
</t>
        </r>
      </text>
    </comment>
    <comment ref="AL24" authorId="1" shapeId="0" xr:uid="{3B986293-B626-4B6E-A08B-54F40628183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7" authorId="1" shapeId="0" xr:uid="{3A743129-576F-4A81-94CC-549904E22CD4}">
      <text>
        <r>
          <rPr>
            <b/>
            <sz val="9"/>
            <color indexed="81"/>
            <rFont val="ＭＳ Ｐゴシック"/>
            <family val="3"/>
            <charset val="128"/>
          </rPr>
          <t xml:space="preserve">勤務期間を記入してください
</t>
        </r>
      </text>
    </comment>
    <comment ref="AL28" authorId="1" shapeId="0" xr:uid="{7B468E86-4E39-42B7-A367-2EA379FA3D4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9" authorId="1" shapeId="0" xr:uid="{80E7A757-637C-4648-8369-6166B4A57275}">
      <text>
        <r>
          <rPr>
            <b/>
            <sz val="9"/>
            <color indexed="81"/>
            <rFont val="ＭＳ Ｐゴシック"/>
            <family val="3"/>
            <charset val="128"/>
          </rPr>
          <t xml:space="preserve">勤務期間を記入してください
</t>
        </r>
      </text>
    </comment>
    <comment ref="AL30" authorId="1" shapeId="0" xr:uid="{A48DD4C3-4F43-46BB-912D-DBAD64E0BDC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1" authorId="1" shapeId="0" xr:uid="{9A5DB983-F9B9-42A4-BC60-05648522A64E}">
      <text>
        <r>
          <rPr>
            <b/>
            <sz val="9"/>
            <color indexed="81"/>
            <rFont val="ＭＳ Ｐゴシック"/>
            <family val="3"/>
            <charset val="128"/>
          </rPr>
          <t xml:space="preserve">勤務期間を記入してください
</t>
        </r>
      </text>
    </comment>
    <comment ref="AL32" authorId="1" shapeId="0" xr:uid="{D2AF8C3B-21A5-4298-B188-E15CB9CFFF0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3" authorId="1" shapeId="0" xr:uid="{8375A9A9-CD84-4690-BB43-07B2BDAD8AB3}">
      <text>
        <r>
          <rPr>
            <b/>
            <sz val="9"/>
            <color indexed="81"/>
            <rFont val="ＭＳ Ｐゴシック"/>
            <family val="3"/>
            <charset val="128"/>
          </rPr>
          <t xml:space="preserve">勤務期間を記入してください
</t>
        </r>
      </text>
    </comment>
    <comment ref="AL34" authorId="1" shapeId="0" xr:uid="{DB7A6457-727E-4512-B473-122EB780DD0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5" authorId="1" shapeId="0" xr:uid="{F4B1B2E3-867B-45A2-B2B7-4BAC165DA8F9}">
      <text>
        <r>
          <rPr>
            <b/>
            <sz val="9"/>
            <color indexed="81"/>
            <rFont val="ＭＳ Ｐゴシック"/>
            <family val="3"/>
            <charset val="128"/>
          </rPr>
          <t xml:space="preserve">勤務期間を記入してください
</t>
        </r>
      </text>
    </comment>
    <comment ref="BP35" authorId="1" shapeId="0" xr:uid="{FF32D128-4565-4557-A209-38EE85466787}">
      <text>
        <r>
          <rPr>
            <b/>
            <sz val="9"/>
            <color indexed="81"/>
            <rFont val="ＭＳ Ｐゴシック"/>
            <family val="3"/>
            <charset val="128"/>
          </rPr>
          <t xml:space="preserve">勤務期間を記入してください
</t>
        </r>
      </text>
    </comment>
    <comment ref="AL36" authorId="1" shapeId="0" xr:uid="{2D5084D1-88DF-4D5C-973B-B5D5492AFBC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36" authorId="1" shapeId="0" xr:uid="{8974684B-9083-4EB5-8411-2CE9B5E9FE6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7" authorId="1" shapeId="0" xr:uid="{0CBD96FB-D634-4D8A-B203-EB5632B109DC}">
      <text>
        <r>
          <rPr>
            <b/>
            <sz val="9"/>
            <color indexed="81"/>
            <rFont val="ＭＳ Ｐゴシック"/>
            <family val="3"/>
            <charset val="128"/>
          </rPr>
          <t xml:space="preserve">勤務期間を記入してください
</t>
        </r>
      </text>
    </comment>
    <comment ref="BP37" authorId="1" shapeId="0" xr:uid="{854213AB-9449-49D7-8BB7-CDEF9E4793A3}">
      <text>
        <r>
          <rPr>
            <b/>
            <sz val="9"/>
            <color indexed="81"/>
            <rFont val="ＭＳ Ｐゴシック"/>
            <family val="3"/>
            <charset val="128"/>
          </rPr>
          <t xml:space="preserve">勤務期間を記入してください
</t>
        </r>
      </text>
    </comment>
    <comment ref="AL38" authorId="1" shapeId="0" xr:uid="{1817A7D5-3233-4618-BD8E-9D8FBAB54D0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38" authorId="1" shapeId="0" xr:uid="{D2D01C29-CD66-4451-A91D-5CD448CBAEB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9" authorId="1" shapeId="0" xr:uid="{769568DD-0C8F-46B9-AD6E-780617D6A705}">
      <text>
        <r>
          <rPr>
            <b/>
            <sz val="9"/>
            <color indexed="81"/>
            <rFont val="ＭＳ Ｐゴシック"/>
            <family val="3"/>
            <charset val="128"/>
          </rPr>
          <t xml:space="preserve">勤務期間を記入してください
</t>
        </r>
      </text>
    </comment>
    <comment ref="BP39" authorId="1" shapeId="0" xr:uid="{A76FEDB7-AF41-4648-969C-D78105243A21}">
      <text>
        <r>
          <rPr>
            <b/>
            <sz val="9"/>
            <color indexed="81"/>
            <rFont val="ＭＳ Ｐゴシック"/>
            <family val="3"/>
            <charset val="128"/>
          </rPr>
          <t xml:space="preserve">勤務期間を記入してください
</t>
        </r>
      </text>
    </comment>
    <comment ref="AL40" authorId="1" shapeId="0" xr:uid="{5ECA4182-C924-4AF2-A5C7-96141172898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0" authorId="1" shapeId="0" xr:uid="{93DE7900-33E9-405F-BC1B-7B06B329415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1" authorId="1" shapeId="0" xr:uid="{15B707AB-7E0E-4F4E-8EDC-E0E921629D0B}">
      <text>
        <r>
          <rPr>
            <b/>
            <sz val="9"/>
            <color indexed="81"/>
            <rFont val="ＭＳ Ｐゴシック"/>
            <family val="3"/>
            <charset val="128"/>
          </rPr>
          <t xml:space="preserve">勤務期間を記入してください
</t>
        </r>
      </text>
    </comment>
    <comment ref="BP41" authorId="1" shapeId="0" xr:uid="{82D4E088-7B13-4CC0-952F-5010446BF2BD}">
      <text>
        <r>
          <rPr>
            <b/>
            <sz val="9"/>
            <color indexed="81"/>
            <rFont val="ＭＳ Ｐゴシック"/>
            <family val="3"/>
            <charset val="128"/>
          </rPr>
          <t xml:space="preserve">勤務期間を記入してください
</t>
        </r>
      </text>
    </comment>
    <comment ref="H42" authorId="1" shapeId="0" xr:uid="{00000000-0006-0000-0800-00001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2" authorId="1" shapeId="0" xr:uid="{820E83F8-F499-4036-B838-E9A49405783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2" authorId="1" shapeId="0" xr:uid="{0A7E08D7-716C-4CE3-8BC5-D36143B09C2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3" authorId="1" shapeId="0" xr:uid="{00000000-0006-0000-0800-00001D000000}">
      <text>
        <r>
          <rPr>
            <b/>
            <sz val="9"/>
            <color indexed="81"/>
            <rFont val="ＭＳ Ｐゴシック"/>
            <family val="3"/>
            <charset val="128"/>
          </rPr>
          <t xml:space="preserve">勤務期間を記入してください
</t>
        </r>
      </text>
    </comment>
    <comment ref="AL43" authorId="1" shapeId="0" xr:uid="{4824E953-79B1-4E4D-A938-1B6802AABA8D}">
      <text>
        <r>
          <rPr>
            <b/>
            <sz val="9"/>
            <color indexed="81"/>
            <rFont val="ＭＳ Ｐゴシック"/>
            <family val="3"/>
            <charset val="128"/>
          </rPr>
          <t xml:space="preserve">勤務期間を記入してください
</t>
        </r>
      </text>
    </comment>
    <comment ref="BP43" authorId="1" shapeId="0" xr:uid="{8BE5A611-5049-4D51-998B-DD7EDA8812CA}">
      <text>
        <r>
          <rPr>
            <b/>
            <sz val="9"/>
            <color indexed="81"/>
            <rFont val="ＭＳ Ｐゴシック"/>
            <family val="3"/>
            <charset val="128"/>
          </rPr>
          <t xml:space="preserve">勤務期間を記入してください
</t>
        </r>
      </text>
    </comment>
    <comment ref="H44" authorId="1" shapeId="0" xr:uid="{00000000-0006-0000-0800-00001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4" authorId="1" shapeId="0" xr:uid="{68FED4B0-63EA-4739-9DDA-F89F9C3A5FC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4" authorId="1" shapeId="0" xr:uid="{BD803A2C-A7CA-4900-910C-910FC99464B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5" authorId="1" shapeId="0" xr:uid="{00000000-0006-0000-0800-00001F000000}">
      <text>
        <r>
          <rPr>
            <b/>
            <sz val="9"/>
            <color indexed="81"/>
            <rFont val="ＭＳ Ｐゴシック"/>
            <family val="3"/>
            <charset val="128"/>
          </rPr>
          <t xml:space="preserve">勤務期間を記入してください
</t>
        </r>
      </text>
    </comment>
    <comment ref="AL45" authorId="1" shapeId="0" xr:uid="{6A9ADB83-9E09-42AC-AD33-70D1FB56B2EF}">
      <text>
        <r>
          <rPr>
            <b/>
            <sz val="9"/>
            <color indexed="81"/>
            <rFont val="ＭＳ Ｐゴシック"/>
            <family val="3"/>
            <charset val="128"/>
          </rPr>
          <t xml:space="preserve">勤務期間を記入してください
</t>
        </r>
      </text>
    </comment>
    <comment ref="BP45" authorId="1" shapeId="0" xr:uid="{065336B8-2FA4-42ED-A694-6A03B7D43A76}">
      <text>
        <r>
          <rPr>
            <b/>
            <sz val="9"/>
            <color indexed="81"/>
            <rFont val="ＭＳ Ｐゴシック"/>
            <family val="3"/>
            <charset val="128"/>
          </rPr>
          <t xml:space="preserve">勤務期間を記入してください
</t>
        </r>
      </text>
    </comment>
    <comment ref="H46" authorId="1" shapeId="0" xr:uid="{00000000-0006-0000-0800-00002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6" authorId="1" shapeId="0" xr:uid="{57603CDE-71ED-4299-9305-EBB63A7F40B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6" authorId="1" shapeId="0" xr:uid="{505DC752-9CEC-4058-9E97-3E4BC8F489D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7" authorId="1" shapeId="0" xr:uid="{00000000-0006-0000-0800-000021000000}">
      <text>
        <r>
          <rPr>
            <b/>
            <sz val="9"/>
            <color indexed="81"/>
            <rFont val="ＭＳ Ｐゴシック"/>
            <family val="3"/>
            <charset val="128"/>
          </rPr>
          <t xml:space="preserve">勤務期間を記入してください
</t>
        </r>
      </text>
    </comment>
    <comment ref="AL47" authorId="1" shapeId="0" xr:uid="{43A49D44-20B9-475B-A5F8-7A26807234F4}">
      <text>
        <r>
          <rPr>
            <b/>
            <sz val="9"/>
            <color indexed="81"/>
            <rFont val="ＭＳ Ｐゴシック"/>
            <family val="3"/>
            <charset val="128"/>
          </rPr>
          <t xml:space="preserve">勤務期間を記入してください
</t>
        </r>
      </text>
    </comment>
    <comment ref="BP47" authorId="1" shapeId="0" xr:uid="{DFC03E55-638B-4BB5-8A8D-C071830861D1}">
      <text>
        <r>
          <rPr>
            <b/>
            <sz val="9"/>
            <color indexed="81"/>
            <rFont val="ＭＳ Ｐゴシック"/>
            <family val="3"/>
            <charset val="128"/>
          </rPr>
          <t xml:space="preserve">勤務期間を記入してください
</t>
        </r>
      </text>
    </comment>
    <comment ref="H48" authorId="1" shapeId="0" xr:uid="{00000000-0006-0000-0800-00002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8" authorId="1" shapeId="0" xr:uid="{DDE183EC-26CB-4EDD-B108-AE97A5D1F01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8" authorId="1" shapeId="0" xr:uid="{2C70EE28-3428-449D-821D-39CD8CA39B1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9" authorId="1" shapeId="0" xr:uid="{00000000-0006-0000-0800-000023000000}">
      <text>
        <r>
          <rPr>
            <b/>
            <sz val="9"/>
            <color indexed="81"/>
            <rFont val="ＭＳ Ｐゴシック"/>
            <family val="3"/>
            <charset val="128"/>
          </rPr>
          <t xml:space="preserve">勤務期間を記入してください
</t>
        </r>
      </text>
    </comment>
    <comment ref="AL49" authorId="1" shapeId="0" xr:uid="{5F7898B6-573F-499A-AAEA-1D79BE00ED43}">
      <text>
        <r>
          <rPr>
            <b/>
            <sz val="9"/>
            <color indexed="81"/>
            <rFont val="ＭＳ Ｐゴシック"/>
            <family val="3"/>
            <charset val="128"/>
          </rPr>
          <t xml:space="preserve">勤務期間を記入してください
</t>
        </r>
      </text>
    </comment>
    <comment ref="BP49" authorId="1" shapeId="0" xr:uid="{FF4634A3-E0BC-4851-9CC0-1C9244C0BCD6}">
      <text>
        <r>
          <rPr>
            <b/>
            <sz val="9"/>
            <color indexed="81"/>
            <rFont val="ＭＳ Ｐゴシック"/>
            <family val="3"/>
            <charset val="128"/>
          </rPr>
          <t xml:space="preserve">勤務期間を記入してください
</t>
        </r>
      </text>
    </comment>
    <comment ref="H50" authorId="1" shapeId="0" xr:uid="{00000000-0006-0000-0800-00002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0" authorId="1" shapeId="0" xr:uid="{996D797C-373F-4E10-9243-C05181CD74C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0" authorId="1" shapeId="0" xr:uid="{CBAE4D7A-D8B2-4FFE-90C3-B9C90B24175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1" authorId="1" shapeId="0" xr:uid="{00000000-0006-0000-0800-000025000000}">
      <text>
        <r>
          <rPr>
            <b/>
            <sz val="9"/>
            <color indexed="81"/>
            <rFont val="ＭＳ Ｐゴシック"/>
            <family val="3"/>
            <charset val="128"/>
          </rPr>
          <t xml:space="preserve">勤務期間を記入してください
</t>
        </r>
      </text>
    </comment>
    <comment ref="AL51" authorId="1" shapeId="0" xr:uid="{3663AF5B-97FA-4091-B273-2D89F680FF82}">
      <text>
        <r>
          <rPr>
            <b/>
            <sz val="9"/>
            <color indexed="81"/>
            <rFont val="ＭＳ Ｐゴシック"/>
            <family val="3"/>
            <charset val="128"/>
          </rPr>
          <t xml:space="preserve">勤務期間を記入してください
</t>
        </r>
      </text>
    </comment>
    <comment ref="BP51" authorId="1" shapeId="0" xr:uid="{0023F4FD-0D5B-469C-9351-49A9F57532D9}">
      <text>
        <r>
          <rPr>
            <b/>
            <sz val="9"/>
            <color indexed="81"/>
            <rFont val="ＭＳ Ｐゴシック"/>
            <family val="3"/>
            <charset val="128"/>
          </rPr>
          <t xml:space="preserve">勤務期間を記入してください
</t>
        </r>
      </text>
    </comment>
    <comment ref="H52" authorId="1" shapeId="0" xr:uid="{00000000-0006-0000-0800-00002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2" authorId="1" shapeId="0" xr:uid="{99FB2D6D-C555-40A1-8774-DD8DF650E13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2" authorId="1" shapeId="0" xr:uid="{BF942DB0-3F24-47B0-BBC3-311471E343C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3" authorId="1" shapeId="0" xr:uid="{00000000-0006-0000-0800-000027000000}">
      <text>
        <r>
          <rPr>
            <b/>
            <sz val="9"/>
            <color indexed="81"/>
            <rFont val="ＭＳ Ｐゴシック"/>
            <family val="3"/>
            <charset val="128"/>
          </rPr>
          <t xml:space="preserve">勤務期間を記入してください
</t>
        </r>
      </text>
    </comment>
    <comment ref="AL53" authorId="1" shapeId="0" xr:uid="{EC94073E-5B55-4B3F-A482-1FC8362A69E9}">
      <text>
        <r>
          <rPr>
            <b/>
            <sz val="9"/>
            <color indexed="81"/>
            <rFont val="ＭＳ Ｐゴシック"/>
            <family val="3"/>
            <charset val="128"/>
          </rPr>
          <t xml:space="preserve">勤務期間を記入してください
</t>
        </r>
      </text>
    </comment>
    <comment ref="BP53" authorId="1" shapeId="0" xr:uid="{59BF778B-D614-4F78-8753-814B26FB82CC}">
      <text>
        <r>
          <rPr>
            <b/>
            <sz val="9"/>
            <color indexed="81"/>
            <rFont val="ＭＳ Ｐゴシック"/>
            <family val="3"/>
            <charset val="128"/>
          </rPr>
          <t xml:space="preserve">勤務期間を記入してください
</t>
        </r>
      </text>
    </comment>
    <comment ref="H54" authorId="1" shapeId="0" xr:uid="{00000000-0006-0000-0800-00002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4" authorId="1" shapeId="0" xr:uid="{391BD719-5E4C-49F1-B445-BD018397FBA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4" authorId="1" shapeId="0" xr:uid="{D429ED21-F38F-4D1A-BA7A-BE26CB5918E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5" authorId="1" shapeId="0" xr:uid="{00000000-0006-0000-0800-000029000000}">
      <text>
        <r>
          <rPr>
            <b/>
            <sz val="9"/>
            <color indexed="81"/>
            <rFont val="ＭＳ Ｐゴシック"/>
            <family val="3"/>
            <charset val="128"/>
          </rPr>
          <t xml:space="preserve">勤務期間を記入してください
</t>
        </r>
      </text>
    </comment>
    <comment ref="AL55" authorId="1" shapeId="0" xr:uid="{DBE4DE58-05E3-4407-8A18-696BF8214204}">
      <text>
        <r>
          <rPr>
            <b/>
            <sz val="9"/>
            <color indexed="81"/>
            <rFont val="ＭＳ Ｐゴシック"/>
            <family val="3"/>
            <charset val="128"/>
          </rPr>
          <t xml:space="preserve">勤務期間を記入してください
</t>
        </r>
      </text>
    </comment>
    <comment ref="BP55" authorId="1" shapeId="0" xr:uid="{440DE0F9-B7C3-4753-8236-4FCFC748B64F}">
      <text>
        <r>
          <rPr>
            <b/>
            <sz val="9"/>
            <color indexed="81"/>
            <rFont val="ＭＳ Ｐゴシック"/>
            <family val="3"/>
            <charset val="128"/>
          </rPr>
          <t xml:space="preserve">勤務期間を記入してください
</t>
        </r>
      </text>
    </comment>
    <comment ref="H56" authorId="1" shapeId="0" xr:uid="{00000000-0006-0000-0800-00002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6" authorId="1" shapeId="0" xr:uid="{EE45F536-6086-49D2-B8AA-3CBB0E66533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6" authorId="1" shapeId="0" xr:uid="{5783C180-DB9B-4193-B64E-5456801321B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7" authorId="1" shapeId="0" xr:uid="{00000000-0006-0000-0800-00002B000000}">
      <text>
        <r>
          <rPr>
            <b/>
            <sz val="9"/>
            <color indexed="81"/>
            <rFont val="ＭＳ Ｐゴシック"/>
            <family val="3"/>
            <charset val="128"/>
          </rPr>
          <t xml:space="preserve">勤務期間を記入してください
</t>
        </r>
      </text>
    </comment>
    <comment ref="AL57" authorId="1" shapeId="0" xr:uid="{FC7DDC81-B7C6-4E7E-8E60-9FCBD3974976}">
      <text>
        <r>
          <rPr>
            <b/>
            <sz val="9"/>
            <color indexed="81"/>
            <rFont val="ＭＳ Ｐゴシック"/>
            <family val="3"/>
            <charset val="128"/>
          </rPr>
          <t xml:space="preserve">勤務期間を記入してください
</t>
        </r>
      </text>
    </comment>
    <comment ref="BP57" authorId="1" shapeId="0" xr:uid="{04B03B88-B8B9-466C-B6A8-DCBC32E08799}">
      <text>
        <r>
          <rPr>
            <b/>
            <sz val="9"/>
            <color indexed="81"/>
            <rFont val="ＭＳ Ｐゴシック"/>
            <family val="3"/>
            <charset val="128"/>
          </rPr>
          <t xml:space="preserve">勤務期間を記入してください
</t>
        </r>
      </text>
    </comment>
    <comment ref="H58" authorId="1" shapeId="0" xr:uid="{00000000-0006-0000-0800-00002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8" authorId="1" shapeId="0" xr:uid="{5F60532B-3F83-4037-B4B8-C7E511032FD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8" authorId="1" shapeId="0" xr:uid="{FCF83DC2-B07C-4E12-8977-2C4598529D5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9" authorId="1" shapeId="0" xr:uid="{00000000-0006-0000-0800-00002D000000}">
      <text>
        <r>
          <rPr>
            <b/>
            <sz val="9"/>
            <color indexed="81"/>
            <rFont val="ＭＳ Ｐゴシック"/>
            <family val="3"/>
            <charset val="128"/>
          </rPr>
          <t xml:space="preserve">勤務期間を記入してください
</t>
        </r>
      </text>
    </comment>
    <comment ref="AL59" authorId="1" shapeId="0" xr:uid="{D1E37263-3F5D-45B4-BAEF-FFE113DE8B6C}">
      <text>
        <r>
          <rPr>
            <b/>
            <sz val="9"/>
            <color indexed="81"/>
            <rFont val="ＭＳ Ｐゴシック"/>
            <family val="3"/>
            <charset val="128"/>
          </rPr>
          <t xml:space="preserve">勤務期間を記入してください
</t>
        </r>
      </text>
    </comment>
    <comment ref="BP59" authorId="1" shapeId="0" xr:uid="{10602A39-D4FC-4FB2-9F69-C5CCFA1C617C}">
      <text>
        <r>
          <rPr>
            <b/>
            <sz val="9"/>
            <color indexed="81"/>
            <rFont val="ＭＳ Ｐゴシック"/>
            <family val="3"/>
            <charset val="128"/>
          </rPr>
          <t xml:space="preserve">勤務期間を記入してください
</t>
        </r>
      </text>
    </comment>
    <comment ref="H60" authorId="1" shapeId="0" xr:uid="{00000000-0006-0000-0800-00002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0" authorId="1" shapeId="0" xr:uid="{9245B063-6900-4DCD-B3A5-6D28553EC51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0" authorId="1" shapeId="0" xr:uid="{04AE9B1D-FC31-43CC-941E-4E7466C70E7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1" authorId="1" shapeId="0" xr:uid="{00000000-0006-0000-0800-00002F000000}">
      <text>
        <r>
          <rPr>
            <b/>
            <sz val="9"/>
            <color indexed="81"/>
            <rFont val="ＭＳ Ｐゴシック"/>
            <family val="3"/>
            <charset val="128"/>
          </rPr>
          <t xml:space="preserve">勤務期間を記入してください
</t>
        </r>
      </text>
    </comment>
    <comment ref="AL61" authorId="1" shapeId="0" xr:uid="{3E8E2377-0AC0-426E-8A3A-FCDFD57A9E3D}">
      <text>
        <r>
          <rPr>
            <b/>
            <sz val="9"/>
            <color indexed="81"/>
            <rFont val="ＭＳ Ｐゴシック"/>
            <family val="3"/>
            <charset val="128"/>
          </rPr>
          <t xml:space="preserve">勤務期間を記入してください
</t>
        </r>
      </text>
    </comment>
    <comment ref="BP61" authorId="1" shapeId="0" xr:uid="{9E63E138-17C5-42D9-974C-27329E32D3E4}">
      <text>
        <r>
          <rPr>
            <b/>
            <sz val="9"/>
            <color indexed="81"/>
            <rFont val="ＭＳ Ｐゴシック"/>
            <family val="3"/>
            <charset val="128"/>
          </rPr>
          <t xml:space="preserve">勤務期間を記入してください
</t>
        </r>
      </text>
    </comment>
    <comment ref="H62" authorId="1" shapeId="0" xr:uid="{00000000-0006-0000-0800-00003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2" authorId="1" shapeId="0" xr:uid="{117A6667-4686-49A6-8EA1-291363B2DE8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2" authorId="1" shapeId="0" xr:uid="{2160B8CD-6E51-4BB2-9FFD-49378B364C5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3" authorId="1" shapeId="0" xr:uid="{00000000-0006-0000-0800-000031000000}">
      <text>
        <r>
          <rPr>
            <b/>
            <sz val="9"/>
            <color indexed="81"/>
            <rFont val="ＭＳ Ｐゴシック"/>
            <family val="3"/>
            <charset val="128"/>
          </rPr>
          <t xml:space="preserve">勤務期間を記入してください
</t>
        </r>
      </text>
    </comment>
    <comment ref="AL63" authorId="1" shapeId="0" xr:uid="{9EBB3D6C-5A5A-4D1A-BFF3-3519BB89A4AB}">
      <text>
        <r>
          <rPr>
            <b/>
            <sz val="9"/>
            <color indexed="81"/>
            <rFont val="ＭＳ Ｐゴシック"/>
            <family val="3"/>
            <charset val="128"/>
          </rPr>
          <t xml:space="preserve">勤務期間を記入してください
</t>
        </r>
      </text>
    </comment>
    <comment ref="BP63" authorId="1" shapeId="0" xr:uid="{5A2A53B5-76CA-4B66-BEE7-0A2094BFEF34}">
      <text>
        <r>
          <rPr>
            <b/>
            <sz val="9"/>
            <color indexed="81"/>
            <rFont val="ＭＳ Ｐゴシック"/>
            <family val="3"/>
            <charset val="128"/>
          </rPr>
          <t xml:space="preserve">勤務期間を記入してください
</t>
        </r>
      </text>
    </comment>
    <comment ref="H64" authorId="1" shapeId="0" xr:uid="{00000000-0006-0000-0800-00003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4" authorId="1" shapeId="0" xr:uid="{4FE57391-CF9E-4A3C-BD4F-A8D10913822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4" authorId="1" shapeId="0" xr:uid="{04C67DB4-478C-4BE3-A074-906702DBF2A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5" authorId="1" shapeId="0" xr:uid="{00000000-0006-0000-0800-000033000000}">
      <text>
        <r>
          <rPr>
            <b/>
            <sz val="9"/>
            <color indexed="81"/>
            <rFont val="ＭＳ Ｐゴシック"/>
            <family val="3"/>
            <charset val="128"/>
          </rPr>
          <t xml:space="preserve">勤務期間を記入してください
</t>
        </r>
      </text>
    </comment>
    <comment ref="AL65" authorId="1" shapeId="0" xr:uid="{5D4BF919-E2DD-4617-B3F5-F16ACD8CD514}">
      <text>
        <r>
          <rPr>
            <b/>
            <sz val="9"/>
            <color indexed="81"/>
            <rFont val="ＭＳ Ｐゴシック"/>
            <family val="3"/>
            <charset val="128"/>
          </rPr>
          <t xml:space="preserve">勤務期間を記入してください
</t>
        </r>
      </text>
    </comment>
    <comment ref="BP65" authorId="1" shapeId="0" xr:uid="{DED7C518-9251-4C32-9288-AC47DCCE5F8C}">
      <text>
        <r>
          <rPr>
            <b/>
            <sz val="9"/>
            <color indexed="81"/>
            <rFont val="ＭＳ Ｐゴシック"/>
            <family val="3"/>
            <charset val="128"/>
          </rPr>
          <t xml:space="preserve">勤務期間を記入してください
</t>
        </r>
      </text>
    </comment>
    <comment ref="H66" authorId="1" shapeId="0" xr:uid="{00000000-0006-0000-0800-00003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6" authorId="1" shapeId="0" xr:uid="{B0BD38D9-1F24-4F2F-BB1F-827C4756EB8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6" authorId="1" shapeId="0" xr:uid="{E8F65097-1584-4DB8-9618-41E140CDE8A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7" authorId="1" shapeId="0" xr:uid="{00000000-0006-0000-0800-000035000000}">
      <text>
        <r>
          <rPr>
            <b/>
            <sz val="9"/>
            <color indexed="81"/>
            <rFont val="ＭＳ Ｐゴシック"/>
            <family val="3"/>
            <charset val="128"/>
          </rPr>
          <t xml:space="preserve">勤務期間を記入してください
</t>
        </r>
      </text>
    </comment>
    <comment ref="AL67" authorId="1" shapeId="0" xr:uid="{9BAED272-FC18-4113-99F6-A72BE88363D5}">
      <text>
        <r>
          <rPr>
            <b/>
            <sz val="9"/>
            <color indexed="81"/>
            <rFont val="ＭＳ Ｐゴシック"/>
            <family val="3"/>
            <charset val="128"/>
          </rPr>
          <t xml:space="preserve">勤務期間を記入してください
</t>
        </r>
      </text>
    </comment>
    <comment ref="BP67" authorId="1" shapeId="0" xr:uid="{57513980-9D1B-4F17-9EB8-891D21D471FE}">
      <text>
        <r>
          <rPr>
            <b/>
            <sz val="9"/>
            <color indexed="81"/>
            <rFont val="ＭＳ Ｐゴシック"/>
            <family val="3"/>
            <charset val="128"/>
          </rPr>
          <t xml:space="preserve">勤務期間を記入してください
</t>
        </r>
      </text>
    </comment>
    <comment ref="H68" authorId="1" shapeId="0" xr:uid="{00000000-0006-0000-0800-00003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8" authorId="1" shapeId="0" xr:uid="{162D321F-D43E-45E5-ADC1-FFF6869D6C9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8" authorId="1" shapeId="0" xr:uid="{58D8B42C-B184-4C8B-8728-24572F7201C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9" authorId="1" shapeId="0" xr:uid="{00000000-0006-0000-0800-000037000000}">
      <text>
        <r>
          <rPr>
            <b/>
            <sz val="9"/>
            <color indexed="81"/>
            <rFont val="ＭＳ Ｐゴシック"/>
            <family val="3"/>
            <charset val="128"/>
          </rPr>
          <t xml:space="preserve">勤務期間を記入してください
</t>
        </r>
      </text>
    </comment>
    <comment ref="AL69" authorId="1" shapeId="0" xr:uid="{2CEB6323-4D2D-4DB6-8EB9-86644440F9AC}">
      <text>
        <r>
          <rPr>
            <b/>
            <sz val="9"/>
            <color indexed="81"/>
            <rFont val="ＭＳ Ｐゴシック"/>
            <family val="3"/>
            <charset val="128"/>
          </rPr>
          <t xml:space="preserve">勤務期間を記入してください
</t>
        </r>
      </text>
    </comment>
    <comment ref="BP69" authorId="1" shapeId="0" xr:uid="{AD739AA7-3F08-4A41-A759-62CB00343A9B}">
      <text>
        <r>
          <rPr>
            <b/>
            <sz val="9"/>
            <color indexed="81"/>
            <rFont val="ＭＳ Ｐゴシック"/>
            <family val="3"/>
            <charset val="128"/>
          </rPr>
          <t xml:space="preserve">勤務期間を記入してください
</t>
        </r>
      </text>
    </comment>
    <comment ref="H70" authorId="1" shapeId="0" xr:uid="{00000000-0006-0000-0800-00003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0" authorId="1" shapeId="0" xr:uid="{311FD93D-8160-43F2-8B74-7696E63FF99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0" authorId="1" shapeId="0" xr:uid="{EB24C98E-05D4-4DB5-BB50-0EF64BC56B9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1" authorId="1" shapeId="0" xr:uid="{00000000-0006-0000-0800-000039000000}">
      <text>
        <r>
          <rPr>
            <b/>
            <sz val="9"/>
            <color indexed="81"/>
            <rFont val="ＭＳ Ｐゴシック"/>
            <family val="3"/>
            <charset val="128"/>
          </rPr>
          <t xml:space="preserve">勤務期間を記入してください
</t>
        </r>
      </text>
    </comment>
    <comment ref="AL71" authorId="1" shapeId="0" xr:uid="{4088ADF9-D21A-46C5-9675-C19F222B6452}">
      <text>
        <r>
          <rPr>
            <b/>
            <sz val="9"/>
            <color indexed="81"/>
            <rFont val="ＭＳ Ｐゴシック"/>
            <family val="3"/>
            <charset val="128"/>
          </rPr>
          <t xml:space="preserve">勤務期間を記入してください
</t>
        </r>
      </text>
    </comment>
    <comment ref="BP71" authorId="1" shapeId="0" xr:uid="{9B83D7CC-BC37-40AD-B7CA-434764BCB357}">
      <text>
        <r>
          <rPr>
            <b/>
            <sz val="9"/>
            <color indexed="81"/>
            <rFont val="ＭＳ Ｐゴシック"/>
            <family val="3"/>
            <charset val="128"/>
          </rPr>
          <t xml:space="preserve">勤務期間を記入してください
</t>
        </r>
      </text>
    </comment>
    <comment ref="H72" authorId="1" shapeId="0" xr:uid="{00000000-0006-0000-0800-00003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2" authorId="1" shapeId="0" xr:uid="{442EFC89-5CBD-4B16-94E5-A510CEC490E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2" authorId="1" shapeId="0" xr:uid="{E9B16073-0D80-430A-B184-5E864D5E228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3" authorId="1" shapeId="0" xr:uid="{00000000-0006-0000-0800-00003B000000}">
      <text>
        <r>
          <rPr>
            <b/>
            <sz val="9"/>
            <color indexed="81"/>
            <rFont val="ＭＳ Ｐゴシック"/>
            <family val="3"/>
            <charset val="128"/>
          </rPr>
          <t xml:space="preserve">勤務期間を記入してください
</t>
        </r>
      </text>
    </comment>
    <comment ref="AL73" authorId="1" shapeId="0" xr:uid="{DABC53D2-8CAE-45D1-BBDD-03384AB70636}">
      <text>
        <r>
          <rPr>
            <b/>
            <sz val="9"/>
            <color indexed="81"/>
            <rFont val="ＭＳ Ｐゴシック"/>
            <family val="3"/>
            <charset val="128"/>
          </rPr>
          <t xml:space="preserve">勤務期間を記入してください
</t>
        </r>
      </text>
    </comment>
    <comment ref="BP73" authorId="1" shapeId="0" xr:uid="{688F81A9-7616-4E9C-AE0D-EAF30C8B3D97}">
      <text>
        <r>
          <rPr>
            <b/>
            <sz val="9"/>
            <color indexed="81"/>
            <rFont val="ＭＳ Ｐゴシック"/>
            <family val="3"/>
            <charset val="128"/>
          </rPr>
          <t xml:space="preserve">勤務期間を記入してください
</t>
        </r>
      </text>
    </comment>
    <comment ref="H74" authorId="1" shapeId="0" xr:uid="{00000000-0006-0000-0800-00003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4" authorId="1" shapeId="0" xr:uid="{D866680A-AED3-4DDA-9B6D-87D6C1AE6B2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4" authorId="1" shapeId="0" xr:uid="{A45FF717-5EB5-4637-BBB5-9C06EC8BFBD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5" authorId="1" shapeId="0" xr:uid="{00000000-0006-0000-0800-00003D000000}">
      <text>
        <r>
          <rPr>
            <b/>
            <sz val="9"/>
            <color indexed="81"/>
            <rFont val="ＭＳ Ｐゴシック"/>
            <family val="3"/>
            <charset val="128"/>
          </rPr>
          <t xml:space="preserve">勤務期間を記入してください
</t>
        </r>
      </text>
    </comment>
    <comment ref="AL75" authorId="1" shapeId="0" xr:uid="{2D96BFA0-3FBB-4388-BCA8-DC40000C09F4}">
      <text>
        <r>
          <rPr>
            <b/>
            <sz val="9"/>
            <color indexed="81"/>
            <rFont val="ＭＳ Ｐゴシック"/>
            <family val="3"/>
            <charset val="128"/>
          </rPr>
          <t xml:space="preserve">勤務期間を記入してください
</t>
        </r>
      </text>
    </comment>
    <comment ref="BP75" authorId="1" shapeId="0" xr:uid="{3DE5459D-4119-4BD0-9EDA-2DE6A1CFD3F7}">
      <text>
        <r>
          <rPr>
            <b/>
            <sz val="9"/>
            <color indexed="81"/>
            <rFont val="ＭＳ Ｐゴシック"/>
            <family val="3"/>
            <charset val="128"/>
          </rPr>
          <t xml:space="preserve">勤務期間を記入してください
</t>
        </r>
      </text>
    </comment>
    <comment ref="H76" authorId="1" shapeId="0" xr:uid="{00000000-0006-0000-0800-00003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6" authorId="1" shapeId="0" xr:uid="{81B49513-D5E5-4AB0-BB57-78DA7DFD42C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6" authorId="1" shapeId="0" xr:uid="{5F6F8B33-F2D5-4374-B67C-B72FE3253C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7" authorId="1" shapeId="0" xr:uid="{00000000-0006-0000-0800-00003F000000}">
      <text>
        <r>
          <rPr>
            <b/>
            <sz val="9"/>
            <color indexed="81"/>
            <rFont val="ＭＳ Ｐゴシック"/>
            <family val="3"/>
            <charset val="128"/>
          </rPr>
          <t xml:space="preserve">勤務期間を記入してください
</t>
        </r>
      </text>
    </comment>
    <comment ref="AL77" authorId="1" shapeId="0" xr:uid="{C82D7D23-78C6-4327-9194-2201B81BD9AE}">
      <text>
        <r>
          <rPr>
            <b/>
            <sz val="9"/>
            <color indexed="81"/>
            <rFont val="ＭＳ Ｐゴシック"/>
            <family val="3"/>
            <charset val="128"/>
          </rPr>
          <t xml:space="preserve">勤務期間を記入してください
</t>
        </r>
      </text>
    </comment>
    <comment ref="BP77" authorId="1" shapeId="0" xr:uid="{1B19DA93-FDDF-49DD-93FF-5842ED5FBDB0}">
      <text>
        <r>
          <rPr>
            <b/>
            <sz val="9"/>
            <color indexed="81"/>
            <rFont val="ＭＳ Ｐゴシック"/>
            <family val="3"/>
            <charset val="128"/>
          </rPr>
          <t xml:space="preserve">勤務期間を記入してください
</t>
        </r>
      </text>
    </comment>
    <comment ref="H78" authorId="1" shapeId="0" xr:uid="{00000000-0006-0000-0800-00004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8" authorId="1" shapeId="0" xr:uid="{5605E85D-1874-4AE4-B235-ACEA6B04F79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8" authorId="1" shapeId="0" xr:uid="{856CAA52-3F8E-497E-9F3C-9E446665507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9" authorId="1" shapeId="0" xr:uid="{00000000-0006-0000-0800-000041000000}">
      <text>
        <r>
          <rPr>
            <b/>
            <sz val="9"/>
            <color indexed="81"/>
            <rFont val="ＭＳ Ｐゴシック"/>
            <family val="3"/>
            <charset val="128"/>
          </rPr>
          <t xml:space="preserve">勤務期間を記入してください
</t>
        </r>
      </text>
    </comment>
    <comment ref="AL79" authorId="1" shapeId="0" xr:uid="{D42C51CC-C256-4CA5-8026-6B44910426C7}">
      <text>
        <r>
          <rPr>
            <b/>
            <sz val="9"/>
            <color indexed="81"/>
            <rFont val="ＭＳ Ｐゴシック"/>
            <family val="3"/>
            <charset val="128"/>
          </rPr>
          <t xml:space="preserve">勤務期間を記入してください
</t>
        </r>
      </text>
    </comment>
    <comment ref="BP79" authorId="1" shapeId="0" xr:uid="{BDB2DD33-3272-4608-A507-84C45EF2C276}">
      <text>
        <r>
          <rPr>
            <b/>
            <sz val="9"/>
            <color indexed="81"/>
            <rFont val="ＭＳ Ｐゴシック"/>
            <family val="3"/>
            <charset val="128"/>
          </rPr>
          <t xml:space="preserve">勤務期間を記入してください
</t>
        </r>
      </text>
    </comment>
    <comment ref="H80" authorId="1" shapeId="0" xr:uid="{00000000-0006-0000-0800-00004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0" authorId="1" shapeId="0" xr:uid="{BA729B85-DB8F-49F3-B0DA-AEEA6387E7B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0" authorId="1" shapeId="0" xr:uid="{D9A9A824-14F6-4849-BA14-CE250DE693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1" authorId="1" shapeId="0" xr:uid="{00000000-0006-0000-0800-000043000000}">
      <text>
        <r>
          <rPr>
            <b/>
            <sz val="9"/>
            <color indexed="81"/>
            <rFont val="ＭＳ Ｐゴシック"/>
            <family val="3"/>
            <charset val="128"/>
          </rPr>
          <t xml:space="preserve">勤務期間を記入してください
</t>
        </r>
      </text>
    </comment>
    <comment ref="AL81" authorId="1" shapeId="0" xr:uid="{B3DA9D95-7865-4E7D-BB6F-2F02B9188658}">
      <text>
        <r>
          <rPr>
            <b/>
            <sz val="9"/>
            <color indexed="81"/>
            <rFont val="ＭＳ Ｐゴシック"/>
            <family val="3"/>
            <charset val="128"/>
          </rPr>
          <t xml:space="preserve">勤務期間を記入してください
</t>
        </r>
      </text>
    </comment>
    <comment ref="BP81" authorId="1" shapeId="0" xr:uid="{B5D578C6-F044-4023-AB11-E24A36CF3A08}">
      <text>
        <r>
          <rPr>
            <b/>
            <sz val="9"/>
            <color indexed="81"/>
            <rFont val="ＭＳ Ｐゴシック"/>
            <family val="3"/>
            <charset val="128"/>
          </rPr>
          <t xml:space="preserve">勤務期間を記入してください
</t>
        </r>
      </text>
    </comment>
    <comment ref="H82" authorId="1" shapeId="0" xr:uid="{00000000-0006-0000-0800-00004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2" authorId="1" shapeId="0" xr:uid="{8D6ACF52-C2E7-4A69-B208-7ED1435D49E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2" authorId="1" shapeId="0" xr:uid="{49992C53-7BAF-4E10-93EB-E60C9846905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3" authorId="1" shapeId="0" xr:uid="{00000000-0006-0000-0800-000045000000}">
      <text>
        <r>
          <rPr>
            <b/>
            <sz val="9"/>
            <color indexed="81"/>
            <rFont val="ＭＳ Ｐゴシック"/>
            <family val="3"/>
            <charset val="128"/>
          </rPr>
          <t xml:space="preserve">勤務期間を記入してください
</t>
        </r>
      </text>
    </comment>
    <comment ref="AL83" authorId="1" shapeId="0" xr:uid="{AC9B4644-C9AB-488F-9741-9422CE8FD1C3}">
      <text>
        <r>
          <rPr>
            <b/>
            <sz val="9"/>
            <color indexed="81"/>
            <rFont val="ＭＳ Ｐゴシック"/>
            <family val="3"/>
            <charset val="128"/>
          </rPr>
          <t xml:space="preserve">勤務期間を記入してください
</t>
        </r>
      </text>
    </comment>
    <comment ref="BP83" authorId="1" shapeId="0" xr:uid="{3AB250D8-7AE0-4E30-A982-ABBC2C8F5E72}">
      <text>
        <r>
          <rPr>
            <b/>
            <sz val="9"/>
            <color indexed="81"/>
            <rFont val="ＭＳ Ｐゴシック"/>
            <family val="3"/>
            <charset val="128"/>
          </rPr>
          <t xml:space="preserve">勤務期間を記入してください
</t>
        </r>
      </text>
    </comment>
    <comment ref="H84" authorId="1" shapeId="0" xr:uid="{00000000-0006-0000-0800-00004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4" authorId="1" shapeId="0" xr:uid="{5201151F-76A4-4F0B-9D78-F2814CA9096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4" authorId="1" shapeId="0" xr:uid="{9A4B0FDF-4FA8-48EF-BDDA-96FED11B903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5" authorId="1" shapeId="0" xr:uid="{00000000-0006-0000-0800-000047000000}">
      <text>
        <r>
          <rPr>
            <b/>
            <sz val="9"/>
            <color indexed="81"/>
            <rFont val="ＭＳ Ｐゴシック"/>
            <family val="3"/>
            <charset val="128"/>
          </rPr>
          <t xml:space="preserve">勤務期間を記入してください
</t>
        </r>
      </text>
    </comment>
    <comment ref="AL85" authorId="1" shapeId="0" xr:uid="{E9FFC885-EF3B-4A00-915C-644E2FE7E60F}">
      <text>
        <r>
          <rPr>
            <b/>
            <sz val="9"/>
            <color indexed="81"/>
            <rFont val="ＭＳ Ｐゴシック"/>
            <family val="3"/>
            <charset val="128"/>
          </rPr>
          <t xml:space="preserve">勤務期間を記入してください
</t>
        </r>
      </text>
    </comment>
    <comment ref="BP85" authorId="1" shapeId="0" xr:uid="{0AB369E3-114B-427F-8788-8D8D5CE29EDA}">
      <text>
        <r>
          <rPr>
            <b/>
            <sz val="9"/>
            <color indexed="81"/>
            <rFont val="ＭＳ Ｐゴシック"/>
            <family val="3"/>
            <charset val="128"/>
          </rPr>
          <t xml:space="preserve">勤務期間を記入してください
</t>
        </r>
      </text>
    </comment>
    <comment ref="H86" authorId="1" shapeId="0" xr:uid="{00000000-0006-0000-0800-00004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6" authorId="1" shapeId="0" xr:uid="{1149E770-3298-45AE-9960-22D1D432934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6" authorId="1" shapeId="0" xr:uid="{95F0C827-03FC-4A8F-BF45-970608CB6C0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7" authorId="1" shapeId="0" xr:uid="{00000000-0006-0000-0800-000049000000}">
      <text>
        <r>
          <rPr>
            <b/>
            <sz val="9"/>
            <color indexed="81"/>
            <rFont val="ＭＳ Ｐゴシック"/>
            <family val="3"/>
            <charset val="128"/>
          </rPr>
          <t xml:space="preserve">勤務期間を記入してください
</t>
        </r>
      </text>
    </comment>
    <comment ref="AL87" authorId="1" shapeId="0" xr:uid="{542D061C-FE2F-4184-9CA8-8EE3CD7C87D5}">
      <text>
        <r>
          <rPr>
            <b/>
            <sz val="9"/>
            <color indexed="81"/>
            <rFont val="ＭＳ Ｐゴシック"/>
            <family val="3"/>
            <charset val="128"/>
          </rPr>
          <t xml:space="preserve">勤務期間を記入してください
</t>
        </r>
      </text>
    </comment>
    <comment ref="BP87" authorId="1" shapeId="0" xr:uid="{3CC4775F-1EAC-4AFA-9F1E-0EA56B1A6E0B}">
      <text>
        <r>
          <rPr>
            <b/>
            <sz val="9"/>
            <color indexed="81"/>
            <rFont val="ＭＳ Ｐゴシック"/>
            <family val="3"/>
            <charset val="128"/>
          </rPr>
          <t xml:space="preserve">勤務期間を記入してください
</t>
        </r>
      </text>
    </comment>
    <comment ref="H88" authorId="1" shapeId="0" xr:uid="{00000000-0006-0000-0800-00004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8" authorId="1" shapeId="0" xr:uid="{AFF0A57A-7C86-45C8-8B73-01870382398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8" authorId="1" shapeId="0" xr:uid="{E03F7152-8375-4D22-8B01-8328A30BED6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9" authorId="1" shapeId="0" xr:uid="{00000000-0006-0000-0800-00004B000000}">
      <text>
        <r>
          <rPr>
            <b/>
            <sz val="9"/>
            <color indexed="81"/>
            <rFont val="ＭＳ Ｐゴシック"/>
            <family val="3"/>
            <charset val="128"/>
          </rPr>
          <t xml:space="preserve">勤務期間を記入してください
</t>
        </r>
      </text>
    </comment>
    <comment ref="AL89" authorId="1" shapeId="0" xr:uid="{0EEBF8DE-2C2D-4916-B772-9399AAB04484}">
      <text>
        <r>
          <rPr>
            <b/>
            <sz val="9"/>
            <color indexed="81"/>
            <rFont val="ＭＳ Ｐゴシック"/>
            <family val="3"/>
            <charset val="128"/>
          </rPr>
          <t xml:space="preserve">勤務期間を記入してください
</t>
        </r>
      </text>
    </comment>
    <comment ref="BP89" authorId="1" shapeId="0" xr:uid="{F5D90F3E-02AC-4FBB-844F-8104CC711679}">
      <text>
        <r>
          <rPr>
            <b/>
            <sz val="9"/>
            <color indexed="81"/>
            <rFont val="ＭＳ Ｐゴシック"/>
            <family val="3"/>
            <charset val="128"/>
          </rPr>
          <t xml:space="preserve">勤務期間を記入してください
</t>
        </r>
      </text>
    </comment>
    <comment ref="H90" authorId="1" shapeId="0" xr:uid="{00000000-0006-0000-0800-00004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0" authorId="1" shapeId="0" xr:uid="{9FF43207-BDD4-4BC5-B5EF-5D02A1F42D0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0" authorId="1" shapeId="0" xr:uid="{03880C8B-0075-4C93-9F39-A2FACBF7B05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1" authorId="1" shapeId="0" xr:uid="{00000000-0006-0000-0800-00004D000000}">
      <text>
        <r>
          <rPr>
            <b/>
            <sz val="9"/>
            <color indexed="81"/>
            <rFont val="ＭＳ Ｐゴシック"/>
            <family val="3"/>
            <charset val="128"/>
          </rPr>
          <t xml:space="preserve">勤務期間を記入してください
</t>
        </r>
      </text>
    </comment>
    <comment ref="AL91" authorId="1" shapeId="0" xr:uid="{EC438355-B663-4838-8177-C52CA80353C4}">
      <text>
        <r>
          <rPr>
            <b/>
            <sz val="9"/>
            <color indexed="81"/>
            <rFont val="ＭＳ Ｐゴシック"/>
            <family val="3"/>
            <charset val="128"/>
          </rPr>
          <t xml:space="preserve">勤務期間を記入してください
</t>
        </r>
      </text>
    </comment>
    <comment ref="BP91" authorId="1" shapeId="0" xr:uid="{0C8A83C7-3AA1-408F-84A1-198D28B9D073}">
      <text>
        <r>
          <rPr>
            <b/>
            <sz val="9"/>
            <color indexed="81"/>
            <rFont val="ＭＳ Ｐゴシック"/>
            <family val="3"/>
            <charset val="128"/>
          </rPr>
          <t xml:space="preserve">勤務期間を記入してください
</t>
        </r>
      </text>
    </comment>
    <comment ref="H92" authorId="1" shapeId="0" xr:uid="{00000000-0006-0000-0800-00004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2" authorId="1" shapeId="0" xr:uid="{61EAA00E-7EDC-412B-91C6-966E09F8870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2" authorId="1" shapeId="0" xr:uid="{D82FF1B0-5279-4EAC-B208-CD87D9EC0E8B}">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3" authorId="1" shapeId="0" xr:uid="{00000000-0006-0000-0800-00004F000000}">
      <text>
        <r>
          <rPr>
            <b/>
            <sz val="9"/>
            <color indexed="81"/>
            <rFont val="ＭＳ Ｐゴシック"/>
            <family val="3"/>
            <charset val="128"/>
          </rPr>
          <t xml:space="preserve">勤務期間を記入してください
</t>
        </r>
      </text>
    </comment>
    <comment ref="AL93" authorId="1" shapeId="0" xr:uid="{B836F500-8819-49C2-B7AF-BBFB30D31F65}">
      <text>
        <r>
          <rPr>
            <b/>
            <sz val="9"/>
            <color indexed="81"/>
            <rFont val="ＭＳ Ｐゴシック"/>
            <family val="3"/>
            <charset val="128"/>
          </rPr>
          <t xml:space="preserve">勤務期間を記入してください
</t>
        </r>
      </text>
    </comment>
    <comment ref="BP93" authorId="1" shapeId="0" xr:uid="{D096C68B-E3CE-4B25-9428-CAA04F1A27C6}">
      <text>
        <r>
          <rPr>
            <b/>
            <sz val="9"/>
            <color indexed="81"/>
            <rFont val="ＭＳ Ｐゴシック"/>
            <family val="3"/>
            <charset val="128"/>
          </rPr>
          <t xml:space="preserve">勤務期間を記入してください
</t>
        </r>
      </text>
    </comment>
    <comment ref="H94" authorId="1" shapeId="0" xr:uid="{00000000-0006-0000-0800-00005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4" authorId="1" shapeId="0" xr:uid="{84CB65F8-B8A2-4B6B-BC71-69F3EAFE77B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4" authorId="1" shapeId="0" xr:uid="{FE78A084-43FE-4072-8A1A-ED4DF53CC4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事務センター</author>
  </authors>
  <commentList>
    <comment ref="L9" authorId="0" shapeId="0" xr:uid="{A7214F6D-2397-4CD4-9E9C-49FB7252F1B7}">
      <text>
        <r>
          <rPr>
            <sz val="11"/>
            <color indexed="81"/>
            <rFont val="ＭＳ Ｐゴシック"/>
            <family val="3"/>
            <charset val="128"/>
          </rPr>
          <t xml:space="preserve">常勤職員換算数を記入すること。
自動的に（）表示になります。
</t>
        </r>
      </text>
    </comment>
    <comment ref="O9" authorId="0" shapeId="0" xr:uid="{3129968F-0104-4856-B648-3C677DEE2D09}">
      <text>
        <r>
          <rPr>
            <sz val="11"/>
            <color indexed="81"/>
            <rFont val="ＭＳ Ｐゴシック"/>
            <family val="3"/>
            <charset val="128"/>
          </rPr>
          <t xml:space="preserve">常勤職員換算数を記入すること。
自動的に（）表示になります。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F8" authorId="0" shapeId="0" xr:uid="{629AD09E-40DF-4B5A-A642-AC222965E668}">
      <text>
        <r>
          <rPr>
            <b/>
            <sz val="9"/>
            <color indexed="10"/>
            <rFont val="ＭＳ Ｐゴシック"/>
            <family val="3"/>
            <charset val="128"/>
          </rPr>
          <t>保育所の所在地</t>
        </r>
        <r>
          <rPr>
            <b/>
            <sz val="9"/>
            <color indexed="81"/>
            <rFont val="ＭＳ Ｐゴシック"/>
            <family val="3"/>
            <charset val="128"/>
          </rPr>
          <t xml:space="preserve">
を記入してください。</t>
        </r>
      </text>
    </comment>
    <comment ref="J8" authorId="1" shapeId="0" xr:uid="{00000000-0006-0000-0900-000002000000}">
      <text>
        <r>
          <rPr>
            <sz val="9"/>
            <color indexed="81"/>
            <rFont val="ＭＳ Ｐゴシック"/>
            <family val="3"/>
            <charset val="128"/>
          </rPr>
          <t xml:space="preserve">数字のみ記入してください。
</t>
        </r>
      </text>
    </comment>
    <comment ref="H30" authorId="0" shapeId="0" xr:uid="{00000000-0006-0000-0900-000003000000}">
      <text>
        <r>
          <rPr>
            <b/>
            <sz val="9"/>
            <color indexed="81"/>
            <rFont val="ＭＳ Ｐゴシック"/>
            <family val="3"/>
            <charset val="128"/>
          </rPr>
          <t>入力は、全角、半角どちらでも構いません。</t>
        </r>
      </text>
    </comment>
  </commentList>
</comments>
</file>

<file path=xl/sharedStrings.xml><?xml version="1.0" encoding="utf-8"?>
<sst xmlns="http://schemas.openxmlformats.org/spreadsheetml/2006/main" count="1806" uniqueCount="941">
  <si>
    <t>　・　このシーﾄは印刷の必要はありません。</t>
    <rPh sb="9" eb="11">
      <t>インサツ</t>
    </rPh>
    <rPh sb="12" eb="14">
      <t>ヒツヨウ</t>
    </rPh>
    <phoneticPr fontId="26"/>
  </si>
  <si>
    <t>①</t>
    <phoneticPr fontId="24"/>
  </si>
  <si>
    <t>（記載例）</t>
    <rPh sb="1" eb="4">
      <t>キサイレイ</t>
    </rPh>
    <phoneticPr fontId="24"/>
  </si>
  <si>
    <t>病院名</t>
    <rPh sb="0" eb="2">
      <t>ビョウイン</t>
    </rPh>
    <rPh sb="2" eb="3">
      <t>メイ</t>
    </rPh>
    <phoneticPr fontId="24"/>
  </si>
  <si>
    <t>○○病院</t>
    <rPh sb="2" eb="4">
      <t>ビョウイン</t>
    </rPh>
    <phoneticPr fontId="24"/>
  </si>
  <si>
    <t>A型特例</t>
    <rPh sb="1" eb="2">
      <t>ガタ</t>
    </rPh>
    <rPh sb="2" eb="4">
      <t>トクレイ</t>
    </rPh>
    <phoneticPr fontId="24"/>
  </si>
  <si>
    <t>種別</t>
    <rPh sb="0" eb="2">
      <t>シュベツ</t>
    </rPh>
    <phoneticPr fontId="24"/>
  </si>
  <si>
    <t>A型</t>
    <rPh sb="1" eb="2">
      <t>ガタ</t>
    </rPh>
    <phoneticPr fontId="24"/>
  </si>
  <si>
    <t>設置区分</t>
    <rPh sb="0" eb="2">
      <t>セッチ</t>
    </rPh>
    <rPh sb="2" eb="4">
      <t>クブン</t>
    </rPh>
    <phoneticPr fontId="24"/>
  </si>
  <si>
    <t>保育施設名</t>
    <rPh sb="0" eb="2">
      <t>ホイク</t>
    </rPh>
    <rPh sb="2" eb="4">
      <t>シセツ</t>
    </rPh>
    <rPh sb="4" eb="5">
      <t>メイ</t>
    </rPh>
    <phoneticPr fontId="24"/>
  </si>
  <si>
    <t>直営</t>
    <rPh sb="0" eb="2">
      <t>チョクエイ</t>
    </rPh>
    <phoneticPr fontId="24"/>
  </si>
  <si>
    <t>②</t>
    <phoneticPr fontId="24"/>
  </si>
  <si>
    <t>医療法人</t>
    <rPh sb="0" eb="4">
      <t>イリョウホウジン</t>
    </rPh>
    <phoneticPr fontId="24"/>
  </si>
  <si>
    <t>社会福祉法人</t>
    <rPh sb="0" eb="2">
      <t>シャカイ</t>
    </rPh>
    <rPh sb="2" eb="4">
      <t>フクシ</t>
    </rPh>
    <rPh sb="4" eb="6">
      <t>ホウジン</t>
    </rPh>
    <phoneticPr fontId="24"/>
  </si>
  <si>
    <t>社福</t>
    <rPh sb="0" eb="2">
      <t>シャフク</t>
    </rPh>
    <phoneticPr fontId="24"/>
  </si>
  <si>
    <t>一般社団法人</t>
    <rPh sb="0" eb="2">
      <t>イッパン</t>
    </rPh>
    <rPh sb="2" eb="6">
      <t>シャダンホウジン</t>
    </rPh>
    <phoneticPr fontId="24"/>
  </si>
  <si>
    <t>社団</t>
    <rPh sb="0" eb="2">
      <t>シャダン</t>
    </rPh>
    <phoneticPr fontId="24"/>
  </si>
  <si>
    <t>一般財団法人</t>
    <rPh sb="0" eb="2">
      <t>イッパン</t>
    </rPh>
    <rPh sb="2" eb="4">
      <t>ザイダン</t>
    </rPh>
    <rPh sb="4" eb="6">
      <t>ホウジン</t>
    </rPh>
    <phoneticPr fontId="24"/>
  </si>
  <si>
    <t>財団</t>
    <rPh sb="0" eb="2">
      <t>ザイダン</t>
    </rPh>
    <phoneticPr fontId="24"/>
  </si>
  <si>
    <t>医師会</t>
    <rPh sb="0" eb="3">
      <t>イシカイ</t>
    </rPh>
    <phoneticPr fontId="24"/>
  </si>
  <si>
    <t>その他の法人</t>
    <rPh sb="2" eb="3">
      <t>タ</t>
    </rPh>
    <rPh sb="4" eb="6">
      <t>ホウジン</t>
    </rPh>
    <phoneticPr fontId="24"/>
  </si>
  <si>
    <t>その他</t>
    <rPh sb="2" eb="3">
      <t>タ</t>
    </rPh>
    <phoneticPr fontId="24"/>
  </si>
  <si>
    <t>個人</t>
    <rPh sb="0" eb="2">
      <t>コジン</t>
    </rPh>
    <phoneticPr fontId="24"/>
  </si>
  <si>
    <t>以上で、入力作業終了です。</t>
    <rPh sb="0" eb="2">
      <t>イジョウ</t>
    </rPh>
    <rPh sb="4" eb="6">
      <t>ニュウリョク</t>
    </rPh>
    <rPh sb="6" eb="8">
      <t>サギョウ</t>
    </rPh>
    <rPh sb="8" eb="10">
      <t>シュウリョウ</t>
    </rPh>
    <phoneticPr fontId="24"/>
  </si>
  <si>
    <t>◎</t>
    <phoneticPr fontId="24"/>
  </si>
  <si>
    <t>提出期限</t>
    <rPh sb="0" eb="2">
      <t>テイシュツ</t>
    </rPh>
    <rPh sb="2" eb="4">
      <t>キゲン</t>
    </rPh>
    <phoneticPr fontId="24"/>
  </si>
  <si>
    <t>提出先・照会先</t>
    <rPh sb="0" eb="3">
      <t>テイシュツサキ</t>
    </rPh>
    <rPh sb="4" eb="6">
      <t>ショウカイ</t>
    </rPh>
    <rPh sb="6" eb="7">
      <t>サキ</t>
    </rPh>
    <phoneticPr fontId="24"/>
  </si>
  <si>
    <t>入力上の注意</t>
    <rPh sb="0" eb="2">
      <t>ニュウリョク</t>
    </rPh>
    <rPh sb="2" eb="3">
      <t>ジョウ</t>
    </rPh>
    <rPh sb="4" eb="6">
      <t>チュウイ</t>
    </rPh>
    <phoneticPr fontId="26"/>
  </si>
  <si>
    <t>　　日付、住所、団体名（法人及び病院名）、代表者名（職氏名）など、入力マニュアルから設定しています。正しく表示されているか確認ください。</t>
    <rPh sb="2" eb="4">
      <t>ヒヅケ</t>
    </rPh>
    <rPh sb="5" eb="7">
      <t>ジュウショ</t>
    </rPh>
    <rPh sb="8" eb="11">
      <t>ダンタイメイ</t>
    </rPh>
    <rPh sb="12" eb="14">
      <t>ホウジン</t>
    </rPh>
    <rPh sb="14" eb="15">
      <t>オヨ</t>
    </rPh>
    <rPh sb="16" eb="18">
      <t>ビョウイン</t>
    </rPh>
    <rPh sb="18" eb="19">
      <t>メイ</t>
    </rPh>
    <rPh sb="21" eb="24">
      <t>ダイヒョウシャ</t>
    </rPh>
    <rPh sb="24" eb="25">
      <t>メイ</t>
    </rPh>
    <rPh sb="26" eb="29">
      <t>ショクシメイ</t>
    </rPh>
    <rPh sb="33" eb="35">
      <t>ニュウリョク</t>
    </rPh>
    <rPh sb="42" eb="44">
      <t>セッテイ</t>
    </rPh>
    <rPh sb="50" eb="51">
      <t>タダ</t>
    </rPh>
    <rPh sb="53" eb="55">
      <t>ヒョウジ</t>
    </rPh>
    <rPh sb="61" eb="63">
      <t>カクニン</t>
    </rPh>
    <phoneticPr fontId="24"/>
  </si>
  <si>
    <t>様式第１号（第３条関係）</t>
    <rPh sb="0" eb="2">
      <t>ヨウシキ</t>
    </rPh>
    <rPh sb="2" eb="3">
      <t>ダイ</t>
    </rPh>
    <rPh sb="4" eb="5">
      <t>ゴウ</t>
    </rPh>
    <rPh sb="6" eb="7">
      <t>ダイ</t>
    </rPh>
    <rPh sb="8" eb="9">
      <t>ジョウ</t>
    </rPh>
    <rPh sb="9" eb="11">
      <t>カンケイ</t>
    </rPh>
    <phoneticPr fontId="24"/>
  </si>
  <si>
    <t xml:space="preserve"> 補　助　金　交　付　申　請　書</t>
    <rPh sb="1" eb="6">
      <t>ホジョキン</t>
    </rPh>
    <rPh sb="7" eb="10">
      <t>コウフ</t>
    </rPh>
    <rPh sb="11" eb="16">
      <t>シンセイショ</t>
    </rPh>
    <phoneticPr fontId="24"/>
  </si>
  <si>
    <t>住所</t>
    <rPh sb="0" eb="2">
      <t>ジュウショ</t>
    </rPh>
    <phoneticPr fontId="24"/>
  </si>
  <si>
    <t>団体名</t>
    <rPh sb="0" eb="3">
      <t>ダンタイメイ</t>
    </rPh>
    <phoneticPr fontId="24"/>
  </si>
  <si>
    <t>代表者名</t>
    <rPh sb="0" eb="3">
      <t>ダイヒョウシャ</t>
    </rPh>
    <rPh sb="3" eb="4">
      <t>メイ</t>
    </rPh>
    <phoneticPr fontId="24"/>
  </si>
  <si>
    <t>年度において、病院内保育所運営事業を下記のとおり実施したいので、</t>
    <rPh sb="0" eb="2">
      <t>ネンド</t>
    </rPh>
    <rPh sb="7" eb="10">
      <t>ビョウインナイ</t>
    </rPh>
    <rPh sb="10" eb="13">
      <t>ホイクショ</t>
    </rPh>
    <rPh sb="13" eb="15">
      <t>ウンエイ</t>
    </rPh>
    <rPh sb="15" eb="17">
      <t>ジギョウ</t>
    </rPh>
    <rPh sb="18" eb="20">
      <t>カキ</t>
    </rPh>
    <rPh sb="24" eb="26">
      <t>ジッシ</t>
    </rPh>
    <phoneticPr fontId="24"/>
  </si>
  <si>
    <t>記</t>
    <rPh sb="0" eb="1">
      <t>キ</t>
    </rPh>
    <phoneticPr fontId="24"/>
  </si>
  <si>
    <t>　２　　事業の着手予定年月日</t>
    <rPh sb="4" eb="6">
      <t>ジギョウ</t>
    </rPh>
    <rPh sb="7" eb="9">
      <t>チャクシュ</t>
    </rPh>
    <rPh sb="9" eb="11">
      <t>ヨテイ</t>
    </rPh>
    <rPh sb="11" eb="13">
      <t>ネンガッピ</t>
    </rPh>
    <rPh sb="13" eb="14">
      <t>ニチ</t>
    </rPh>
    <phoneticPr fontId="24"/>
  </si>
  <si>
    <t>　</t>
    <phoneticPr fontId="24"/>
  </si>
  <si>
    <t>　　　　事業の完了予定年月日</t>
    <rPh sb="4" eb="6">
      <t>ジギョウ</t>
    </rPh>
    <rPh sb="7" eb="9">
      <t>カンリョウ</t>
    </rPh>
    <rPh sb="9" eb="11">
      <t>ヨテイ</t>
    </rPh>
    <rPh sb="11" eb="14">
      <t>ネンガッピ</t>
    </rPh>
    <phoneticPr fontId="24"/>
  </si>
  <si>
    <t>年  3月31日</t>
    <rPh sb="0" eb="1">
      <t>ネン</t>
    </rPh>
    <rPh sb="4" eb="5">
      <t>ガツ</t>
    </rPh>
    <rPh sb="7" eb="8">
      <t>ニチ</t>
    </rPh>
    <phoneticPr fontId="24"/>
  </si>
  <si>
    <t>　３　　添付書類</t>
    <rPh sb="4" eb="6">
      <t>テンプ</t>
    </rPh>
    <rPh sb="6" eb="8">
      <t>ショルイ</t>
    </rPh>
    <phoneticPr fontId="24"/>
  </si>
  <si>
    <t>病院内保育所運営事業所要額調書（様式１－１）</t>
    <rPh sb="0" eb="2">
      <t>ビョウイン</t>
    </rPh>
    <rPh sb="2" eb="3">
      <t>ナイ</t>
    </rPh>
    <rPh sb="3" eb="6">
      <t>ホイクショ</t>
    </rPh>
    <rPh sb="6" eb="8">
      <t>ウンエイ</t>
    </rPh>
    <rPh sb="8" eb="10">
      <t>ジギョウ</t>
    </rPh>
    <rPh sb="10" eb="13">
      <t>ショヨウガク</t>
    </rPh>
    <rPh sb="13" eb="15">
      <t>チョウショ</t>
    </rPh>
    <rPh sb="16" eb="18">
      <t>ヨウシキ</t>
    </rPh>
    <phoneticPr fontId="24"/>
  </si>
  <si>
    <t xml:space="preserve"> </t>
    <phoneticPr fontId="24"/>
  </si>
  <si>
    <t>　</t>
    <phoneticPr fontId="24"/>
  </si>
  <si>
    <t>別　　記</t>
  </si>
  <si>
    <t>１　収入の部</t>
  </si>
  <si>
    <t>科　　　　　　目</t>
  </si>
  <si>
    <t>予　　　算　　　額</t>
  </si>
  <si>
    <t>摘　　　　　　要</t>
  </si>
  <si>
    <t>円</t>
  </si>
  <si>
    <t>１人当たりの保育料（１ヶ月当たり）</t>
    <rPh sb="0" eb="2">
      <t>ヒトリ</t>
    </rPh>
    <rPh sb="2" eb="3">
      <t>ア</t>
    </rPh>
    <rPh sb="6" eb="9">
      <t>ホイクリョウ</t>
    </rPh>
    <rPh sb="12" eb="13">
      <t>ゲツ</t>
    </rPh>
    <rPh sb="13" eb="14">
      <t>ア</t>
    </rPh>
    <phoneticPr fontId="24"/>
  </si>
  <si>
    <t>保育料収入</t>
    <rPh sb="0" eb="3">
      <t>ホイクリョウ</t>
    </rPh>
    <rPh sb="3" eb="5">
      <t>シュウニュウ</t>
    </rPh>
    <phoneticPr fontId="26"/>
  </si>
  <si>
    <t>補助金収入</t>
    <rPh sb="0" eb="3">
      <t>ホジョキン</t>
    </rPh>
    <rPh sb="3" eb="5">
      <t>シュウニュウ</t>
    </rPh>
    <phoneticPr fontId="24"/>
  </si>
  <si>
    <t>計</t>
  </si>
  <si>
    <t>２　支出の部</t>
  </si>
  <si>
    <t>（注）　収支の計は、それぞれ一致する。</t>
    <phoneticPr fontId="26"/>
  </si>
  <si>
    <t>様式１－１</t>
    <rPh sb="0" eb="2">
      <t>ヨウシキ</t>
    </rPh>
    <phoneticPr fontId="24"/>
  </si>
  <si>
    <t>病院内保育所運営事業所要額調書</t>
    <rPh sb="0" eb="3">
      <t>ビョウインナイ</t>
    </rPh>
    <rPh sb="3" eb="6">
      <t>ホイクショ</t>
    </rPh>
    <rPh sb="6" eb="8">
      <t>ウンエイ</t>
    </rPh>
    <rPh sb="8" eb="10">
      <t>ジギョウ</t>
    </rPh>
    <rPh sb="10" eb="13">
      <t>ショヨウガク</t>
    </rPh>
    <rPh sb="13" eb="15">
      <t>チョウショ</t>
    </rPh>
    <phoneticPr fontId="24"/>
  </si>
  <si>
    <t>病院名及び
保育施設名</t>
    <rPh sb="0" eb="2">
      <t>ビョウイン</t>
    </rPh>
    <rPh sb="2" eb="3">
      <t>メイ</t>
    </rPh>
    <rPh sb="3" eb="4">
      <t>オヨ</t>
    </rPh>
    <rPh sb="6" eb="8">
      <t>ホイク</t>
    </rPh>
    <rPh sb="8" eb="10">
      <t>シセツ</t>
    </rPh>
    <rPh sb="10" eb="11">
      <t>メイ</t>
    </rPh>
    <phoneticPr fontId="24"/>
  </si>
  <si>
    <t>総事業費
Ａ</t>
    <rPh sb="0" eb="1">
      <t>ソウ</t>
    </rPh>
    <rPh sb="1" eb="4">
      <t>ジギョウヒ</t>
    </rPh>
    <phoneticPr fontId="24"/>
  </si>
  <si>
    <t>対象経費の
支出予定額
Ｂ</t>
    <rPh sb="0" eb="2">
      <t>タイショウ</t>
    </rPh>
    <rPh sb="2" eb="4">
      <t>ケイヒ</t>
    </rPh>
    <rPh sb="6" eb="8">
      <t>シシュツ</t>
    </rPh>
    <rPh sb="8" eb="11">
      <t>ヨテイガク</t>
    </rPh>
    <phoneticPr fontId="24"/>
  </si>
  <si>
    <t>基　　　　　　　　　準　　　　　　　　　額</t>
    <rPh sb="0" eb="1">
      <t>モト</t>
    </rPh>
    <rPh sb="10" eb="11">
      <t>ジュン</t>
    </rPh>
    <rPh sb="20" eb="21">
      <t>ガク</t>
    </rPh>
    <phoneticPr fontId="24"/>
  </si>
  <si>
    <t>選　定　額
Ｄ</t>
    <rPh sb="0" eb="1">
      <t>セン</t>
    </rPh>
    <rPh sb="2" eb="3">
      <t>サダム</t>
    </rPh>
    <rPh sb="4" eb="5">
      <t>ガク</t>
    </rPh>
    <phoneticPr fontId="24"/>
  </si>
  <si>
    <t>県費補助
基本額
D×2/3　Ｅ</t>
    <rPh sb="0" eb="2">
      <t>ケンピ</t>
    </rPh>
    <rPh sb="2" eb="4">
      <t>ホジョ</t>
    </rPh>
    <rPh sb="5" eb="7">
      <t>キホン</t>
    </rPh>
    <rPh sb="7" eb="8">
      <t>ガク</t>
    </rPh>
    <phoneticPr fontId="24"/>
  </si>
  <si>
    <t>基　　本　　額</t>
    <rPh sb="0" eb="1">
      <t>モト</t>
    </rPh>
    <rPh sb="3" eb="4">
      <t>ホン</t>
    </rPh>
    <rPh sb="6" eb="7">
      <t>ガク</t>
    </rPh>
    <phoneticPr fontId="24"/>
  </si>
  <si>
    <t>加　　算　　額</t>
    <rPh sb="0" eb="1">
      <t>カ</t>
    </rPh>
    <rPh sb="3" eb="4">
      <t>ザン</t>
    </rPh>
    <rPh sb="6" eb="7">
      <t>ガク</t>
    </rPh>
    <phoneticPr fontId="24"/>
  </si>
  <si>
    <t>金　　額
Ｃ</t>
    <rPh sb="0" eb="1">
      <t>キン</t>
    </rPh>
    <rPh sb="3" eb="4">
      <t>ガク</t>
    </rPh>
    <phoneticPr fontId="24"/>
  </si>
  <si>
    <t>人員</t>
    <rPh sb="0" eb="2">
      <t>ジンイン</t>
    </rPh>
    <phoneticPr fontId="24"/>
  </si>
  <si>
    <t>単価</t>
    <rPh sb="0" eb="2">
      <t>タンカ</t>
    </rPh>
    <phoneticPr fontId="24"/>
  </si>
  <si>
    <t>運営　　月数</t>
    <rPh sb="0" eb="2">
      <t>ウンエイ</t>
    </rPh>
    <rPh sb="4" eb="6">
      <t>ツキスウ</t>
    </rPh>
    <phoneticPr fontId="24"/>
  </si>
  <si>
    <t>保育料収入
相当額</t>
    <rPh sb="0" eb="3">
      <t>ホイクリョウ</t>
    </rPh>
    <rPh sb="3" eb="5">
      <t>シュウニュウ</t>
    </rPh>
    <rPh sb="6" eb="9">
      <t>ソウトウガク</t>
    </rPh>
    <phoneticPr fontId="24"/>
  </si>
  <si>
    <t>調整率</t>
    <rPh sb="0" eb="3">
      <t>チョウセイリツ</t>
    </rPh>
    <phoneticPr fontId="24"/>
  </si>
  <si>
    <t>計</t>
    <rPh sb="0" eb="1">
      <t>ケイ</t>
    </rPh>
    <phoneticPr fontId="24"/>
  </si>
  <si>
    <t>24時間保育</t>
    <rPh sb="2" eb="4">
      <t>ジカン</t>
    </rPh>
    <rPh sb="4" eb="6">
      <t>ホイク</t>
    </rPh>
    <phoneticPr fontId="24"/>
  </si>
  <si>
    <t>病児等保育</t>
    <rPh sb="0" eb="2">
      <t>ビョウジ</t>
    </rPh>
    <rPh sb="2" eb="3">
      <t>トウ</t>
    </rPh>
    <rPh sb="3" eb="5">
      <t>ホイク</t>
    </rPh>
    <phoneticPr fontId="24"/>
  </si>
  <si>
    <t>緊急一時保育</t>
    <rPh sb="0" eb="2">
      <t>キンキュウ</t>
    </rPh>
    <rPh sb="2" eb="4">
      <t>イチジ</t>
    </rPh>
    <rPh sb="4" eb="6">
      <t>ホイク</t>
    </rPh>
    <phoneticPr fontId="24"/>
  </si>
  <si>
    <t>児童保育</t>
    <rPh sb="0" eb="2">
      <t>ジドウ</t>
    </rPh>
    <rPh sb="2" eb="4">
      <t>ホイク</t>
    </rPh>
    <phoneticPr fontId="24"/>
  </si>
  <si>
    <t>休日保育</t>
    <rPh sb="0" eb="2">
      <t>キュウジツ</t>
    </rPh>
    <rPh sb="2" eb="4">
      <t>ホイク</t>
    </rPh>
    <phoneticPr fontId="24"/>
  </si>
  <si>
    <t>運営日数</t>
    <rPh sb="0" eb="2">
      <t>ウンエイ</t>
    </rPh>
    <rPh sb="2" eb="4">
      <t>ニッスウ</t>
    </rPh>
    <phoneticPr fontId="24"/>
  </si>
  <si>
    <t>運営月数</t>
    <rPh sb="0" eb="2">
      <t>ウンエイ</t>
    </rPh>
    <rPh sb="2" eb="4">
      <t>ツキスウ</t>
    </rPh>
    <phoneticPr fontId="24"/>
  </si>
  <si>
    <t>円</t>
    <rPh sb="0" eb="1">
      <t>エン</t>
    </rPh>
    <phoneticPr fontId="24"/>
  </si>
  <si>
    <t>人</t>
    <rPh sb="0" eb="1">
      <t>ヒト</t>
    </rPh>
    <phoneticPr fontId="24"/>
  </si>
  <si>
    <t>月</t>
    <rPh sb="0" eb="1">
      <t>ツキ</t>
    </rPh>
    <phoneticPr fontId="24"/>
  </si>
  <si>
    <t>日</t>
    <rPh sb="0" eb="1">
      <t>ニチ</t>
    </rPh>
    <phoneticPr fontId="24"/>
  </si>
  <si>
    <t>日</t>
    <rPh sb="0" eb="1">
      <t>ヒ</t>
    </rPh>
    <phoneticPr fontId="24"/>
  </si>
  <si>
    <t>（注）　　Ｄ欄には、Ｂ欄の金額とＣ欄の金額を比較して少ない方の額を記入すること。</t>
    <rPh sb="1" eb="2">
      <t>チュウ</t>
    </rPh>
    <rPh sb="6" eb="7">
      <t>ラン</t>
    </rPh>
    <rPh sb="11" eb="12">
      <t>ラン</t>
    </rPh>
    <rPh sb="13" eb="15">
      <t>キンガク</t>
    </rPh>
    <rPh sb="17" eb="18">
      <t>ラン</t>
    </rPh>
    <rPh sb="19" eb="21">
      <t>キンガク</t>
    </rPh>
    <rPh sb="22" eb="24">
      <t>ヒカク</t>
    </rPh>
    <rPh sb="26" eb="27">
      <t>スク</t>
    </rPh>
    <rPh sb="29" eb="30">
      <t>ホウ</t>
    </rPh>
    <rPh sb="31" eb="32">
      <t>ガク</t>
    </rPh>
    <rPh sb="33" eb="35">
      <t>キニュウ</t>
    </rPh>
    <phoneticPr fontId="24"/>
  </si>
  <si>
    <t>様式１－２</t>
    <rPh sb="0" eb="2">
      <t>ヨウシキ</t>
    </rPh>
    <phoneticPr fontId="24"/>
  </si>
  <si>
    <t>保育士等職員給与費明細書</t>
    <rPh sb="0" eb="3">
      <t>ホイクシ</t>
    </rPh>
    <rPh sb="3" eb="4">
      <t>トウ</t>
    </rPh>
    <rPh sb="4" eb="6">
      <t>ショクイン</t>
    </rPh>
    <rPh sb="6" eb="9">
      <t>キュウヨヒ</t>
    </rPh>
    <rPh sb="9" eb="12">
      <t>メイサイショ</t>
    </rPh>
    <phoneticPr fontId="24"/>
  </si>
  <si>
    <t>病院名：</t>
    <rPh sb="0" eb="2">
      <t>ビョウイン</t>
    </rPh>
    <rPh sb="2" eb="3">
      <t>メイ</t>
    </rPh>
    <phoneticPr fontId="24"/>
  </si>
  <si>
    <t>保育施設名：</t>
    <rPh sb="0" eb="2">
      <t>ホイク</t>
    </rPh>
    <rPh sb="2" eb="4">
      <t>シセツ</t>
    </rPh>
    <rPh sb="4" eb="5">
      <t>メイ</t>
    </rPh>
    <phoneticPr fontId="24"/>
  </si>
  <si>
    <t>職　名</t>
    <rPh sb="0" eb="1">
      <t>ショク</t>
    </rPh>
    <rPh sb="2" eb="3">
      <t>メイ</t>
    </rPh>
    <phoneticPr fontId="24"/>
  </si>
  <si>
    <t>氏　　名</t>
    <rPh sb="0" eb="1">
      <t>シ</t>
    </rPh>
    <rPh sb="3" eb="4">
      <t>メイ</t>
    </rPh>
    <phoneticPr fontId="24"/>
  </si>
  <si>
    <t>給料・諸手当等</t>
    <rPh sb="0" eb="2">
      <t>キュウリョウ</t>
    </rPh>
    <rPh sb="3" eb="6">
      <t>ショテアテ</t>
    </rPh>
    <rPh sb="6" eb="7">
      <t>トウ</t>
    </rPh>
    <phoneticPr fontId="24"/>
  </si>
  <si>
    <t>賃　　金</t>
    <rPh sb="0" eb="1">
      <t>チン</t>
    </rPh>
    <rPh sb="3" eb="4">
      <t>キン</t>
    </rPh>
    <phoneticPr fontId="24"/>
  </si>
  <si>
    <t>委　託　料</t>
    <rPh sb="0" eb="1">
      <t>イ</t>
    </rPh>
    <rPh sb="2" eb="3">
      <t>コトヅケ</t>
    </rPh>
    <rPh sb="4" eb="5">
      <t>リョウ</t>
    </rPh>
    <phoneticPr fontId="24"/>
  </si>
  <si>
    <t xml:space="preserve"> </t>
    <phoneticPr fontId="24"/>
  </si>
  <si>
    <t>合計</t>
    <rPh sb="0" eb="2">
      <t>ゴウケイ</t>
    </rPh>
    <phoneticPr fontId="24"/>
  </si>
  <si>
    <t>（注意事項）</t>
    <rPh sb="1" eb="3">
      <t>チュウイ</t>
    </rPh>
    <rPh sb="3" eb="5">
      <t>ジコウ</t>
    </rPh>
    <phoneticPr fontId="24"/>
  </si>
  <si>
    <t>◎黄色のセルに入力、又はリストから該当分（▼をクリック）を選択してください。</t>
    <rPh sb="1" eb="3">
      <t>キイロ</t>
    </rPh>
    <rPh sb="7" eb="9">
      <t>ニュウリョク</t>
    </rPh>
    <rPh sb="10" eb="11">
      <t>マタ</t>
    </rPh>
    <rPh sb="17" eb="19">
      <t>ガイトウ</t>
    </rPh>
    <rPh sb="19" eb="20">
      <t>ブン</t>
    </rPh>
    <rPh sb="29" eb="31">
      <t>センタク</t>
    </rPh>
    <phoneticPr fontId="24"/>
  </si>
  <si>
    <t>様式１－３</t>
    <rPh sb="0" eb="2">
      <t>ヨウシキ</t>
    </rPh>
    <phoneticPr fontId="24"/>
  </si>
  <si>
    <t>病院内保育所運営事業計画書</t>
    <rPh sb="0" eb="3">
      <t>ビョウインナイ</t>
    </rPh>
    <rPh sb="3" eb="6">
      <t>ホイクショ</t>
    </rPh>
    <rPh sb="6" eb="8">
      <t>ウンエイ</t>
    </rPh>
    <rPh sb="8" eb="10">
      <t>ジギョウ</t>
    </rPh>
    <rPh sb="10" eb="13">
      <t>ケイカクショ</t>
    </rPh>
    <phoneticPr fontId="24"/>
  </si>
  <si>
    <t>１　保育施設、開設者の名称等</t>
    <rPh sb="2" eb="4">
      <t>ホイク</t>
    </rPh>
    <rPh sb="4" eb="6">
      <t>シセツ</t>
    </rPh>
    <rPh sb="7" eb="10">
      <t>カイセツシャ</t>
    </rPh>
    <rPh sb="11" eb="13">
      <t>メイショウ</t>
    </rPh>
    <rPh sb="13" eb="14">
      <t>トウ</t>
    </rPh>
    <phoneticPr fontId="24"/>
  </si>
  <si>
    <t>保育施設</t>
    <rPh sb="0" eb="2">
      <t>ホイク</t>
    </rPh>
    <rPh sb="2" eb="4">
      <t>シセツ</t>
    </rPh>
    <phoneticPr fontId="24"/>
  </si>
  <si>
    <t>開設者等</t>
    <rPh sb="0" eb="3">
      <t>カイセツシャ</t>
    </rPh>
    <rPh sb="3" eb="4">
      <t>トウ</t>
    </rPh>
    <phoneticPr fontId="24"/>
  </si>
  <si>
    <t>運営等が委託の場合</t>
    <rPh sb="0" eb="2">
      <t>ウンエイ</t>
    </rPh>
    <rPh sb="2" eb="3">
      <t>トウ</t>
    </rPh>
    <rPh sb="4" eb="6">
      <t>イタク</t>
    </rPh>
    <rPh sb="7" eb="9">
      <t>バアイ</t>
    </rPh>
    <phoneticPr fontId="24"/>
  </si>
  <si>
    <t>保育　　　　施設名</t>
    <rPh sb="0" eb="2">
      <t>ホイク</t>
    </rPh>
    <rPh sb="6" eb="8">
      <t>シセツ</t>
    </rPh>
    <rPh sb="8" eb="9">
      <t>メイ</t>
    </rPh>
    <phoneticPr fontId="24"/>
  </si>
  <si>
    <t>所在地</t>
    <rPh sb="0" eb="3">
      <t>ショザイチ</t>
    </rPh>
    <phoneticPr fontId="24"/>
  </si>
  <si>
    <t>設置主体</t>
    <rPh sb="0" eb="2">
      <t>セッチ</t>
    </rPh>
    <rPh sb="2" eb="4">
      <t>シュタイ</t>
    </rPh>
    <phoneticPr fontId="24"/>
  </si>
  <si>
    <t>開設医療施設の名称</t>
    <rPh sb="0" eb="2">
      <t>カイセツ</t>
    </rPh>
    <rPh sb="2" eb="4">
      <t>イリョウ</t>
    </rPh>
    <rPh sb="4" eb="6">
      <t>シセツ</t>
    </rPh>
    <rPh sb="7" eb="9">
      <t>メイショウ</t>
    </rPh>
    <phoneticPr fontId="24"/>
  </si>
  <si>
    <t>委託団体
等名称</t>
    <rPh sb="0" eb="2">
      <t>イタク</t>
    </rPh>
    <rPh sb="2" eb="4">
      <t>ダンタイ</t>
    </rPh>
    <rPh sb="5" eb="6">
      <t>トウ</t>
    </rPh>
    <rPh sb="6" eb="8">
      <t>メイショウ</t>
    </rPh>
    <phoneticPr fontId="24"/>
  </si>
  <si>
    <t>（４月１日現在）</t>
    <rPh sb="2" eb="3">
      <t>ツキ</t>
    </rPh>
    <rPh sb="4" eb="5">
      <t>ヒ</t>
    </rPh>
    <rPh sb="5" eb="7">
      <t>ゲンザイ</t>
    </rPh>
    <phoneticPr fontId="24"/>
  </si>
  <si>
    <t>保育人員</t>
    <rPh sb="0" eb="2">
      <t>ホイク</t>
    </rPh>
    <rPh sb="2" eb="4">
      <t>ジンイン</t>
    </rPh>
    <phoneticPr fontId="24"/>
  </si>
  <si>
    <t>保育時間</t>
    <rPh sb="0" eb="2">
      <t>ホイク</t>
    </rPh>
    <rPh sb="2" eb="4">
      <t>ジカン</t>
    </rPh>
    <phoneticPr fontId="24"/>
  </si>
  <si>
    <t>０歳児</t>
    <rPh sb="1" eb="2">
      <t>サイ</t>
    </rPh>
    <rPh sb="2" eb="3">
      <t>ジ</t>
    </rPh>
    <phoneticPr fontId="24"/>
  </si>
  <si>
    <t>１・２歳</t>
    <rPh sb="3" eb="4">
      <t>サイ</t>
    </rPh>
    <phoneticPr fontId="24"/>
  </si>
  <si>
    <t>３歳</t>
    <rPh sb="1" eb="2">
      <t>サイ</t>
    </rPh>
    <phoneticPr fontId="24"/>
  </si>
  <si>
    <t>４歳以上</t>
    <rPh sb="1" eb="2">
      <t>サイ</t>
    </rPh>
    <rPh sb="2" eb="4">
      <t>イジョウ</t>
    </rPh>
    <phoneticPr fontId="24"/>
  </si>
  <si>
    <t>保育施設開所時間帯</t>
    <rPh sb="0" eb="2">
      <t>ホイク</t>
    </rPh>
    <rPh sb="2" eb="4">
      <t>シセツ</t>
    </rPh>
    <rPh sb="4" eb="6">
      <t>カイショ</t>
    </rPh>
    <rPh sb="6" eb="9">
      <t>ジカンタイ</t>
    </rPh>
    <phoneticPr fontId="24"/>
  </si>
  <si>
    <t>開所時間</t>
    <rPh sb="0" eb="2">
      <t>カイショ</t>
    </rPh>
    <rPh sb="2" eb="4">
      <t>ジカン</t>
    </rPh>
    <phoneticPr fontId="24"/>
  </si>
  <si>
    <t>人</t>
    <rPh sb="0" eb="1">
      <t>ニン</t>
    </rPh>
    <phoneticPr fontId="24"/>
  </si>
  <si>
    <t>～</t>
    <phoneticPr fontId="24"/>
  </si>
  <si>
    <t>２４時間保育実施の有無</t>
    <rPh sb="2" eb="4">
      <t>ジカン</t>
    </rPh>
    <rPh sb="4" eb="6">
      <t>ホイク</t>
    </rPh>
    <rPh sb="6" eb="8">
      <t>ジッシ</t>
    </rPh>
    <rPh sb="9" eb="11">
      <t>ウム</t>
    </rPh>
    <phoneticPr fontId="24"/>
  </si>
  <si>
    <t>有り</t>
    <rPh sb="0" eb="1">
      <t>ア</t>
    </rPh>
    <phoneticPr fontId="24"/>
  </si>
  <si>
    <t>無し</t>
    <rPh sb="0" eb="1">
      <t>ナ</t>
    </rPh>
    <phoneticPr fontId="24"/>
  </si>
  <si>
    <t>保　　育　　士</t>
    <rPh sb="0" eb="1">
      <t>タモツ</t>
    </rPh>
    <rPh sb="3" eb="4">
      <t>イク</t>
    </rPh>
    <rPh sb="6" eb="7">
      <t>シ</t>
    </rPh>
    <phoneticPr fontId="24"/>
  </si>
  <si>
    <t>その他の職員</t>
    <rPh sb="2" eb="3">
      <t>タ</t>
    </rPh>
    <rPh sb="4" eb="6">
      <t>ショクイン</t>
    </rPh>
    <phoneticPr fontId="24"/>
  </si>
  <si>
    <t>専任</t>
    <rPh sb="0" eb="2">
      <t>センニン</t>
    </rPh>
    <phoneticPr fontId="24"/>
  </si>
  <si>
    <t>２４時間保育（夜間保育）実施計画表</t>
    <rPh sb="2" eb="4">
      <t>ジカン</t>
    </rPh>
    <rPh sb="4" eb="6">
      <t>ホイク</t>
    </rPh>
    <rPh sb="7" eb="9">
      <t>ヤカン</t>
    </rPh>
    <rPh sb="9" eb="11">
      <t>ホイク</t>
    </rPh>
    <rPh sb="12" eb="14">
      <t>ジッシ</t>
    </rPh>
    <rPh sb="14" eb="17">
      <t>ケイカクヒョウ</t>
    </rPh>
    <phoneticPr fontId="24"/>
  </si>
  <si>
    <t>（当様式は、２４時間保育（夜間保育）を実施する場合のみ提出すること。）</t>
    <rPh sb="1" eb="2">
      <t>トウ</t>
    </rPh>
    <rPh sb="2" eb="4">
      <t>ヨウシキ</t>
    </rPh>
    <rPh sb="8" eb="10">
      <t>ジカン</t>
    </rPh>
    <rPh sb="10" eb="12">
      <t>ホイク</t>
    </rPh>
    <rPh sb="13" eb="15">
      <t>ヤカン</t>
    </rPh>
    <rPh sb="15" eb="17">
      <t>ホイク</t>
    </rPh>
    <rPh sb="19" eb="21">
      <t>ジッシ</t>
    </rPh>
    <rPh sb="23" eb="25">
      <t>バアイ</t>
    </rPh>
    <rPh sb="27" eb="29">
      <t>テイシュツ</t>
    </rPh>
    <phoneticPr fontId="24"/>
  </si>
  <si>
    <t>病 院 名 ：</t>
    <rPh sb="0" eb="1">
      <t>ヤマイ</t>
    </rPh>
    <rPh sb="2" eb="3">
      <t>イン</t>
    </rPh>
    <rPh sb="4" eb="5">
      <t>メイ</t>
    </rPh>
    <phoneticPr fontId="24"/>
  </si>
  <si>
    <t>保育所名：</t>
    <rPh sb="0" eb="2">
      <t>ホイク</t>
    </rPh>
    <rPh sb="2" eb="3">
      <t>ショ</t>
    </rPh>
    <rPh sb="3" eb="4">
      <t>メイ</t>
    </rPh>
    <phoneticPr fontId="24"/>
  </si>
  <si>
    <t>１</t>
    <phoneticPr fontId="24"/>
  </si>
  <si>
    <t>２４時間保育の実施方法（該当する記号に○印をつけてください。）</t>
    <rPh sb="2" eb="4">
      <t>ジカン</t>
    </rPh>
    <rPh sb="4" eb="6">
      <t>ホイク</t>
    </rPh>
    <rPh sb="7" eb="9">
      <t>ジッシ</t>
    </rPh>
    <rPh sb="9" eb="11">
      <t>ホウホウ</t>
    </rPh>
    <rPh sb="12" eb="14">
      <t>ガイトウ</t>
    </rPh>
    <rPh sb="16" eb="18">
      <t>キゴウ</t>
    </rPh>
    <rPh sb="20" eb="21">
      <t>ジルシ</t>
    </rPh>
    <phoneticPr fontId="24"/>
  </si>
  <si>
    <t>医療従事者の勤務割に応じて実施している。</t>
    <rPh sb="0" eb="2">
      <t>イリョウ</t>
    </rPh>
    <rPh sb="2" eb="5">
      <t>ジュウジシャ</t>
    </rPh>
    <rPh sb="6" eb="8">
      <t>キンム</t>
    </rPh>
    <rPh sb="8" eb="9">
      <t>ワリ</t>
    </rPh>
    <rPh sb="10" eb="11">
      <t>オウ</t>
    </rPh>
    <rPh sb="13" eb="15">
      <t>ジッシ</t>
    </rPh>
    <phoneticPr fontId="24"/>
  </si>
  <si>
    <t>ア</t>
    <phoneticPr fontId="24"/>
  </si>
  <si>
    <t>㋐</t>
    <phoneticPr fontId="24"/>
  </si>
  <si>
    <t>イ</t>
  </si>
  <si>
    <t>保育児童を有する医療従事者の夜勤の日が集中するように勤務割をし、その日に実施している。</t>
    <rPh sb="0" eb="2">
      <t>ホイク</t>
    </rPh>
    <rPh sb="2" eb="4">
      <t>ジドウ</t>
    </rPh>
    <rPh sb="5" eb="6">
      <t>ユウ</t>
    </rPh>
    <rPh sb="8" eb="10">
      <t>イリョウ</t>
    </rPh>
    <rPh sb="10" eb="13">
      <t>ジュウジシャ</t>
    </rPh>
    <rPh sb="14" eb="16">
      <t>ヤキン</t>
    </rPh>
    <rPh sb="17" eb="18">
      <t>ヒ</t>
    </rPh>
    <rPh sb="19" eb="21">
      <t>シュウチュウ</t>
    </rPh>
    <rPh sb="26" eb="28">
      <t>キンム</t>
    </rPh>
    <rPh sb="28" eb="29">
      <t>ワリ</t>
    </rPh>
    <rPh sb="34" eb="35">
      <t>ヒ</t>
    </rPh>
    <rPh sb="36" eb="38">
      <t>ジッシ</t>
    </rPh>
    <phoneticPr fontId="24"/>
  </si>
  <si>
    <t>イ</t>
    <phoneticPr fontId="24"/>
  </si>
  <si>
    <t>㋑</t>
    <phoneticPr fontId="24"/>
  </si>
  <si>
    <t>ウ</t>
  </si>
  <si>
    <t>勤務割に関係なく、原則として毎日実施している。</t>
    <rPh sb="0" eb="2">
      <t>キンム</t>
    </rPh>
    <rPh sb="2" eb="3">
      <t>ワリ</t>
    </rPh>
    <rPh sb="4" eb="6">
      <t>カンケイ</t>
    </rPh>
    <rPh sb="9" eb="11">
      <t>ゲンソク</t>
    </rPh>
    <rPh sb="14" eb="16">
      <t>マイニチ</t>
    </rPh>
    <rPh sb="16" eb="18">
      <t>ジッシ</t>
    </rPh>
    <phoneticPr fontId="24"/>
  </si>
  <si>
    <t>ウ</t>
    <phoneticPr fontId="24"/>
  </si>
  <si>
    <t>㋒</t>
  </si>
  <si>
    <t>希望があった日に、単発的に実施している。</t>
    <rPh sb="0" eb="2">
      <t>キボウ</t>
    </rPh>
    <rPh sb="6" eb="7">
      <t>ヒ</t>
    </rPh>
    <rPh sb="9" eb="12">
      <t>タンパツテキ</t>
    </rPh>
    <rPh sb="13" eb="15">
      <t>ジッシ</t>
    </rPh>
    <phoneticPr fontId="24"/>
  </si>
  <si>
    <t>エ</t>
    <phoneticPr fontId="24"/>
  </si>
  <si>
    <t>㋓</t>
  </si>
  <si>
    <t>オ</t>
  </si>
  <si>
    <t>その他　　　　　（</t>
    <rPh sb="2" eb="3">
      <t>タ</t>
    </rPh>
    <phoneticPr fontId="24"/>
  </si>
  <si>
    <t>㋔</t>
  </si>
  <si>
    <t>２４時間保育の実施計画表</t>
    <rPh sb="2" eb="4">
      <t>ジカン</t>
    </rPh>
    <rPh sb="4" eb="6">
      <t>ホイク</t>
    </rPh>
    <rPh sb="7" eb="9">
      <t>ジッシ</t>
    </rPh>
    <rPh sb="9" eb="12">
      <t>ケイカクヒョウ</t>
    </rPh>
    <phoneticPr fontId="24"/>
  </si>
  <si>
    <t>回数</t>
    <rPh sb="0" eb="2">
      <t>カイスウ</t>
    </rPh>
    <phoneticPr fontId="24"/>
  </si>
  <si>
    <t>５月</t>
    <rPh sb="1" eb="2">
      <t>ガツ</t>
    </rPh>
    <phoneticPr fontId="24"/>
  </si>
  <si>
    <t>７月</t>
  </si>
  <si>
    <t>８月</t>
  </si>
  <si>
    <t>９月</t>
  </si>
  <si>
    <t>１０月</t>
  </si>
  <si>
    <t>１１月</t>
  </si>
  <si>
    <t>１２月</t>
  </si>
  <si>
    <t>１月</t>
  </si>
  <si>
    <t>２月</t>
  </si>
  <si>
    <t>３月</t>
  </si>
  <si>
    <t>（注）</t>
    <rPh sb="1" eb="2">
      <t>チュウ</t>
    </rPh>
    <phoneticPr fontId="24"/>
  </si>
  <si>
    <t>２４時間保育は、当日の午後１０時まで又は翌日午前０時まで等、準夜勤時間帯のみの開設は対象外です。</t>
    <rPh sb="2" eb="4">
      <t>ジカン</t>
    </rPh>
    <rPh sb="4" eb="6">
      <t>ホイク</t>
    </rPh>
    <rPh sb="8" eb="10">
      <t>トウジツ</t>
    </rPh>
    <rPh sb="11" eb="13">
      <t>ゴゴ</t>
    </rPh>
    <rPh sb="15" eb="16">
      <t>ジ</t>
    </rPh>
    <rPh sb="18" eb="19">
      <t>マタ</t>
    </rPh>
    <rPh sb="20" eb="22">
      <t>ヨクジツ</t>
    </rPh>
    <rPh sb="22" eb="24">
      <t>ゴゼン</t>
    </rPh>
    <rPh sb="25" eb="26">
      <t>ジ</t>
    </rPh>
    <rPh sb="28" eb="29">
      <t>トウ</t>
    </rPh>
    <rPh sb="30" eb="33">
      <t>ジュンヤキン</t>
    </rPh>
    <rPh sb="33" eb="36">
      <t>ジカンタイ</t>
    </rPh>
    <rPh sb="39" eb="41">
      <t>カイセツ</t>
    </rPh>
    <rPh sb="42" eb="45">
      <t>タイショウガイ</t>
    </rPh>
    <phoneticPr fontId="24"/>
  </si>
  <si>
    <r>
      <t>翌日の通常開所時間まで継続して保育職員を配置し、保育を実施する日のみを計上してください</t>
    </r>
    <r>
      <rPr>
        <sz val="10"/>
        <rFont val="ＭＳ Ｐ明朝"/>
        <family val="1"/>
        <charset val="128"/>
      </rPr>
      <t>。</t>
    </r>
    <rPh sb="0" eb="2">
      <t>ヨクジツ</t>
    </rPh>
    <rPh sb="3" eb="5">
      <t>ツウジョウ</t>
    </rPh>
    <rPh sb="5" eb="7">
      <t>カイショ</t>
    </rPh>
    <rPh sb="7" eb="9">
      <t>ジカン</t>
    </rPh>
    <rPh sb="11" eb="13">
      <t>ケイゾク</t>
    </rPh>
    <rPh sb="15" eb="17">
      <t>ホイク</t>
    </rPh>
    <rPh sb="17" eb="19">
      <t>ショクイン</t>
    </rPh>
    <rPh sb="20" eb="22">
      <t>ハイチ</t>
    </rPh>
    <rPh sb="24" eb="26">
      <t>ホイク</t>
    </rPh>
    <rPh sb="27" eb="29">
      <t>ジッシ</t>
    </rPh>
    <rPh sb="31" eb="32">
      <t>ヒ</t>
    </rPh>
    <rPh sb="35" eb="37">
      <t>ケイジョウ</t>
    </rPh>
    <phoneticPr fontId="24"/>
  </si>
  <si>
    <t>病児等保育実施計画表</t>
    <rPh sb="0" eb="2">
      <t>ビョウジ</t>
    </rPh>
    <rPh sb="2" eb="3">
      <t>トウ</t>
    </rPh>
    <rPh sb="3" eb="5">
      <t>ホイク</t>
    </rPh>
    <rPh sb="5" eb="7">
      <t>ジッシ</t>
    </rPh>
    <rPh sb="7" eb="10">
      <t>ケイカクヒョウ</t>
    </rPh>
    <phoneticPr fontId="24"/>
  </si>
  <si>
    <t>（当様式は、病児等保育を実施する場合のみ提出すること。）</t>
    <rPh sb="1" eb="2">
      <t>トウ</t>
    </rPh>
    <rPh sb="2" eb="4">
      <t>ヨウシキ</t>
    </rPh>
    <rPh sb="6" eb="8">
      <t>ビョウジ</t>
    </rPh>
    <rPh sb="8" eb="9">
      <t>トウ</t>
    </rPh>
    <rPh sb="9" eb="11">
      <t>ホイク</t>
    </rPh>
    <rPh sb="12" eb="14">
      <t>ジッシ</t>
    </rPh>
    <rPh sb="16" eb="18">
      <t>バアイ</t>
    </rPh>
    <rPh sb="20" eb="22">
      <t>テイシュツ</t>
    </rPh>
    <phoneticPr fontId="24"/>
  </si>
  <si>
    <t>病児等保育の実施方法（該当する記号に○印をつけてください。）</t>
    <rPh sb="0" eb="2">
      <t>ビョウジ</t>
    </rPh>
    <rPh sb="2" eb="3">
      <t>トウ</t>
    </rPh>
    <rPh sb="3" eb="5">
      <t>ホイク</t>
    </rPh>
    <rPh sb="6" eb="8">
      <t>ジッシ</t>
    </rPh>
    <rPh sb="8" eb="10">
      <t>ホウホウ</t>
    </rPh>
    <rPh sb="11" eb="13">
      <t>ガイトウ</t>
    </rPh>
    <rPh sb="15" eb="17">
      <t>キゴウ</t>
    </rPh>
    <rPh sb="19" eb="20">
      <t>ジルシ</t>
    </rPh>
    <phoneticPr fontId="24"/>
  </si>
  <si>
    <t>原則として毎日実施している。</t>
    <rPh sb="0" eb="2">
      <t>ゲンソク</t>
    </rPh>
    <rPh sb="5" eb="7">
      <t>マイニチ</t>
    </rPh>
    <rPh sb="7" eb="9">
      <t>ジッシ</t>
    </rPh>
    <phoneticPr fontId="24"/>
  </si>
  <si>
    <t>ア</t>
    <phoneticPr fontId="24"/>
  </si>
  <si>
    <t>㋐</t>
    <phoneticPr fontId="24"/>
  </si>
  <si>
    <t>イ</t>
    <phoneticPr fontId="24"/>
  </si>
  <si>
    <t>㋑</t>
    <phoneticPr fontId="24"/>
  </si>
  <si>
    <t>病児等保育の実施計画表</t>
    <rPh sb="0" eb="2">
      <t>ビョウジ</t>
    </rPh>
    <rPh sb="2" eb="3">
      <t>トウ</t>
    </rPh>
    <rPh sb="3" eb="5">
      <t>ホイク</t>
    </rPh>
    <rPh sb="6" eb="8">
      <t>ジッシ</t>
    </rPh>
    <rPh sb="8" eb="11">
      <t>ケイカクヒョウ</t>
    </rPh>
    <phoneticPr fontId="24"/>
  </si>
  <si>
    <t>実施の有無</t>
    <rPh sb="0" eb="2">
      <t>ジッシ</t>
    </rPh>
    <rPh sb="3" eb="5">
      <t>ウム</t>
    </rPh>
    <phoneticPr fontId="24"/>
  </si>
  <si>
    <t>合計（月数）</t>
    <rPh sb="0" eb="2">
      <t>ゴウケイ</t>
    </rPh>
    <rPh sb="3" eb="5">
      <t>ツキスウ</t>
    </rPh>
    <phoneticPr fontId="24"/>
  </si>
  <si>
    <t>緊急一時保育実施計画表</t>
    <rPh sb="0" eb="2">
      <t>キンキュウ</t>
    </rPh>
    <rPh sb="2" eb="4">
      <t>イチジ</t>
    </rPh>
    <rPh sb="4" eb="6">
      <t>ホイク</t>
    </rPh>
    <rPh sb="6" eb="8">
      <t>ジッシ</t>
    </rPh>
    <rPh sb="8" eb="11">
      <t>ケイカクヒョウ</t>
    </rPh>
    <phoneticPr fontId="24"/>
  </si>
  <si>
    <t>（２４時間保育を実施している施設は緊急一時保育の加算対象外です。）</t>
    <rPh sb="3" eb="5">
      <t>ジカン</t>
    </rPh>
    <rPh sb="5" eb="7">
      <t>ホイク</t>
    </rPh>
    <rPh sb="8" eb="10">
      <t>ジッシ</t>
    </rPh>
    <rPh sb="14" eb="16">
      <t>シセツ</t>
    </rPh>
    <rPh sb="17" eb="19">
      <t>キンキュウ</t>
    </rPh>
    <rPh sb="19" eb="21">
      <t>イチジ</t>
    </rPh>
    <rPh sb="21" eb="23">
      <t>ホイク</t>
    </rPh>
    <rPh sb="24" eb="26">
      <t>カサン</t>
    </rPh>
    <rPh sb="26" eb="29">
      <t>タイショウガイ</t>
    </rPh>
    <phoneticPr fontId="24"/>
  </si>
  <si>
    <t>緊急一時保育の実施方法（該当する記号に○印をつけてください。）</t>
    <rPh sb="0" eb="2">
      <t>キンキュウ</t>
    </rPh>
    <rPh sb="2" eb="4">
      <t>イチジ</t>
    </rPh>
    <rPh sb="4" eb="6">
      <t>ホイク</t>
    </rPh>
    <rPh sb="7" eb="9">
      <t>ジッシ</t>
    </rPh>
    <rPh sb="9" eb="11">
      <t>ホウホウ</t>
    </rPh>
    <rPh sb="12" eb="14">
      <t>ガイトウ</t>
    </rPh>
    <rPh sb="16" eb="18">
      <t>キゴウ</t>
    </rPh>
    <rPh sb="20" eb="21">
      <t>ジルシ</t>
    </rPh>
    <phoneticPr fontId="24"/>
  </si>
  <si>
    <t>予め実施予定日を設定のうえ委託契約を締結しており、保育児童を有する医療従事者の夜勤の日が当該日に集中するように勤務割を作成している</t>
    <rPh sb="0" eb="1">
      <t>アラカジ</t>
    </rPh>
    <rPh sb="2" eb="4">
      <t>ジッシ</t>
    </rPh>
    <rPh sb="4" eb="7">
      <t>ヨテイビ</t>
    </rPh>
    <rPh sb="8" eb="10">
      <t>セッテイ</t>
    </rPh>
    <rPh sb="13" eb="15">
      <t>イタク</t>
    </rPh>
    <rPh sb="15" eb="17">
      <t>ケイヤク</t>
    </rPh>
    <rPh sb="18" eb="20">
      <t>テイケツ</t>
    </rPh>
    <rPh sb="25" eb="27">
      <t>ホイク</t>
    </rPh>
    <rPh sb="27" eb="29">
      <t>ジドウ</t>
    </rPh>
    <rPh sb="30" eb="31">
      <t>ユウ</t>
    </rPh>
    <rPh sb="33" eb="35">
      <t>イリョウ</t>
    </rPh>
    <rPh sb="35" eb="38">
      <t>ジュウジシャ</t>
    </rPh>
    <rPh sb="39" eb="41">
      <t>ヤキン</t>
    </rPh>
    <rPh sb="42" eb="43">
      <t>ヒ</t>
    </rPh>
    <rPh sb="44" eb="46">
      <t>トウガイ</t>
    </rPh>
    <rPh sb="46" eb="47">
      <t>ヒ</t>
    </rPh>
    <rPh sb="48" eb="50">
      <t>シュウチュウ</t>
    </rPh>
    <rPh sb="55" eb="57">
      <t>キンム</t>
    </rPh>
    <rPh sb="57" eb="58">
      <t>ワ</t>
    </rPh>
    <rPh sb="59" eb="61">
      <t>サクセイ</t>
    </rPh>
    <phoneticPr fontId="24"/>
  </si>
  <si>
    <t>ア</t>
    <phoneticPr fontId="24"/>
  </si>
  <si>
    <t>㋐</t>
    <phoneticPr fontId="24"/>
  </si>
  <si>
    <t>希望があった日にいつでも対応できるよう委託契約を締結している。</t>
    <rPh sb="0" eb="2">
      <t>キボウ</t>
    </rPh>
    <rPh sb="6" eb="7">
      <t>ヒ</t>
    </rPh>
    <rPh sb="12" eb="14">
      <t>タイオウ</t>
    </rPh>
    <rPh sb="19" eb="21">
      <t>イタク</t>
    </rPh>
    <rPh sb="21" eb="23">
      <t>ケイヤク</t>
    </rPh>
    <rPh sb="24" eb="26">
      <t>テイケツ</t>
    </rPh>
    <phoneticPr fontId="24"/>
  </si>
  <si>
    <t>イ</t>
    <phoneticPr fontId="24"/>
  </si>
  <si>
    <t>㋑</t>
    <phoneticPr fontId="24"/>
  </si>
  <si>
    <t>緊急一時保育の実施計画表</t>
    <rPh sb="0" eb="2">
      <t>キンキュウ</t>
    </rPh>
    <rPh sb="2" eb="4">
      <t>イチジ</t>
    </rPh>
    <rPh sb="4" eb="6">
      <t>ホイク</t>
    </rPh>
    <rPh sb="7" eb="9">
      <t>ジッシ</t>
    </rPh>
    <rPh sb="9" eb="12">
      <t>ケイカクヒョウ</t>
    </rPh>
    <phoneticPr fontId="24"/>
  </si>
  <si>
    <t>医療従事者が、夜間などにおいて勤務を要する場合、医療機関が予め委託契約している</t>
    <rPh sb="0" eb="2">
      <t>イリョウ</t>
    </rPh>
    <rPh sb="2" eb="5">
      <t>ジュウジシャ</t>
    </rPh>
    <rPh sb="7" eb="9">
      <t>ヤカン</t>
    </rPh>
    <rPh sb="15" eb="17">
      <t>キンム</t>
    </rPh>
    <rPh sb="18" eb="19">
      <t>ヨウ</t>
    </rPh>
    <rPh sb="21" eb="23">
      <t>バアイ</t>
    </rPh>
    <rPh sb="24" eb="26">
      <t>イリョウ</t>
    </rPh>
    <rPh sb="26" eb="28">
      <t>キカン</t>
    </rPh>
    <rPh sb="29" eb="30">
      <t>アラカジ</t>
    </rPh>
    <rPh sb="31" eb="33">
      <t>イタク</t>
    </rPh>
    <rPh sb="33" eb="35">
      <t>ケイヤク</t>
    </rPh>
    <phoneticPr fontId="24"/>
  </si>
  <si>
    <t>サービス提供者（公立保育所、認可保育所、都道府県等が行う行政措置及び家族等が</t>
    <rPh sb="4" eb="7">
      <t>テイキョウシャ</t>
    </rPh>
    <rPh sb="8" eb="10">
      <t>コウリツ</t>
    </rPh>
    <rPh sb="10" eb="13">
      <t>ホイクショ</t>
    </rPh>
    <rPh sb="14" eb="16">
      <t>ニンカ</t>
    </rPh>
    <rPh sb="16" eb="19">
      <t>ホイクショ</t>
    </rPh>
    <rPh sb="20" eb="24">
      <t>トドウフケン</t>
    </rPh>
    <rPh sb="24" eb="25">
      <t>トウ</t>
    </rPh>
    <rPh sb="26" eb="27">
      <t>オコナ</t>
    </rPh>
    <rPh sb="28" eb="30">
      <t>ギョウセイ</t>
    </rPh>
    <rPh sb="30" eb="32">
      <t>ソチ</t>
    </rPh>
    <rPh sb="32" eb="33">
      <t>オヨ</t>
    </rPh>
    <rPh sb="34" eb="36">
      <t>カゾク</t>
    </rPh>
    <rPh sb="36" eb="37">
      <t>トウ</t>
    </rPh>
    <phoneticPr fontId="24"/>
  </si>
  <si>
    <t>行う保育については対象外）に乳幼児を預け、病院内保育所がその利用に要する経費の全部</t>
    <rPh sb="0" eb="1">
      <t>オコナ</t>
    </rPh>
    <rPh sb="2" eb="4">
      <t>ホイク</t>
    </rPh>
    <rPh sb="9" eb="12">
      <t>タイショウガイ</t>
    </rPh>
    <rPh sb="14" eb="17">
      <t>ニュウヨウジ</t>
    </rPh>
    <rPh sb="18" eb="19">
      <t>アズ</t>
    </rPh>
    <rPh sb="21" eb="24">
      <t>ビョウインナイ</t>
    </rPh>
    <rPh sb="24" eb="27">
      <t>ホイクショ</t>
    </rPh>
    <rPh sb="30" eb="32">
      <t>リヨウ</t>
    </rPh>
    <rPh sb="33" eb="34">
      <t>ヨウ</t>
    </rPh>
    <rPh sb="36" eb="38">
      <t>ケイヒ</t>
    </rPh>
    <rPh sb="39" eb="41">
      <t>ゼンブ</t>
    </rPh>
    <phoneticPr fontId="24"/>
  </si>
  <si>
    <t>又は一部を負担した場合を対象とする。</t>
    <rPh sb="0" eb="1">
      <t>マタ</t>
    </rPh>
    <rPh sb="2" eb="4">
      <t>イチブ</t>
    </rPh>
    <rPh sb="5" eb="7">
      <t>フタン</t>
    </rPh>
    <rPh sb="9" eb="11">
      <t>バアイ</t>
    </rPh>
    <rPh sb="12" eb="14">
      <t>タイショウ</t>
    </rPh>
    <phoneticPr fontId="24"/>
  </si>
  <si>
    <t>児童保育実施計画表</t>
    <rPh sb="0" eb="2">
      <t>ジドウ</t>
    </rPh>
    <rPh sb="2" eb="4">
      <t>ホイク</t>
    </rPh>
    <rPh sb="4" eb="6">
      <t>ジッシ</t>
    </rPh>
    <rPh sb="6" eb="8">
      <t>ケイカク</t>
    </rPh>
    <rPh sb="8" eb="9">
      <t>ヒョウ</t>
    </rPh>
    <phoneticPr fontId="24"/>
  </si>
  <si>
    <t>（当様式は、児童保育を実施する場合のみ提出すること。）</t>
    <rPh sb="1" eb="2">
      <t>トウ</t>
    </rPh>
    <rPh sb="2" eb="4">
      <t>ヨウシキ</t>
    </rPh>
    <rPh sb="6" eb="8">
      <t>ジドウ</t>
    </rPh>
    <rPh sb="8" eb="10">
      <t>ホイク</t>
    </rPh>
    <rPh sb="11" eb="13">
      <t>ジッシ</t>
    </rPh>
    <rPh sb="15" eb="17">
      <t>バアイ</t>
    </rPh>
    <rPh sb="19" eb="21">
      <t>テイシュツ</t>
    </rPh>
    <phoneticPr fontId="24"/>
  </si>
  <si>
    <t>児童保育の実施方法（該当する記号に○印をつけてください。）</t>
    <rPh sb="0" eb="2">
      <t>ジドウ</t>
    </rPh>
    <rPh sb="2" eb="4">
      <t>ホイク</t>
    </rPh>
    <rPh sb="5" eb="7">
      <t>ジッシ</t>
    </rPh>
    <rPh sb="7" eb="9">
      <t>ホウホウ</t>
    </rPh>
    <rPh sb="10" eb="12">
      <t>ガイトウ</t>
    </rPh>
    <rPh sb="14" eb="16">
      <t>キゴウ</t>
    </rPh>
    <rPh sb="18" eb="19">
      <t>ジルシ</t>
    </rPh>
    <phoneticPr fontId="24"/>
  </si>
  <si>
    <t>児童保育の実施計画表</t>
    <rPh sb="0" eb="2">
      <t>ジドウ</t>
    </rPh>
    <rPh sb="2" eb="4">
      <t>ホイク</t>
    </rPh>
    <rPh sb="5" eb="7">
      <t>ジッシ</t>
    </rPh>
    <rPh sb="7" eb="10">
      <t>ケイカクヒョウ</t>
    </rPh>
    <phoneticPr fontId="24"/>
  </si>
  <si>
    <t>区切られた専用スペース又は専用部屋を設けて、放課後保育を行うものをいう。なお、放課後の</t>
    <rPh sb="0" eb="2">
      <t>クギ</t>
    </rPh>
    <rPh sb="5" eb="7">
      <t>センヨウ</t>
    </rPh>
    <rPh sb="11" eb="12">
      <t>マタ</t>
    </rPh>
    <rPh sb="13" eb="15">
      <t>センヨウ</t>
    </rPh>
    <rPh sb="15" eb="17">
      <t>ヘヤ</t>
    </rPh>
    <rPh sb="18" eb="19">
      <t>モウ</t>
    </rPh>
    <rPh sb="22" eb="25">
      <t>ホウカゴ</t>
    </rPh>
    <rPh sb="25" eb="27">
      <t>ホイク</t>
    </rPh>
    <rPh sb="28" eb="29">
      <t>オコナ</t>
    </rPh>
    <rPh sb="39" eb="42">
      <t>ホウカゴ</t>
    </rPh>
    <phoneticPr fontId="24"/>
  </si>
  <si>
    <t>児童の保育に専従する職員（保育士が望ましい）が１名以上配置されていること。</t>
    <rPh sb="0" eb="2">
      <t>ジドウ</t>
    </rPh>
    <rPh sb="3" eb="5">
      <t>ホイク</t>
    </rPh>
    <rPh sb="6" eb="8">
      <t>センジュウ</t>
    </rPh>
    <rPh sb="10" eb="12">
      <t>ショクイン</t>
    </rPh>
    <rPh sb="13" eb="16">
      <t>ホイクシ</t>
    </rPh>
    <rPh sb="17" eb="18">
      <t>ノゾ</t>
    </rPh>
    <rPh sb="24" eb="25">
      <t>メイ</t>
    </rPh>
    <rPh sb="25" eb="27">
      <t>イジョウ</t>
    </rPh>
    <rPh sb="27" eb="29">
      <t>ハイチ</t>
    </rPh>
    <phoneticPr fontId="24"/>
  </si>
  <si>
    <t>休日保育実施計画表</t>
    <rPh sb="0" eb="2">
      <t>キュウジツ</t>
    </rPh>
    <rPh sb="2" eb="4">
      <t>ホイク</t>
    </rPh>
    <rPh sb="4" eb="6">
      <t>ジッシ</t>
    </rPh>
    <rPh sb="6" eb="8">
      <t>ケイカク</t>
    </rPh>
    <rPh sb="8" eb="9">
      <t>ヒョウ</t>
    </rPh>
    <phoneticPr fontId="24"/>
  </si>
  <si>
    <t>（当様式は、休日保育を実施する場合のみ提出すること。）</t>
    <rPh sb="1" eb="2">
      <t>トウ</t>
    </rPh>
    <rPh sb="2" eb="4">
      <t>ヨウシキ</t>
    </rPh>
    <rPh sb="6" eb="8">
      <t>キュウジツ</t>
    </rPh>
    <rPh sb="8" eb="10">
      <t>ホイク</t>
    </rPh>
    <rPh sb="11" eb="13">
      <t>ジッシ</t>
    </rPh>
    <rPh sb="15" eb="17">
      <t>バアイ</t>
    </rPh>
    <rPh sb="19" eb="21">
      <t>テイシュツ</t>
    </rPh>
    <phoneticPr fontId="24"/>
  </si>
  <si>
    <t>休日保育の実施方法（該当する記号に○印をつけてください。）</t>
    <rPh sb="0" eb="2">
      <t>キュウジツ</t>
    </rPh>
    <rPh sb="2" eb="4">
      <t>ホイク</t>
    </rPh>
    <rPh sb="5" eb="7">
      <t>ジッシ</t>
    </rPh>
    <rPh sb="7" eb="9">
      <t>ホウホウ</t>
    </rPh>
    <rPh sb="10" eb="12">
      <t>ガイトウ</t>
    </rPh>
    <rPh sb="14" eb="16">
      <t>キゴウ</t>
    </rPh>
    <rPh sb="18" eb="19">
      <t>ジルシ</t>
    </rPh>
    <phoneticPr fontId="24"/>
  </si>
  <si>
    <t>原則として全休日において実施している。</t>
    <rPh sb="0" eb="2">
      <t>ゲンソク</t>
    </rPh>
    <rPh sb="5" eb="6">
      <t>ゼン</t>
    </rPh>
    <rPh sb="6" eb="8">
      <t>キュウジツ</t>
    </rPh>
    <rPh sb="12" eb="14">
      <t>ジッシ</t>
    </rPh>
    <phoneticPr fontId="24"/>
  </si>
  <si>
    <t>ア</t>
    <phoneticPr fontId="24"/>
  </si>
  <si>
    <t>㋐</t>
    <phoneticPr fontId="24"/>
  </si>
  <si>
    <t>休日保育の実施計画表</t>
    <rPh sb="0" eb="2">
      <t>キュウジツ</t>
    </rPh>
    <rPh sb="2" eb="4">
      <t>ホイク</t>
    </rPh>
    <rPh sb="5" eb="7">
      <t>ジッシ</t>
    </rPh>
    <rPh sb="7" eb="10">
      <t>ケイカクヒョウ</t>
    </rPh>
    <phoneticPr fontId="24"/>
  </si>
  <si>
    <t>休日とは、日曜日、祝日並びに１２月２９日から翌年１月３日をいう。</t>
    <rPh sb="0" eb="2">
      <t>キュウジツ</t>
    </rPh>
    <rPh sb="5" eb="8">
      <t>ニチヨウビ</t>
    </rPh>
    <rPh sb="9" eb="11">
      <t>シュクジツ</t>
    </rPh>
    <rPh sb="11" eb="12">
      <t>ナラ</t>
    </rPh>
    <rPh sb="16" eb="17">
      <t>ツキ</t>
    </rPh>
    <rPh sb="19" eb="20">
      <t>ヒ</t>
    </rPh>
    <rPh sb="22" eb="24">
      <t>ヨクネン</t>
    </rPh>
    <rPh sb="25" eb="26">
      <t>ツキ</t>
    </rPh>
    <rPh sb="27" eb="28">
      <t>ヒ</t>
    </rPh>
    <phoneticPr fontId="24"/>
  </si>
  <si>
    <t>保育児童名簿</t>
    <rPh sb="2" eb="4">
      <t>ジドウ</t>
    </rPh>
    <rPh sb="4" eb="6">
      <t>メイボ</t>
    </rPh>
    <phoneticPr fontId="24"/>
  </si>
  <si>
    <t>病  院  名</t>
    <rPh sb="0" eb="1">
      <t>ヤマイ</t>
    </rPh>
    <rPh sb="3" eb="4">
      <t>イン</t>
    </rPh>
    <rPh sb="6" eb="7">
      <t>メイ</t>
    </rPh>
    <phoneticPr fontId="24"/>
  </si>
  <si>
    <t>保育所名</t>
    <rPh sb="0" eb="2">
      <t>ホイク</t>
    </rPh>
    <rPh sb="2" eb="4">
      <t>ショメイ</t>
    </rPh>
    <phoneticPr fontId="24"/>
  </si>
  <si>
    <t>利用者職種</t>
    <rPh sb="0" eb="3">
      <t>リヨウシャ</t>
    </rPh>
    <rPh sb="3" eb="5">
      <t>ショクシュ</t>
    </rPh>
    <phoneticPr fontId="24"/>
  </si>
  <si>
    <t>保育月数</t>
  </si>
  <si>
    <t>備　　考</t>
  </si>
  <si>
    <t>（入所期間）</t>
  </si>
  <si>
    <t>月</t>
  </si>
  <si>
    <t>計</t>
    <rPh sb="0" eb="1">
      <t>ケイ</t>
    </rPh>
    <phoneticPr fontId="24"/>
  </si>
  <si>
    <t>年間平均児童数</t>
    <rPh sb="0" eb="2">
      <t>ネンカン</t>
    </rPh>
    <rPh sb="2" eb="4">
      <t>ヘイキン</t>
    </rPh>
    <rPh sb="4" eb="7">
      <t>ジドウスウ</t>
    </rPh>
    <phoneticPr fontId="24"/>
  </si>
  <si>
    <t>様式３</t>
    <rPh sb="0" eb="2">
      <t>ヨウシキ</t>
    </rPh>
    <phoneticPr fontId="24"/>
  </si>
  <si>
    <t>病 院 内 保 育 施 設 設 置 病 院 名</t>
    <rPh sb="0" eb="1">
      <t>ビョウ</t>
    </rPh>
    <rPh sb="2" eb="5">
      <t>インナイ</t>
    </rPh>
    <rPh sb="6" eb="9">
      <t>ホイク</t>
    </rPh>
    <rPh sb="10" eb="13">
      <t>シセツ</t>
    </rPh>
    <rPh sb="14" eb="17">
      <t>セッチ</t>
    </rPh>
    <rPh sb="18" eb="21">
      <t>ビョウイン</t>
    </rPh>
    <rPh sb="22" eb="23">
      <t>メイ</t>
    </rPh>
    <phoneticPr fontId="24"/>
  </si>
  <si>
    <t>区　　　分</t>
    <rPh sb="0" eb="5">
      <t>クブン</t>
    </rPh>
    <phoneticPr fontId="24"/>
  </si>
  <si>
    <t>備　　考</t>
    <rPh sb="0" eb="4">
      <t>ビコウ</t>
    </rPh>
    <phoneticPr fontId="24"/>
  </si>
  <si>
    <t>保　育　士</t>
    <rPh sb="0" eb="3">
      <t>ホイク</t>
    </rPh>
    <rPh sb="4" eb="5">
      <t>シ</t>
    </rPh>
    <phoneticPr fontId="24"/>
  </si>
  <si>
    <t>保育士助手</t>
    <rPh sb="0" eb="2">
      <t>ホイク</t>
    </rPh>
    <rPh sb="2" eb="3">
      <t>シ</t>
    </rPh>
    <rPh sb="3" eb="5">
      <t>ジョシュ</t>
    </rPh>
    <phoneticPr fontId="24"/>
  </si>
  <si>
    <t>看護職員</t>
    <rPh sb="0" eb="2">
      <t>カンゴ</t>
    </rPh>
    <rPh sb="2" eb="4">
      <t>ショクイン</t>
    </rPh>
    <phoneticPr fontId="24"/>
  </si>
  <si>
    <t>児童保育専従職員</t>
    <rPh sb="0" eb="2">
      <t>ジドウ</t>
    </rPh>
    <rPh sb="2" eb="4">
      <t>ホイク</t>
    </rPh>
    <rPh sb="4" eb="6">
      <t>センジュウ</t>
    </rPh>
    <rPh sb="6" eb="8">
      <t>ショクイン</t>
    </rPh>
    <phoneticPr fontId="24"/>
  </si>
  <si>
    <t>医師</t>
    <rPh sb="0" eb="2">
      <t>イシ</t>
    </rPh>
    <phoneticPr fontId="24"/>
  </si>
  <si>
    <t>その他
の職員</t>
    <rPh sb="0" eb="3">
      <t>ソノタ</t>
    </rPh>
    <rPh sb="5" eb="7">
      <t>ショクイン</t>
    </rPh>
    <phoneticPr fontId="24"/>
  </si>
  <si>
    <t>看護
職員</t>
    <rPh sb="0" eb="2">
      <t>カンゴ</t>
    </rPh>
    <rPh sb="3" eb="5">
      <t>ショクイン</t>
    </rPh>
    <phoneticPr fontId="24"/>
  </si>
  <si>
    <t>計　</t>
    <rPh sb="0" eb="1">
      <t>ケイ</t>
    </rPh>
    <phoneticPr fontId="24"/>
  </si>
  <si>
    <t>常勤
職員</t>
    <rPh sb="0" eb="2">
      <t>ジョウキン</t>
    </rPh>
    <rPh sb="3" eb="5">
      <t>ショクイン</t>
    </rPh>
    <phoneticPr fontId="24"/>
  </si>
  <si>
    <t>非常勤職員</t>
    <rPh sb="0" eb="3">
      <t>ヒジョウキン</t>
    </rPh>
    <rPh sb="3" eb="5">
      <t>ショクイン</t>
    </rPh>
    <phoneticPr fontId="24"/>
  </si>
  <si>
    <t>常勤職員</t>
    <rPh sb="0" eb="2">
      <t>ジョウキン</t>
    </rPh>
    <rPh sb="2" eb="4">
      <t>ショクイン</t>
    </rPh>
    <phoneticPr fontId="24"/>
  </si>
  <si>
    <t>男性</t>
    <rPh sb="0" eb="2">
      <t>ダンセイ</t>
    </rPh>
    <phoneticPr fontId="24"/>
  </si>
  <si>
    <t>女性</t>
    <rPh sb="0" eb="2">
      <t>ジョセイ</t>
    </rPh>
    <phoneticPr fontId="24"/>
  </si>
  <si>
    <t>（換算）</t>
    <rPh sb="1" eb="3">
      <t>カンサン</t>
    </rPh>
    <phoneticPr fontId="24"/>
  </si>
  <si>
    <t>６月</t>
    <rPh sb="1" eb="2">
      <t>ガツ</t>
    </rPh>
    <phoneticPr fontId="24"/>
  </si>
  <si>
    <t>７月</t>
    <rPh sb="1" eb="2">
      <t>ガツ</t>
    </rPh>
    <phoneticPr fontId="24"/>
  </si>
  <si>
    <t>８月</t>
    <rPh sb="1" eb="2">
      <t>ガツ</t>
    </rPh>
    <phoneticPr fontId="24"/>
  </si>
  <si>
    <t>９月</t>
    <rPh sb="1" eb="2">
      <t>ガツ</t>
    </rPh>
    <phoneticPr fontId="24"/>
  </si>
  <si>
    <t>１０月</t>
    <rPh sb="2" eb="3">
      <t>ガツ</t>
    </rPh>
    <phoneticPr fontId="24"/>
  </si>
  <si>
    <t>１１月</t>
    <rPh sb="2" eb="3">
      <t>ガツ</t>
    </rPh>
    <phoneticPr fontId="24"/>
  </si>
  <si>
    <t>１２月</t>
    <rPh sb="2" eb="3">
      <t>ガツ</t>
    </rPh>
    <phoneticPr fontId="24"/>
  </si>
  <si>
    <t>１月</t>
    <rPh sb="1" eb="2">
      <t>ガツ</t>
    </rPh>
    <phoneticPr fontId="24"/>
  </si>
  <si>
    <t>２月</t>
    <rPh sb="1" eb="2">
      <t>ガツ</t>
    </rPh>
    <phoneticPr fontId="24"/>
  </si>
  <si>
    <t>３月</t>
    <rPh sb="1" eb="2">
      <t>ガツ</t>
    </rPh>
    <phoneticPr fontId="24"/>
  </si>
  <si>
    <t>平均</t>
    <rPh sb="0" eb="2">
      <t>ヘイキン</t>
    </rPh>
    <phoneticPr fontId="24"/>
  </si>
  <si>
    <t>２．「病院内保育施設の利用状況」欄は、次により記入すること。</t>
    <rPh sb="3" eb="5">
      <t>ビョウイン</t>
    </rPh>
    <rPh sb="5" eb="6">
      <t>ナイ</t>
    </rPh>
    <rPh sb="6" eb="8">
      <t>ホイク</t>
    </rPh>
    <rPh sb="8" eb="10">
      <t>シセツ</t>
    </rPh>
    <rPh sb="11" eb="13">
      <t>リヨウ</t>
    </rPh>
    <rPh sb="13" eb="15">
      <t>ジョウキョウ</t>
    </rPh>
    <rPh sb="16" eb="17">
      <t>ラン</t>
    </rPh>
    <rPh sb="19" eb="20">
      <t>ツギ</t>
    </rPh>
    <rPh sb="23" eb="25">
      <t>キニュウ</t>
    </rPh>
    <phoneticPr fontId="24"/>
  </si>
  <si>
    <t xml:space="preserve">  「看護職員」とは、「保健師、助産師、看護師、准看護師（非常勤職員を含む。）」をいい、「その他の職員」とは、看護職員、医師以外の医療従事者をいう。</t>
    <rPh sb="3" eb="5">
      <t>カンゴ</t>
    </rPh>
    <rPh sb="5" eb="7">
      <t>ショクイン</t>
    </rPh>
    <rPh sb="12" eb="14">
      <t>ホケン</t>
    </rPh>
    <rPh sb="14" eb="15">
      <t>シ</t>
    </rPh>
    <rPh sb="16" eb="18">
      <t>ジョサン</t>
    </rPh>
    <rPh sb="18" eb="19">
      <t>シ</t>
    </rPh>
    <rPh sb="20" eb="22">
      <t>カンゴ</t>
    </rPh>
    <rPh sb="22" eb="23">
      <t>シ</t>
    </rPh>
    <rPh sb="24" eb="25">
      <t>ジュン</t>
    </rPh>
    <rPh sb="25" eb="27">
      <t>カンゴ</t>
    </rPh>
    <rPh sb="27" eb="28">
      <t>シ</t>
    </rPh>
    <rPh sb="29" eb="32">
      <t>ヒジョウキン</t>
    </rPh>
    <rPh sb="32" eb="34">
      <t>ショクイン</t>
    </rPh>
    <rPh sb="35" eb="36">
      <t>フク</t>
    </rPh>
    <rPh sb="47" eb="48">
      <t>タ</t>
    </rPh>
    <rPh sb="49" eb="51">
      <t>ショクイン</t>
    </rPh>
    <rPh sb="55" eb="57">
      <t>カンゴ</t>
    </rPh>
    <rPh sb="57" eb="59">
      <t>ショクイン</t>
    </rPh>
    <rPh sb="60" eb="62">
      <t>イシ</t>
    </rPh>
    <rPh sb="62" eb="64">
      <t>イガイ</t>
    </rPh>
    <rPh sb="65" eb="67">
      <t>イリョウ</t>
    </rPh>
    <rPh sb="67" eb="70">
      <t>ジュウジシャ</t>
    </rPh>
    <phoneticPr fontId="24"/>
  </si>
  <si>
    <t>３．「保育士等職員在籍状況」欄は、次により記入すること。</t>
    <rPh sb="3" eb="6">
      <t>ホイクシ</t>
    </rPh>
    <rPh sb="6" eb="7">
      <t>トウ</t>
    </rPh>
    <rPh sb="7" eb="9">
      <t>ショクイン</t>
    </rPh>
    <rPh sb="9" eb="11">
      <t>ザイセキ</t>
    </rPh>
    <rPh sb="11" eb="13">
      <t>ジョウキョウ</t>
    </rPh>
    <rPh sb="14" eb="15">
      <t>ラン</t>
    </rPh>
    <rPh sb="17" eb="18">
      <t>ツギ</t>
    </rPh>
    <rPh sb="21" eb="23">
      <t>キニュウ</t>
    </rPh>
    <phoneticPr fontId="24"/>
  </si>
  <si>
    <t>　（１）「保育士」とは、有資格者の保育士をいい、「保育士助手」とは、有資格者の保育士以外の者で直接保育に従事している者（事務、給食職員等を除く）をいう。</t>
    <rPh sb="5" eb="8">
      <t>ホイクシ</t>
    </rPh>
    <rPh sb="12" eb="16">
      <t>ユウシカクシャ</t>
    </rPh>
    <rPh sb="17" eb="20">
      <t>ホイクシ</t>
    </rPh>
    <rPh sb="25" eb="28">
      <t>ホイクシ</t>
    </rPh>
    <rPh sb="28" eb="30">
      <t>ジョシュ</t>
    </rPh>
    <rPh sb="34" eb="37">
      <t>ユウシカク</t>
    </rPh>
    <rPh sb="37" eb="38">
      <t>シャ</t>
    </rPh>
    <rPh sb="39" eb="42">
      <t>ホイクシ</t>
    </rPh>
    <rPh sb="42" eb="44">
      <t>イガイ</t>
    </rPh>
    <rPh sb="45" eb="46">
      <t>モノ</t>
    </rPh>
    <rPh sb="47" eb="49">
      <t>チョクセツ</t>
    </rPh>
    <rPh sb="49" eb="51">
      <t>ホイク</t>
    </rPh>
    <rPh sb="52" eb="54">
      <t>ジュウジ</t>
    </rPh>
    <rPh sb="58" eb="59">
      <t>モノ</t>
    </rPh>
    <rPh sb="60" eb="62">
      <t>ジム</t>
    </rPh>
    <rPh sb="63" eb="65">
      <t>キュウショク</t>
    </rPh>
    <rPh sb="65" eb="67">
      <t>ショクイン</t>
    </rPh>
    <rPh sb="67" eb="68">
      <t>トウ</t>
    </rPh>
    <rPh sb="69" eb="70">
      <t>ノゾ</t>
    </rPh>
    <phoneticPr fontId="24"/>
  </si>
  <si>
    <t>　（３）「非常勤職員」欄の（　）内には、右の式により算出した数（保育士等常勤職員換算数）を記入すること。</t>
    <rPh sb="5" eb="8">
      <t>ヒジョウキン</t>
    </rPh>
    <rPh sb="8" eb="10">
      <t>ショクイン</t>
    </rPh>
    <rPh sb="11" eb="12">
      <t>ラン</t>
    </rPh>
    <rPh sb="16" eb="17">
      <t>ナイ</t>
    </rPh>
    <rPh sb="20" eb="21">
      <t>ミギ</t>
    </rPh>
    <rPh sb="22" eb="23">
      <t>シキ</t>
    </rPh>
    <rPh sb="26" eb="28">
      <t>サンシュツ</t>
    </rPh>
    <rPh sb="30" eb="31">
      <t>カズ</t>
    </rPh>
    <rPh sb="32" eb="35">
      <t>ホイクシ</t>
    </rPh>
    <rPh sb="35" eb="36">
      <t>トウ</t>
    </rPh>
    <rPh sb="36" eb="38">
      <t>ジョウキン</t>
    </rPh>
    <rPh sb="38" eb="40">
      <t>ショクイン</t>
    </rPh>
    <rPh sb="40" eb="42">
      <t>カンサン</t>
    </rPh>
    <rPh sb="42" eb="43">
      <t>スウ</t>
    </rPh>
    <rPh sb="45" eb="47">
      <t>キニュウ</t>
    </rPh>
    <phoneticPr fontId="24"/>
  </si>
  <si>
    <t>　（４）「看護職員」欄は、病児等保育加算が認められた施設において、病児等保育を専門で担当している看護職員の人数を記入すること。</t>
    <rPh sb="5" eb="7">
      <t>カンゴ</t>
    </rPh>
    <rPh sb="7" eb="9">
      <t>ショクイン</t>
    </rPh>
    <rPh sb="10" eb="11">
      <t>ラン</t>
    </rPh>
    <rPh sb="13" eb="15">
      <t>ビョウジ</t>
    </rPh>
    <rPh sb="15" eb="16">
      <t>トウ</t>
    </rPh>
    <rPh sb="16" eb="18">
      <t>ホイク</t>
    </rPh>
    <rPh sb="18" eb="20">
      <t>カサン</t>
    </rPh>
    <rPh sb="21" eb="22">
      <t>ミト</t>
    </rPh>
    <rPh sb="26" eb="28">
      <t>シセツ</t>
    </rPh>
    <rPh sb="33" eb="35">
      <t>ビョウジ</t>
    </rPh>
    <rPh sb="35" eb="36">
      <t>トウ</t>
    </rPh>
    <rPh sb="36" eb="38">
      <t>ホイク</t>
    </rPh>
    <rPh sb="39" eb="41">
      <t>センモン</t>
    </rPh>
    <rPh sb="42" eb="44">
      <t>タントウ</t>
    </rPh>
    <rPh sb="48" eb="50">
      <t>カンゴ</t>
    </rPh>
    <rPh sb="50" eb="52">
      <t>ショクイン</t>
    </rPh>
    <rPh sb="53" eb="55">
      <t>ニンズウ</t>
    </rPh>
    <rPh sb="56" eb="58">
      <t>キニュウ</t>
    </rPh>
    <phoneticPr fontId="24"/>
  </si>
  <si>
    <t>　（５）「児童保育専従職員」欄は、児童保育加算が認められた施設において、児童保育を専門で担当している保育士等の人数を記入すること。</t>
    <rPh sb="5" eb="7">
      <t>ジドウ</t>
    </rPh>
    <rPh sb="7" eb="9">
      <t>ホイク</t>
    </rPh>
    <rPh sb="9" eb="11">
      <t>センジュウ</t>
    </rPh>
    <rPh sb="11" eb="13">
      <t>ショクイン</t>
    </rPh>
    <rPh sb="14" eb="15">
      <t>ラン</t>
    </rPh>
    <rPh sb="17" eb="19">
      <t>ジドウ</t>
    </rPh>
    <rPh sb="19" eb="21">
      <t>ホイク</t>
    </rPh>
    <rPh sb="21" eb="23">
      <t>カサン</t>
    </rPh>
    <rPh sb="24" eb="25">
      <t>ミト</t>
    </rPh>
    <rPh sb="29" eb="31">
      <t>シセツ</t>
    </rPh>
    <rPh sb="36" eb="38">
      <t>ジドウ</t>
    </rPh>
    <rPh sb="38" eb="40">
      <t>ホイク</t>
    </rPh>
    <rPh sb="41" eb="43">
      <t>センモン</t>
    </rPh>
    <rPh sb="44" eb="46">
      <t>タントウ</t>
    </rPh>
    <rPh sb="50" eb="53">
      <t>ホイクシ</t>
    </rPh>
    <rPh sb="53" eb="54">
      <t>トウ</t>
    </rPh>
    <rPh sb="55" eb="57">
      <t>ニンズウ</t>
    </rPh>
    <rPh sb="58" eb="60">
      <t>キニュウ</t>
    </rPh>
    <phoneticPr fontId="24"/>
  </si>
  <si>
    <t>↑対象型別</t>
    <rPh sb="1" eb="3">
      <t>タイショウ</t>
    </rPh>
    <rPh sb="3" eb="4">
      <t>ガタ</t>
    </rPh>
    <rPh sb="4" eb="5">
      <t>ベツ</t>
    </rPh>
    <phoneticPr fontId="24"/>
  </si>
  <si>
    <t>区分</t>
    <rPh sb="0" eb="2">
      <t>クブン</t>
    </rPh>
    <phoneticPr fontId="24"/>
  </si>
  <si>
    <t>保育士等数</t>
    <rPh sb="0" eb="3">
      <t>ホイクシ</t>
    </rPh>
    <rPh sb="3" eb="4">
      <t>トウ</t>
    </rPh>
    <rPh sb="4" eb="5">
      <t>スウ</t>
    </rPh>
    <phoneticPr fontId="24"/>
  </si>
  <si>
    <t>２人以上</t>
    <rPh sb="1" eb="4">
      <t>ニンイジョウ</t>
    </rPh>
    <phoneticPr fontId="24"/>
  </si>
  <si>
    <t>４人以上</t>
    <rPh sb="1" eb="4">
      <t>ニンイジョウ</t>
    </rPh>
    <phoneticPr fontId="24"/>
  </si>
  <si>
    <t>B型</t>
    <rPh sb="1" eb="2">
      <t>ガタ</t>
    </rPh>
    <phoneticPr fontId="24"/>
  </si>
  <si>
    <t>10人以上</t>
    <rPh sb="2" eb="5">
      <t>ニンイジョウ</t>
    </rPh>
    <phoneticPr fontId="24"/>
  </si>
  <si>
    <t>B型特例</t>
    <rPh sb="1" eb="2">
      <t>ガタ</t>
    </rPh>
    <rPh sb="2" eb="4">
      <t>トクレイ</t>
    </rPh>
    <phoneticPr fontId="24"/>
  </si>
  <si>
    <t>病 院 名</t>
    <rPh sb="0" eb="1">
      <t>ヤマイ</t>
    </rPh>
    <rPh sb="2" eb="3">
      <t>イン</t>
    </rPh>
    <rPh sb="4" eb="5">
      <t>メイ</t>
    </rPh>
    <phoneticPr fontId="24"/>
  </si>
  <si>
    <t>記入例</t>
    <rPh sb="0" eb="2">
      <t>キニュウ</t>
    </rPh>
    <rPh sb="2" eb="3">
      <t>レイ</t>
    </rPh>
    <phoneticPr fontId="2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</si>
  <si>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24"/>
  </si>
  <si>
    <t>○○銀行　（信用金庫、信用組合）</t>
    <rPh sb="2" eb="4">
      <t>ギンコウ</t>
    </rPh>
    <rPh sb="11" eb="13">
      <t>シンヨウ</t>
    </rPh>
    <rPh sb="13" eb="15">
      <t>クミアイ</t>
    </rPh>
    <phoneticPr fontId="24"/>
  </si>
  <si>
    <t>△△支店</t>
    <phoneticPr fontId="24"/>
  </si>
  <si>
    <t>預金種別</t>
    <rPh sb="0" eb="2">
      <t>ヨキン</t>
    </rPh>
    <rPh sb="2" eb="4">
      <t>シュベツ</t>
    </rPh>
    <phoneticPr fontId="24"/>
  </si>
  <si>
    <t>普通　（当座）　</t>
    <rPh sb="0" eb="2">
      <t>フツウ</t>
    </rPh>
    <rPh sb="4" eb="6">
      <t>トウザ</t>
    </rPh>
    <phoneticPr fontId="24"/>
  </si>
  <si>
    <t>口座番号</t>
    <rPh sb="0" eb="2">
      <t>コウザ</t>
    </rPh>
    <rPh sb="2" eb="4">
      <t>バンゴウ</t>
    </rPh>
    <phoneticPr fontId="24"/>
  </si>
  <si>
    <t>ﾌ　ﾘ　ｶﾞ　ﾅ</t>
    <phoneticPr fontId="24"/>
  </si>
  <si>
    <t>口座名義人</t>
    <rPh sb="0" eb="2">
      <t>コウザ</t>
    </rPh>
    <rPh sb="2" eb="5">
      <t>メイギニン</t>
    </rPh>
    <phoneticPr fontId="2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</si>
  <si>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2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</si>
  <si>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24"/>
  </si>
  <si>
    <t>　　　 手続きが必要な場合はおって連絡いたします。</t>
    <rPh sb="4" eb="6">
      <t>テツヅ</t>
    </rPh>
    <rPh sb="8" eb="10">
      <t>ヒツヨウ</t>
    </rPh>
    <rPh sb="11" eb="13">
      <t>バアイ</t>
    </rPh>
    <rPh sb="17" eb="19">
      <t>レンラク</t>
    </rPh>
    <phoneticPr fontId="24"/>
  </si>
  <si>
    <t>整理番号</t>
    <rPh sb="0" eb="2">
      <t>セイリ</t>
    </rPh>
    <rPh sb="2" eb="4">
      <t>バンゴウ</t>
    </rPh>
    <phoneticPr fontId="24"/>
  </si>
  <si>
    <t>③</t>
    <phoneticPr fontId="24"/>
  </si>
  <si>
    <t xml:space="preserve"> </t>
    <phoneticPr fontId="24"/>
  </si>
  <si>
    <t>収支予算書</t>
    <phoneticPr fontId="26"/>
  </si>
  <si>
    <t>）</t>
    <phoneticPr fontId="24"/>
  </si>
  <si>
    <t>オ</t>
    <phoneticPr fontId="24"/>
  </si>
  <si>
    <t>２</t>
    <phoneticPr fontId="24"/>
  </si>
  <si>
    <t>）</t>
    <phoneticPr fontId="24"/>
  </si>
  <si>
    <t>ウ</t>
    <phoneticPr fontId="24"/>
  </si>
  <si>
    <t>２</t>
    <phoneticPr fontId="24"/>
  </si>
  <si>
    <t>○</t>
    <phoneticPr fontId="24"/>
  </si>
  <si>
    <t>　　　　　　　　　　　　　　　</t>
    <phoneticPr fontId="24"/>
  </si>
  <si>
    <t>）</t>
    <phoneticPr fontId="24"/>
  </si>
  <si>
    <t>ウ</t>
    <phoneticPr fontId="24"/>
  </si>
  <si>
    <t>２</t>
    <phoneticPr fontId="24"/>
  </si>
  <si>
    <t>）</t>
    <phoneticPr fontId="24"/>
  </si>
  <si>
    <t>ウ</t>
    <phoneticPr fontId="24"/>
  </si>
  <si>
    <t>２</t>
    <phoneticPr fontId="24"/>
  </si>
  <si>
    <t>）</t>
    <phoneticPr fontId="24"/>
  </si>
  <si>
    <t>ウ</t>
    <phoneticPr fontId="24"/>
  </si>
  <si>
    <t>２</t>
    <phoneticPr fontId="24"/>
  </si>
  <si>
    <t>（記入要領）</t>
    <rPh sb="1" eb="3">
      <t>キニュウ</t>
    </rPh>
    <rPh sb="3" eb="5">
      <t>ヨウリョウ</t>
    </rPh>
    <phoneticPr fontId="8"/>
  </si>
  <si>
    <t>　　1　本票は、病院内保育施設ごとに別葉とすること。</t>
    <rPh sb="4" eb="5">
      <t>ホン</t>
    </rPh>
    <rPh sb="5" eb="6">
      <t>ヒョウ</t>
    </rPh>
    <rPh sb="8" eb="10">
      <t>ビョウイン</t>
    </rPh>
    <rPh sb="10" eb="11">
      <t>ナイ</t>
    </rPh>
    <rPh sb="11" eb="13">
      <t>ホイク</t>
    </rPh>
    <rPh sb="13" eb="15">
      <t>シセツ</t>
    </rPh>
    <rPh sb="18" eb="19">
      <t>ベツ</t>
    </rPh>
    <rPh sb="19" eb="20">
      <t>ハ</t>
    </rPh>
    <phoneticPr fontId="8"/>
  </si>
  <si>
    <t>　　2　本票の対象保育児童は、各月初日に当該保育所に在籍（保育の許可を受けている者）し、１５日以上保育する予定の者とする。</t>
    <rPh sb="4" eb="5">
      <t>ホン</t>
    </rPh>
    <rPh sb="5" eb="6">
      <t>ヒョウ</t>
    </rPh>
    <rPh sb="7" eb="9">
      <t>タイショウ</t>
    </rPh>
    <rPh sb="9" eb="11">
      <t>ホイク</t>
    </rPh>
    <rPh sb="11" eb="13">
      <t>ジドウ</t>
    </rPh>
    <rPh sb="15" eb="17">
      <t>カクツキ</t>
    </rPh>
    <rPh sb="17" eb="19">
      <t>ショニチ</t>
    </rPh>
    <rPh sb="20" eb="22">
      <t>トウガイ</t>
    </rPh>
    <rPh sb="22" eb="25">
      <t>ホイクショ</t>
    </rPh>
    <rPh sb="26" eb="28">
      <t>ザイセキ</t>
    </rPh>
    <rPh sb="29" eb="31">
      <t>ホイク</t>
    </rPh>
    <rPh sb="32" eb="34">
      <t>キョカ</t>
    </rPh>
    <rPh sb="35" eb="36">
      <t>ウ</t>
    </rPh>
    <rPh sb="40" eb="41">
      <t>モノ</t>
    </rPh>
    <rPh sb="46" eb="49">
      <t>ヒイジョウ</t>
    </rPh>
    <rPh sb="49" eb="51">
      <t>ホイク</t>
    </rPh>
    <rPh sb="53" eb="55">
      <t>ヨテイ</t>
    </rPh>
    <rPh sb="56" eb="57">
      <t>モノ</t>
    </rPh>
    <phoneticPr fontId="8"/>
  </si>
  <si>
    <t>　　3　本票の記入に当っては、まず、４月１日に在籍の児童で保育予定月数が多い者から記載し、次に入所月順に記載していくこと。</t>
    <rPh sb="4" eb="5">
      <t>ホン</t>
    </rPh>
    <rPh sb="5" eb="6">
      <t>ヒョウ</t>
    </rPh>
    <rPh sb="7" eb="9">
      <t>キニュウ</t>
    </rPh>
    <rPh sb="10" eb="11">
      <t>ア</t>
    </rPh>
    <rPh sb="19" eb="20">
      <t>ツキ</t>
    </rPh>
    <rPh sb="21" eb="22">
      <t>ヒ</t>
    </rPh>
    <rPh sb="23" eb="25">
      <t>ザイセキ</t>
    </rPh>
    <rPh sb="26" eb="28">
      <t>ジドウ</t>
    </rPh>
    <rPh sb="29" eb="31">
      <t>ホイク</t>
    </rPh>
    <rPh sb="31" eb="33">
      <t>ヨテイ</t>
    </rPh>
    <rPh sb="33" eb="34">
      <t>ツキ</t>
    </rPh>
    <rPh sb="34" eb="35">
      <t>カズ</t>
    </rPh>
    <rPh sb="36" eb="37">
      <t>オオ</t>
    </rPh>
    <rPh sb="38" eb="39">
      <t>モノ</t>
    </rPh>
    <rPh sb="41" eb="43">
      <t>キサイ</t>
    </rPh>
    <rPh sb="45" eb="46">
      <t>ツギ</t>
    </rPh>
    <rPh sb="47" eb="49">
      <t>ニュウショ</t>
    </rPh>
    <rPh sb="49" eb="50">
      <t>ツキ</t>
    </rPh>
    <rPh sb="50" eb="51">
      <t>ジュン</t>
    </rPh>
    <rPh sb="52" eb="54">
      <t>キサイ</t>
    </rPh>
    <phoneticPr fontId="8"/>
  </si>
  <si>
    <t>　　5　「保育月数」欄について</t>
    <rPh sb="5" eb="7">
      <t>ホイク</t>
    </rPh>
    <rPh sb="7" eb="9">
      <t>ゲッスウ</t>
    </rPh>
    <rPh sb="10" eb="11">
      <t>ラン</t>
    </rPh>
    <phoneticPr fontId="8"/>
  </si>
  <si>
    <t>　　6　各種別ごとに「年間平均児童数」が、Ａ型特例においては１人以上、Ａ型においては４人以上、Ｂ型においては１０人以上、</t>
    <rPh sb="4" eb="5">
      <t>カク</t>
    </rPh>
    <rPh sb="5" eb="7">
      <t>シュベツ</t>
    </rPh>
    <rPh sb="11" eb="13">
      <t>ネンカン</t>
    </rPh>
    <rPh sb="13" eb="15">
      <t>ヘイキン</t>
    </rPh>
    <rPh sb="15" eb="18">
      <t>ジドウスウ</t>
    </rPh>
    <rPh sb="22" eb="23">
      <t>ガタ</t>
    </rPh>
    <rPh sb="23" eb="25">
      <t>トクレイ</t>
    </rPh>
    <rPh sb="31" eb="34">
      <t>ニンイジョウ</t>
    </rPh>
    <rPh sb="36" eb="37">
      <t>ガタ</t>
    </rPh>
    <rPh sb="43" eb="46">
      <t>ニンイジョウ</t>
    </rPh>
    <rPh sb="48" eb="49">
      <t>ガタ</t>
    </rPh>
    <rPh sb="56" eb="59">
      <t>ニンイジョウ</t>
    </rPh>
    <phoneticPr fontId="8"/>
  </si>
  <si>
    <t>なお、「年間平均児童数」が補助基準以上であっても、６ヶ月以上基準未満の保育児童数である場合は対象外となる。</t>
    <rPh sb="4" eb="6">
      <t>ネンカン</t>
    </rPh>
    <rPh sb="6" eb="8">
      <t>ヘイキン</t>
    </rPh>
    <rPh sb="8" eb="11">
      <t>ジドウスウ</t>
    </rPh>
    <rPh sb="13" eb="15">
      <t>ホジョ</t>
    </rPh>
    <rPh sb="15" eb="17">
      <t>キジュン</t>
    </rPh>
    <rPh sb="17" eb="19">
      <t>イジョウ</t>
    </rPh>
    <rPh sb="27" eb="28">
      <t>ゲツ</t>
    </rPh>
    <rPh sb="28" eb="30">
      <t>イジョウ</t>
    </rPh>
    <rPh sb="30" eb="32">
      <t>キジュン</t>
    </rPh>
    <rPh sb="32" eb="34">
      <t>ミマン</t>
    </rPh>
    <rPh sb="35" eb="37">
      <t>ホイク</t>
    </rPh>
    <rPh sb="37" eb="40">
      <t>ジドウスウ</t>
    </rPh>
    <rPh sb="43" eb="45">
      <t>バアイ</t>
    </rPh>
    <rPh sb="46" eb="49">
      <t>タイショウガイ</t>
    </rPh>
    <phoneticPr fontId="24"/>
  </si>
  <si>
    <r>
      <t>１．計算によって生じた端数については、すべて</t>
    </r>
    <r>
      <rPr>
        <b/>
        <sz val="11"/>
        <rFont val="ＭＳ Ｐ明朝"/>
        <family val="1"/>
        <charset val="128"/>
      </rPr>
      <t>小数点第２位を四捨五入し、小数点第１位まで記入する</t>
    </r>
    <r>
      <rPr>
        <sz val="11"/>
        <rFont val="ＭＳ Ｐ明朝"/>
        <family val="1"/>
        <charset val="128"/>
      </rPr>
      <t>こと。</t>
    </r>
    <rPh sb="2" eb="4">
      <t>ケイサン</t>
    </rPh>
    <rPh sb="8" eb="9">
      <t>ショウ</t>
    </rPh>
    <rPh sb="11" eb="13">
      <t>ハスウ</t>
    </rPh>
    <rPh sb="22" eb="25">
      <t>ショウスウテン</t>
    </rPh>
    <rPh sb="25" eb="26">
      <t>ダイ</t>
    </rPh>
    <rPh sb="27" eb="28">
      <t>イ</t>
    </rPh>
    <rPh sb="29" eb="33">
      <t>シシャゴニュウ</t>
    </rPh>
    <rPh sb="35" eb="38">
      <t>ショウスウテン</t>
    </rPh>
    <rPh sb="38" eb="39">
      <t>ダイ</t>
    </rPh>
    <rPh sb="40" eb="41">
      <t>イ</t>
    </rPh>
    <rPh sb="43" eb="45">
      <t>キニュウ</t>
    </rPh>
    <phoneticPr fontId="24"/>
  </si>
  <si>
    <t>一部委託</t>
    <rPh sb="0" eb="2">
      <t>イチブ</t>
    </rPh>
    <rPh sb="2" eb="4">
      <t>イタク</t>
    </rPh>
    <phoneticPr fontId="24"/>
  </si>
  <si>
    <t>☆様式３病院内保育施設利用状況調と一致すること。</t>
    <rPh sb="1" eb="3">
      <t>ヨウシキ</t>
    </rPh>
    <rPh sb="4" eb="7">
      <t>ビョウインナイ</t>
    </rPh>
    <rPh sb="7" eb="9">
      <t>ホイク</t>
    </rPh>
    <rPh sb="9" eb="11">
      <t>シセツ</t>
    </rPh>
    <rPh sb="11" eb="13">
      <t>リヨウ</t>
    </rPh>
    <rPh sb="13" eb="15">
      <t>ジョウキョウ</t>
    </rPh>
    <rPh sb="15" eb="16">
      <t>シラ</t>
    </rPh>
    <rPh sb="17" eb="19">
      <t>イッチ</t>
    </rPh>
    <phoneticPr fontId="24"/>
  </si>
  <si>
    <t>その他の職員＝保育士助手、専任＝常勤職員、その他＝非常勤職員常勤換算数</t>
    <rPh sb="13" eb="15">
      <t>センニン</t>
    </rPh>
    <rPh sb="16" eb="18">
      <t>ジョウキン</t>
    </rPh>
    <rPh sb="18" eb="20">
      <t>ショクイン</t>
    </rPh>
    <rPh sb="23" eb="24">
      <t>タ</t>
    </rPh>
    <rPh sb="25" eb="28">
      <t>ヒジョウキン</t>
    </rPh>
    <rPh sb="28" eb="30">
      <t>ショクイン</t>
    </rPh>
    <rPh sb="30" eb="32">
      <t>ジョウキン</t>
    </rPh>
    <rPh sb="32" eb="34">
      <t>カンサン</t>
    </rPh>
    <rPh sb="34" eb="35">
      <t>スウ</t>
    </rPh>
    <phoneticPr fontId="24"/>
  </si>
  <si>
    <t>を記入すること。</t>
    <rPh sb="1" eb="3">
      <t>キニュウ</t>
    </rPh>
    <phoneticPr fontId="24"/>
  </si>
  <si>
    <t>全面委託</t>
    <rPh sb="0" eb="2">
      <t>ゼンメン</t>
    </rPh>
    <rPh sb="2" eb="4">
      <t>イタク</t>
    </rPh>
    <phoneticPr fontId="24"/>
  </si>
  <si>
    <t>　　　  Ｂ型特例においては３０人以上の基準を満たすこと。</t>
    <rPh sb="6" eb="7">
      <t>ガタ</t>
    </rPh>
    <rPh sb="7" eb="9">
      <t>トクレイ</t>
    </rPh>
    <rPh sb="16" eb="19">
      <t>ニンイジョウ</t>
    </rPh>
    <rPh sb="20" eb="22">
      <t>キジュン</t>
    </rPh>
    <rPh sb="23" eb="24">
      <t>ミ</t>
    </rPh>
    <phoneticPr fontId="8"/>
  </si>
  <si>
    <t>各月１日現在で在籍し、当該月に１５日以上保育する月数を記載すること。（各月初日に在籍しない児童は、当該月の対象とならず、日割り計算を行うものではない。）</t>
    <rPh sb="0" eb="2">
      <t>カクツキ</t>
    </rPh>
    <rPh sb="3" eb="4">
      <t>ヒ</t>
    </rPh>
    <rPh sb="4" eb="6">
      <t>ゲンザイ</t>
    </rPh>
    <rPh sb="7" eb="9">
      <t>ザイセキ</t>
    </rPh>
    <rPh sb="11" eb="13">
      <t>トウガイ</t>
    </rPh>
    <rPh sb="13" eb="14">
      <t>ツキ</t>
    </rPh>
    <rPh sb="17" eb="18">
      <t>ヒ</t>
    </rPh>
    <rPh sb="18" eb="20">
      <t>イジョウ</t>
    </rPh>
    <rPh sb="20" eb="22">
      <t>ホイク</t>
    </rPh>
    <rPh sb="24" eb="26">
      <t>ツキスウ</t>
    </rPh>
    <rPh sb="27" eb="29">
      <t>キサイ</t>
    </rPh>
    <rPh sb="35" eb="37">
      <t>カクツキ</t>
    </rPh>
    <rPh sb="37" eb="39">
      <t>ショニチ</t>
    </rPh>
    <rPh sb="40" eb="42">
      <t>ザイセキ</t>
    </rPh>
    <rPh sb="45" eb="47">
      <t>ジドウ</t>
    </rPh>
    <rPh sb="49" eb="51">
      <t>トウガイ</t>
    </rPh>
    <rPh sb="51" eb="52">
      <t>ツキ</t>
    </rPh>
    <rPh sb="53" eb="55">
      <t>タイショウ</t>
    </rPh>
    <rPh sb="60" eb="62">
      <t>ヒワ</t>
    </rPh>
    <rPh sb="63" eb="65">
      <t>ケイサン</t>
    </rPh>
    <rPh sb="66" eb="67">
      <t>オコナ</t>
    </rPh>
    <phoneticPr fontId="24"/>
  </si>
  <si>
    <t>なお、備考欄には入所予定期間（「保育月数」欄に該当の月のみ）を記載すること。</t>
    <rPh sb="3" eb="5">
      <t>ビコウ</t>
    </rPh>
    <rPh sb="5" eb="6">
      <t>ラン</t>
    </rPh>
    <rPh sb="8" eb="10">
      <t>ニュウショ</t>
    </rPh>
    <rPh sb="10" eb="12">
      <t>ヨテイ</t>
    </rPh>
    <rPh sb="12" eb="14">
      <t>キカン</t>
    </rPh>
    <rPh sb="16" eb="18">
      <t>ホイク</t>
    </rPh>
    <rPh sb="18" eb="20">
      <t>ツキスウ</t>
    </rPh>
    <rPh sb="21" eb="22">
      <t>ラン</t>
    </rPh>
    <rPh sb="23" eb="25">
      <t>ガイトウ</t>
    </rPh>
    <rPh sb="26" eb="27">
      <t>ツキ</t>
    </rPh>
    <rPh sb="31" eb="33">
      <t>キサイ</t>
    </rPh>
    <phoneticPr fontId="24"/>
  </si>
  <si>
    <t>円</t>
    <rPh sb="0" eb="1">
      <t>エン</t>
    </rPh>
    <phoneticPr fontId="24"/>
  </si>
  <si>
    <t>病院内保育施設設置病院等名</t>
    <rPh sb="0" eb="2">
      <t>ビョウイン</t>
    </rPh>
    <rPh sb="2" eb="3">
      <t>ナイ</t>
    </rPh>
    <rPh sb="3" eb="5">
      <t>ホイク</t>
    </rPh>
    <rPh sb="5" eb="7">
      <t>シセツ</t>
    </rPh>
    <rPh sb="7" eb="9">
      <t>セッチ</t>
    </rPh>
    <rPh sb="9" eb="11">
      <t>ビョウイン</t>
    </rPh>
    <rPh sb="11" eb="12">
      <t>トウ</t>
    </rPh>
    <rPh sb="12" eb="13">
      <t>メイ</t>
    </rPh>
    <phoneticPr fontId="24"/>
  </si>
  <si>
    <t>総事業費</t>
    <rPh sb="0" eb="1">
      <t>ソウ</t>
    </rPh>
    <rPh sb="1" eb="4">
      <t>ジギョウヒ</t>
    </rPh>
    <phoneticPr fontId="24"/>
  </si>
  <si>
    <t>対象経費の
支出予定額</t>
    <rPh sb="0" eb="2">
      <t>タイショウ</t>
    </rPh>
    <rPh sb="2" eb="4">
      <t>ケイヒ</t>
    </rPh>
    <rPh sb="6" eb="8">
      <t>シシュツ</t>
    </rPh>
    <rPh sb="8" eb="11">
      <t>ヨテイガク</t>
    </rPh>
    <phoneticPr fontId="24"/>
  </si>
  <si>
    <t>調整率</t>
    <rPh sb="0" eb="2">
      <t>チョウセイ</t>
    </rPh>
    <rPh sb="2" eb="3">
      <t>リツ</t>
    </rPh>
    <phoneticPr fontId="24"/>
  </si>
  <si>
    <t>基　　　本　　　額</t>
    <rPh sb="0" eb="1">
      <t>モト</t>
    </rPh>
    <rPh sb="4" eb="5">
      <t>ホン</t>
    </rPh>
    <rPh sb="8" eb="9">
      <t>ガク</t>
    </rPh>
    <phoneticPr fontId="24"/>
  </si>
  <si>
    <t>加  　　算　　　額</t>
    <rPh sb="0" eb="1">
      <t>カ</t>
    </rPh>
    <rPh sb="5" eb="6">
      <t>ザン</t>
    </rPh>
    <rPh sb="9" eb="10">
      <t>ガク</t>
    </rPh>
    <phoneticPr fontId="24"/>
  </si>
  <si>
    <t>基本額</t>
    <rPh sb="0" eb="3">
      <t>キホンガク</t>
    </rPh>
    <phoneticPr fontId="24"/>
  </si>
  <si>
    <t>保育士等人員</t>
    <rPh sb="0" eb="3">
      <t>ホイクシ</t>
    </rPh>
    <rPh sb="3" eb="4">
      <t>トウ</t>
    </rPh>
    <rPh sb="4" eb="6">
      <t>ジンイン</t>
    </rPh>
    <phoneticPr fontId="24"/>
  </si>
  <si>
    <t>単価
（円）</t>
    <rPh sb="0" eb="2">
      <t>タンカ</t>
    </rPh>
    <rPh sb="4" eb="5">
      <t>エン</t>
    </rPh>
    <phoneticPr fontId="24"/>
  </si>
  <si>
    <t>負担能力指数による調整率</t>
    <rPh sb="9" eb="11">
      <t>チョウセイ</t>
    </rPh>
    <rPh sb="11" eb="12">
      <t>リツ</t>
    </rPh>
    <phoneticPr fontId="24"/>
  </si>
  <si>
    <t>２４時間保育</t>
    <rPh sb="2" eb="4">
      <t>ジカン</t>
    </rPh>
    <rPh sb="4" eb="6">
      <t>ホイク</t>
    </rPh>
    <phoneticPr fontId="24"/>
  </si>
  <si>
    <t>A</t>
    <phoneticPr fontId="24"/>
  </si>
  <si>
    <t>B</t>
    <phoneticPr fontId="24"/>
  </si>
  <si>
    <t>小計</t>
    <rPh sb="0" eb="2">
      <t>ショウケイ</t>
    </rPh>
    <phoneticPr fontId="24"/>
  </si>
  <si>
    <t>(D×2/3)E</t>
    <phoneticPr fontId="24"/>
  </si>
  <si>
    <t>F</t>
    <phoneticPr fontId="24"/>
  </si>
  <si>
    <t>保　育　時　間</t>
    <rPh sb="0" eb="1">
      <t>ホ</t>
    </rPh>
    <rPh sb="2" eb="3">
      <t>イク</t>
    </rPh>
    <rPh sb="4" eb="5">
      <t>トキ</t>
    </rPh>
    <rPh sb="6" eb="7">
      <t>アイダ</t>
    </rPh>
    <phoneticPr fontId="61"/>
  </si>
  <si>
    <t>開所時間
(　時間　分)</t>
    <rPh sb="0" eb="2">
      <t>カイショ</t>
    </rPh>
    <rPh sb="2" eb="4">
      <t>ジカン</t>
    </rPh>
    <rPh sb="7" eb="9">
      <t>ジカン</t>
    </rPh>
    <rPh sb="10" eb="11">
      <t>フン</t>
    </rPh>
    <phoneticPr fontId="61"/>
  </si>
  <si>
    <t>　（１）「看護職員」とは、「保健師、助産師、看護師、准看護師（非常勤職員を含む）」をいい、「その他の職員」とは、看護職員及び医師の医療従事者をいう。</t>
    <rPh sb="5" eb="7">
      <t>カンゴ</t>
    </rPh>
    <rPh sb="7" eb="9">
      <t>ショクイン</t>
    </rPh>
    <rPh sb="14" eb="17">
      <t>ホケンシ</t>
    </rPh>
    <rPh sb="18" eb="21">
      <t>ジョサンシ</t>
    </rPh>
    <rPh sb="22" eb="25">
      <t>カンゴシ</t>
    </rPh>
    <rPh sb="26" eb="30">
      <t>ジュンカンゴシ</t>
    </rPh>
    <rPh sb="31" eb="34">
      <t>ヒジョウキン</t>
    </rPh>
    <rPh sb="34" eb="36">
      <t>ショクイン</t>
    </rPh>
    <rPh sb="37" eb="38">
      <t>フク</t>
    </rPh>
    <rPh sb="48" eb="49">
      <t>タ</t>
    </rPh>
    <rPh sb="50" eb="52">
      <t>ショクイン</t>
    </rPh>
    <rPh sb="56" eb="58">
      <t>カンゴ</t>
    </rPh>
    <rPh sb="58" eb="60">
      <t>ショクイン</t>
    </rPh>
    <rPh sb="60" eb="61">
      <t>オヨ</t>
    </rPh>
    <rPh sb="62" eb="64">
      <t>イシ</t>
    </rPh>
    <rPh sb="65" eb="67">
      <t>イリョウ</t>
    </rPh>
    <rPh sb="67" eb="70">
      <t>ジュウジシャ</t>
    </rPh>
    <phoneticPr fontId="24"/>
  </si>
  <si>
    <t>開所日数</t>
    <rPh sb="0" eb="2">
      <t>カイショ</t>
    </rPh>
    <rPh sb="2" eb="4">
      <t>ニッスウ</t>
    </rPh>
    <phoneticPr fontId="24"/>
  </si>
  <si>
    <t>４月</t>
    <rPh sb="1" eb="2">
      <t>ガツ</t>
    </rPh>
    <phoneticPr fontId="24"/>
  </si>
  <si>
    <t>　　4　「利用者職種」欄は、看護職員、医師（男性、女性）、その他の職員（給食等の職員は除く）の別を記載すること。</t>
    <rPh sb="5" eb="8">
      <t>リヨウシャ</t>
    </rPh>
    <rPh sb="8" eb="10">
      <t>ショクシュ</t>
    </rPh>
    <rPh sb="11" eb="12">
      <t>ラン</t>
    </rPh>
    <rPh sb="14" eb="16">
      <t>カンゴ</t>
    </rPh>
    <rPh sb="16" eb="18">
      <t>ショクイン</t>
    </rPh>
    <rPh sb="19" eb="21">
      <t>イシ</t>
    </rPh>
    <rPh sb="22" eb="24">
      <t>ダンセイ</t>
    </rPh>
    <rPh sb="25" eb="27">
      <t>ジョセイ</t>
    </rPh>
    <rPh sb="31" eb="32">
      <t>タ</t>
    </rPh>
    <rPh sb="33" eb="35">
      <t>ショクイン</t>
    </rPh>
    <rPh sb="36" eb="38">
      <t>キュウショク</t>
    </rPh>
    <rPh sb="38" eb="39">
      <t>トウ</t>
    </rPh>
    <rPh sb="40" eb="42">
      <t>ショクイン</t>
    </rPh>
    <rPh sb="43" eb="44">
      <t>ノゾ</t>
    </rPh>
    <rPh sb="47" eb="48">
      <t>ベツ</t>
    </rPh>
    <rPh sb="49" eb="51">
      <t>キサイ</t>
    </rPh>
    <phoneticPr fontId="8"/>
  </si>
  <si>
    <t>保育師等常勤職員換算数</t>
    <rPh sb="0" eb="2">
      <t>ホイク</t>
    </rPh>
    <rPh sb="2" eb="3">
      <t>シ</t>
    </rPh>
    <rPh sb="3" eb="4">
      <t>トウ</t>
    </rPh>
    <rPh sb="4" eb="6">
      <t>ジョウキン</t>
    </rPh>
    <rPh sb="6" eb="8">
      <t>ショクイン</t>
    </rPh>
    <rPh sb="8" eb="10">
      <t>カンサン</t>
    </rPh>
    <rPh sb="10" eb="11">
      <t>スウ</t>
    </rPh>
    <phoneticPr fontId="24"/>
  </si>
  <si>
    <t>区分</t>
  </si>
  <si>
    <t>別　　紙</t>
  </si>
  <si>
    <t>科　　　　目</t>
  </si>
  <si>
    <t>説　　　　　　　　　　　明</t>
  </si>
  <si>
    <t>病院内</t>
  </si>
  <si>
    <t>保育料収入</t>
  </si>
  <si>
    <t>　 保育に要する費用の保護者負担額。ただし、この費用には給食費を含</t>
    <rPh sb="30" eb="31">
      <t>ヒ</t>
    </rPh>
    <rPh sb="32" eb="33">
      <t>フク</t>
    </rPh>
    <phoneticPr fontId="24"/>
  </si>
  <si>
    <t>保育施</t>
  </si>
  <si>
    <t>むが、おやつ代は含まない。</t>
    <phoneticPr fontId="24"/>
  </si>
  <si>
    <t>設運営</t>
  </si>
  <si>
    <t>補助金収入</t>
  </si>
  <si>
    <t>収益</t>
  </si>
  <si>
    <t>都道府県</t>
  </si>
  <si>
    <t>　 病院内保育施設運営費に対する都道府県補助金収入</t>
  </si>
  <si>
    <t>市町村</t>
  </si>
  <si>
    <t>　 病院内保育施設運営費に対する市町村補助金収入</t>
  </si>
  <si>
    <t>設置者負担額</t>
  </si>
  <si>
    <t>　 病院内保育施設運営費に係る設置者負担額</t>
  </si>
  <si>
    <t>給与費</t>
  </si>
  <si>
    <t>常勤職員給与</t>
  </si>
  <si>
    <t>　 職員俸給</t>
  </si>
  <si>
    <t>　 常勤職員に支払った俸給</t>
  </si>
  <si>
    <t>費用</t>
  </si>
  <si>
    <t>　 職員諸手当</t>
  </si>
  <si>
    <t>　 常勤職員に支払った諸手当</t>
  </si>
  <si>
    <t>　 法定福利費</t>
  </si>
  <si>
    <t>　 職員に対する社会保険料等の事業主負担額</t>
  </si>
  <si>
    <t>非常勤職員給与</t>
  </si>
  <si>
    <t>　 産休代替職員等の雇上保育士等（非常勤職員）に対する賃金（棒給）、</t>
    <rPh sb="30" eb="31">
      <t>ボウ</t>
    </rPh>
    <rPh sb="31" eb="32">
      <t>キュウ</t>
    </rPh>
    <phoneticPr fontId="24"/>
  </si>
  <si>
    <t>報酬、諸手当、法定福利費</t>
    <phoneticPr fontId="24"/>
  </si>
  <si>
    <t>事業費用</t>
  </si>
  <si>
    <t>給食費</t>
    <phoneticPr fontId="24"/>
  </si>
  <si>
    <t>　 児童の主食費、副食費、間食費及び調味料等の費用</t>
  </si>
  <si>
    <t>保健衛生費</t>
    <phoneticPr fontId="24"/>
  </si>
  <si>
    <t>　 施設内医療に要する薬品、医療器具、衛生材料の購入費及び児童の</t>
    <rPh sb="29" eb="31">
      <t>ジドウ</t>
    </rPh>
    <phoneticPr fontId="24"/>
  </si>
  <si>
    <t>健康診断の実施、施設内の消毒等に要する費用</t>
    <phoneticPr fontId="24"/>
  </si>
  <si>
    <t>炊具食器費</t>
    <phoneticPr fontId="24"/>
  </si>
  <si>
    <t>　 給食等に必要な炊具、食器類の購入費用</t>
  </si>
  <si>
    <t>事務費用</t>
  </si>
  <si>
    <t>福利厚生費</t>
    <phoneticPr fontId="24"/>
  </si>
  <si>
    <t>　 職員の健康診断、福利厚生のための費用及び職員に貸与する被服等</t>
    <rPh sb="29" eb="31">
      <t>ヒフク</t>
    </rPh>
    <rPh sb="31" eb="32">
      <t>トウ</t>
    </rPh>
    <phoneticPr fontId="24"/>
  </si>
  <si>
    <t>の購入費用等</t>
    <phoneticPr fontId="24"/>
  </si>
  <si>
    <t>旅費</t>
    <phoneticPr fontId="24"/>
  </si>
  <si>
    <t>　 施設業務のための職員の出張旅費及び各種職員研修への出席旅費</t>
    <rPh sb="28" eb="29">
      <t>セキ</t>
    </rPh>
    <rPh sb="29" eb="31">
      <t>リョヒ</t>
    </rPh>
    <phoneticPr fontId="24"/>
  </si>
  <si>
    <t>消耗品費</t>
    <phoneticPr fontId="24"/>
  </si>
  <si>
    <t>　 施設運営に必要な消耗品（用紙、文房具、雑誌等）であって、給食費</t>
    <rPh sb="30" eb="33">
      <t>キュウショクヒ</t>
    </rPh>
    <phoneticPr fontId="24"/>
  </si>
  <si>
    <t>に属さない費用</t>
    <phoneticPr fontId="24"/>
  </si>
  <si>
    <t>消耗器具備品費</t>
    <phoneticPr fontId="24"/>
  </si>
  <si>
    <t>　 事務用の計算機など減価償却を必要としないもので１年を超えて使用</t>
    <rPh sb="31" eb="33">
      <t>シヨウ</t>
    </rPh>
    <phoneticPr fontId="24"/>
  </si>
  <si>
    <t>できるものであって炊具食器費に属さない費用</t>
    <phoneticPr fontId="24"/>
  </si>
  <si>
    <t>光熱水費　</t>
    <phoneticPr fontId="24"/>
  </si>
  <si>
    <t>　 電気料、ガス料、水道料、重油、プロパン等の費用</t>
  </si>
  <si>
    <t>修繕費</t>
    <phoneticPr fontId="24"/>
  </si>
  <si>
    <t>　 有形固定資産に損傷、摩滅、汚損などが生じたとき、原状回復に要し</t>
    <rPh sb="31" eb="32">
      <t>ヨウ</t>
    </rPh>
    <phoneticPr fontId="24"/>
  </si>
  <si>
    <t>た通常の修繕のための費用</t>
    <phoneticPr fontId="24"/>
  </si>
  <si>
    <t>役務費</t>
    <phoneticPr fontId="24"/>
  </si>
  <si>
    <t>　 事務用の郵便料金、電報料金、電話料金、諸物品の運搬料、近距離</t>
    <rPh sb="29" eb="32">
      <t>キンキョリ</t>
    </rPh>
    <phoneticPr fontId="24"/>
  </si>
  <si>
    <t>の乗船・乗車費用及び火災保険料等の各種損害保険料等をいう。</t>
    <phoneticPr fontId="24"/>
  </si>
  <si>
    <t>借料損料</t>
    <phoneticPr fontId="24"/>
  </si>
  <si>
    <t>　 施設運営に必要な機械器具の借損料、会場借料、物品使用料、車両</t>
    <rPh sb="30" eb="32">
      <t>シャリョウ</t>
    </rPh>
    <phoneticPr fontId="24"/>
  </si>
  <si>
    <t>借上料及び駐車料等の費用</t>
    <rPh sb="0" eb="1">
      <t>カ</t>
    </rPh>
    <rPh sb="1" eb="2">
      <t>ア</t>
    </rPh>
    <phoneticPr fontId="24"/>
  </si>
  <si>
    <t>　</t>
  </si>
  <si>
    <t>業務委託費</t>
    <phoneticPr fontId="24"/>
  </si>
  <si>
    <t>　 洗濯、清掃等施設業務の一部を他に委託するための費用</t>
  </si>
  <si>
    <t>減価償却費</t>
    <phoneticPr fontId="24"/>
  </si>
  <si>
    <t>　 固定資産の減価償却費</t>
  </si>
  <si>
    <t>その他</t>
    <phoneticPr fontId="24"/>
  </si>
  <si>
    <t>　 以上のいずれにも属さないもので事務費として支出する費用</t>
  </si>
  <si>
    <t>その他の費用</t>
  </si>
  <si>
    <t>　 その他の費用。ただし、１科目の金額が５万円を超える場合は独立の</t>
    <rPh sb="30" eb="32">
      <t>ドクリツ</t>
    </rPh>
    <phoneticPr fontId="24"/>
  </si>
  <si>
    <t>項目を設けること。</t>
    <phoneticPr fontId="24"/>
  </si>
  <si>
    <t>退職給与引当金繰入</t>
  </si>
  <si>
    <t>　 当該年度に支出する退職金及び退職金給与引当金繰入額</t>
  </si>
  <si>
    <t>委託費</t>
  </si>
  <si>
    <t>　 運営を関係団体に委託している場合の委託料（保育士等の人件費、</t>
    <rPh sb="28" eb="31">
      <t>ジンケンヒ</t>
    </rPh>
    <phoneticPr fontId="24"/>
  </si>
  <si>
    <t>消耗品費、役務費等）</t>
    <phoneticPr fontId="24"/>
  </si>
  <si>
    <t>様式２－２</t>
    <rPh sb="0" eb="2">
      <t>ヨウシキ</t>
    </rPh>
    <phoneticPr fontId="24"/>
  </si>
  <si>
    <t>様式２－３</t>
    <rPh sb="0" eb="2">
      <t>ヨウシキ</t>
    </rPh>
    <phoneticPr fontId="24"/>
  </si>
  <si>
    <t>様式２－４</t>
    <rPh sb="0" eb="2">
      <t>ヨウシキ</t>
    </rPh>
    <phoneticPr fontId="24"/>
  </si>
  <si>
    <t>様式２－５</t>
    <rPh sb="0" eb="2">
      <t>ヨウシキ</t>
    </rPh>
    <phoneticPr fontId="24"/>
  </si>
  <si>
    <t>様式２－６</t>
    <rPh sb="0" eb="2">
      <t>ヨウシキ</t>
    </rPh>
    <phoneticPr fontId="24"/>
  </si>
  <si>
    <t>様式２－７</t>
    <phoneticPr fontId="24"/>
  </si>
  <si>
    <t>保育児童名</t>
    <rPh sb="0" eb="2">
      <t>ホイク</t>
    </rPh>
    <rPh sb="2" eb="4">
      <t>ジドウ</t>
    </rPh>
    <rPh sb="4" eb="5">
      <t>メイ</t>
    </rPh>
    <phoneticPr fontId="24"/>
  </si>
  <si>
    <t>保育料収入</t>
    <rPh sb="0" eb="3">
      <t>ホイクリョウ</t>
    </rPh>
    <rPh sb="3" eb="5">
      <t>シュウニュウ</t>
    </rPh>
    <phoneticPr fontId="24"/>
  </si>
  <si>
    <t>給与費</t>
    <rPh sb="0" eb="3">
      <t>キュウヨヒ</t>
    </rPh>
    <phoneticPr fontId="24"/>
  </si>
  <si>
    <t>様式２－１</t>
    <rPh sb="0" eb="2">
      <t>ヨウシキ</t>
    </rPh>
    <phoneticPr fontId="24"/>
  </si>
  <si>
    <t>（単位　：　円）</t>
    <rPh sb="1" eb="3">
      <t>タンイ</t>
    </rPh>
    <rPh sb="6" eb="7">
      <t>エン</t>
    </rPh>
    <phoneticPr fontId="24"/>
  </si>
  <si>
    <t>病院内保育施設設置病院名</t>
    <rPh sb="0" eb="2">
      <t>ビョウイン</t>
    </rPh>
    <rPh sb="2" eb="3">
      <t>ナイ</t>
    </rPh>
    <rPh sb="3" eb="5">
      <t>ホイク</t>
    </rPh>
    <rPh sb="5" eb="7">
      <t>シセツ</t>
    </rPh>
    <rPh sb="7" eb="9">
      <t>セッチ</t>
    </rPh>
    <rPh sb="9" eb="11">
      <t>ビョウイン</t>
    </rPh>
    <rPh sb="11" eb="12">
      <t>メイ</t>
    </rPh>
    <phoneticPr fontId="24"/>
  </si>
  <si>
    <t>収益</t>
    <rPh sb="0" eb="2">
      <t>シュウエキ</t>
    </rPh>
    <phoneticPr fontId="24"/>
  </si>
  <si>
    <t>医業収益</t>
    <rPh sb="0" eb="2">
      <t>イギョウ</t>
    </rPh>
    <rPh sb="2" eb="4">
      <t>シュウエキ</t>
    </rPh>
    <phoneticPr fontId="24"/>
  </si>
  <si>
    <t>医業外収益</t>
    <rPh sb="0" eb="2">
      <t>イギョウ</t>
    </rPh>
    <rPh sb="2" eb="3">
      <t>ガイ</t>
    </rPh>
    <rPh sb="3" eb="5">
      <t>シュウエキ</t>
    </rPh>
    <phoneticPr fontId="24"/>
  </si>
  <si>
    <t>特別収益</t>
    <rPh sb="0" eb="2">
      <t>トクベツ</t>
    </rPh>
    <rPh sb="2" eb="4">
      <t>シュウエキ</t>
    </rPh>
    <phoneticPr fontId="24"/>
  </si>
  <si>
    <t>計　①</t>
    <rPh sb="0" eb="1">
      <t>ケイ</t>
    </rPh>
    <phoneticPr fontId="24"/>
  </si>
  <si>
    <t>費用</t>
    <rPh sb="0" eb="2">
      <t>ヒヨウ</t>
    </rPh>
    <phoneticPr fontId="24"/>
  </si>
  <si>
    <t>医業費用</t>
    <rPh sb="0" eb="2">
      <t>イギョウ</t>
    </rPh>
    <rPh sb="2" eb="4">
      <t>ヒヨウ</t>
    </rPh>
    <phoneticPr fontId="24"/>
  </si>
  <si>
    <t>医業外費用</t>
    <rPh sb="0" eb="2">
      <t>イギョウ</t>
    </rPh>
    <rPh sb="2" eb="3">
      <t>ガイ</t>
    </rPh>
    <rPh sb="3" eb="5">
      <t>ヒヨウ</t>
    </rPh>
    <phoneticPr fontId="24"/>
  </si>
  <si>
    <t>特別損失</t>
    <rPh sb="0" eb="2">
      <t>トクベツ</t>
    </rPh>
    <rPh sb="2" eb="4">
      <t>ソンシツ</t>
    </rPh>
    <phoneticPr fontId="24"/>
  </si>
  <si>
    <t>計　②</t>
    <rPh sb="0" eb="1">
      <t>ケイ</t>
    </rPh>
    <phoneticPr fontId="24"/>
  </si>
  <si>
    <t>☆負担能力指数の算出</t>
    <rPh sb="1" eb="3">
      <t>フタン</t>
    </rPh>
    <rPh sb="3" eb="5">
      <t>ノウリョク</t>
    </rPh>
    <rPh sb="5" eb="7">
      <t>シスウ</t>
    </rPh>
    <rPh sb="8" eb="10">
      <t>サンシュツ</t>
    </rPh>
    <phoneticPr fontId="24"/>
  </si>
  <si>
    <t>　</t>
    <phoneticPr fontId="24"/>
  </si>
  <si>
    <t>院内保育利用児童数</t>
    <rPh sb="0" eb="2">
      <t>インナイ</t>
    </rPh>
    <rPh sb="2" eb="4">
      <t>ホイク</t>
    </rPh>
    <rPh sb="4" eb="6">
      <t>リヨウ</t>
    </rPh>
    <rPh sb="6" eb="9">
      <t>ジドウスウ</t>
    </rPh>
    <phoneticPr fontId="24"/>
  </si>
  <si>
    <t>÷国基準</t>
    <rPh sb="1" eb="2">
      <t>クニ</t>
    </rPh>
    <rPh sb="2" eb="4">
      <t>キジュン</t>
    </rPh>
    <phoneticPr fontId="24"/>
  </si>
  <si>
    <t>①</t>
    <phoneticPr fontId="24"/>
  </si>
  <si>
    <t xml:space="preserve"> </t>
    <phoneticPr fontId="24"/>
  </si>
  <si>
    <t>①</t>
    <phoneticPr fontId="24"/>
  </si>
  <si>
    <t>×国基準</t>
    <rPh sb="1" eb="2">
      <t>クニ</t>
    </rPh>
    <rPh sb="2" eb="4">
      <t>キジュン</t>
    </rPh>
    <phoneticPr fontId="24"/>
  </si>
  <si>
    <t>＋18年度l（様式３）</t>
    <rPh sb="3" eb="5">
      <t>ネンド</t>
    </rPh>
    <rPh sb="7" eb="9">
      <t>ヨウシキ</t>
    </rPh>
    <phoneticPr fontId="24"/>
  </si>
  <si>
    <t>②
標準経費</t>
    <rPh sb="2" eb="4">
      <t>ヒョウジュン</t>
    </rPh>
    <rPh sb="4" eb="6">
      <t>ケイヒ</t>
    </rPh>
    <phoneticPr fontId="24"/>
  </si>
  <si>
    <t>　</t>
    <phoneticPr fontId="24"/>
  </si>
  <si>
    <t>－18年度a,d,e（様式３）</t>
    <rPh sb="11" eb="13">
      <t>ヨウシキ</t>
    </rPh>
    <phoneticPr fontId="24"/>
  </si>
  <si>
    <t>④
18年度b､c</t>
    <rPh sb="4" eb="6">
      <t>ネンド</t>
    </rPh>
    <phoneticPr fontId="24"/>
  </si>
  <si>
    <t>1８年度病院
決算剰余金（様式６）</t>
    <rPh sb="2" eb="4">
      <t>ネンド</t>
    </rPh>
    <rPh sb="4" eb="6">
      <t>ビョウイン</t>
    </rPh>
    <rPh sb="7" eb="9">
      <t>ケッサン</t>
    </rPh>
    <rPh sb="9" eb="12">
      <t>ジョウヨキン</t>
    </rPh>
    <rPh sb="13" eb="15">
      <t>ヨウシキ</t>
    </rPh>
    <phoneticPr fontId="24"/>
  </si>
  <si>
    <t>③と④を比較して
少ない額</t>
    <rPh sb="4" eb="6">
      <t>ヒカク</t>
    </rPh>
    <rPh sb="9" eb="10">
      <t>スク</t>
    </rPh>
    <rPh sb="12" eb="13">
      <t>ガク</t>
    </rPh>
    <phoneticPr fontId="24"/>
  </si>
  <si>
    <t>負担能力指数</t>
    <rPh sb="0" eb="2">
      <t>フタン</t>
    </rPh>
    <rPh sb="2" eb="4">
      <t>ノウリョク</t>
    </rPh>
    <rPh sb="4" eb="6">
      <t>シスウ</t>
    </rPh>
    <phoneticPr fontId="24"/>
  </si>
  <si>
    <t>病院内保育所運営事業計画書（様式２－１）</t>
    <rPh sb="0" eb="2">
      <t>ビョウイン</t>
    </rPh>
    <rPh sb="2" eb="3">
      <t>ナイ</t>
    </rPh>
    <rPh sb="3" eb="6">
      <t>ホイクショ</t>
    </rPh>
    <rPh sb="6" eb="8">
      <t>ウンエイ</t>
    </rPh>
    <rPh sb="8" eb="10">
      <t>ジギョウ</t>
    </rPh>
    <rPh sb="10" eb="13">
      <t>ケイカクショ</t>
    </rPh>
    <rPh sb="14" eb="16">
      <t>ヨウシキ</t>
    </rPh>
    <phoneticPr fontId="24"/>
  </si>
  <si>
    <t>２４時間保育（夜間保育）実施計画表（様式２－２）</t>
    <rPh sb="2" eb="4">
      <t>ジカン</t>
    </rPh>
    <rPh sb="4" eb="6">
      <t>ホイク</t>
    </rPh>
    <rPh sb="7" eb="9">
      <t>ヤカン</t>
    </rPh>
    <rPh sb="9" eb="11">
      <t>ホイク</t>
    </rPh>
    <rPh sb="12" eb="14">
      <t>ジッシ</t>
    </rPh>
    <rPh sb="14" eb="16">
      <t>ケイカク</t>
    </rPh>
    <rPh sb="16" eb="17">
      <t>オモテ</t>
    </rPh>
    <rPh sb="18" eb="20">
      <t>ヨウシキ</t>
    </rPh>
    <phoneticPr fontId="24"/>
  </si>
  <si>
    <t>病児等保育実施計画表（様式２－３）</t>
    <rPh sb="0" eb="2">
      <t>ビョウジ</t>
    </rPh>
    <rPh sb="2" eb="3">
      <t>トウ</t>
    </rPh>
    <rPh sb="3" eb="5">
      <t>ホイク</t>
    </rPh>
    <rPh sb="5" eb="7">
      <t>ジッシ</t>
    </rPh>
    <rPh sb="7" eb="10">
      <t>ケイカクヒョウ</t>
    </rPh>
    <rPh sb="11" eb="13">
      <t>ヨウシキ</t>
    </rPh>
    <phoneticPr fontId="24"/>
  </si>
  <si>
    <t>緊急一時保育実施計画表（様式２－４）</t>
    <rPh sb="0" eb="2">
      <t>キンキュウ</t>
    </rPh>
    <rPh sb="2" eb="4">
      <t>イチジ</t>
    </rPh>
    <rPh sb="4" eb="6">
      <t>ホイク</t>
    </rPh>
    <rPh sb="6" eb="8">
      <t>ジッシ</t>
    </rPh>
    <rPh sb="8" eb="11">
      <t>ケイカクヒョウ</t>
    </rPh>
    <rPh sb="12" eb="14">
      <t>ヨウシキ</t>
    </rPh>
    <phoneticPr fontId="24"/>
  </si>
  <si>
    <t>児童保育実施計画表（様式２－５）</t>
    <rPh sb="0" eb="2">
      <t>ジドウ</t>
    </rPh>
    <rPh sb="2" eb="4">
      <t>ホイク</t>
    </rPh>
    <rPh sb="4" eb="6">
      <t>ジッシ</t>
    </rPh>
    <rPh sb="6" eb="9">
      <t>ケイカクヒョウ</t>
    </rPh>
    <rPh sb="10" eb="12">
      <t>ヨウシキ</t>
    </rPh>
    <phoneticPr fontId="24"/>
  </si>
  <si>
    <t>休日保育実施計画表（様式２－６）</t>
    <rPh sb="0" eb="2">
      <t>キュウジツ</t>
    </rPh>
    <rPh sb="2" eb="4">
      <t>ホイク</t>
    </rPh>
    <rPh sb="4" eb="6">
      <t>ジッシ</t>
    </rPh>
    <rPh sb="6" eb="9">
      <t>ケイカクヒョウ</t>
    </rPh>
    <rPh sb="10" eb="12">
      <t>ヨウシキ</t>
    </rPh>
    <phoneticPr fontId="24"/>
  </si>
  <si>
    <t>保育児童名簿（様式２－７）</t>
    <rPh sb="0" eb="2">
      <t>ホイク</t>
    </rPh>
    <rPh sb="2" eb="4">
      <t>ジドウ</t>
    </rPh>
    <rPh sb="4" eb="6">
      <t>メイボ</t>
    </rPh>
    <rPh sb="7" eb="9">
      <t>ヨウシキ</t>
    </rPh>
    <phoneticPr fontId="24"/>
  </si>
  <si>
    <t>運営規則の写し</t>
    <rPh sb="0" eb="2">
      <t>ウンエイ</t>
    </rPh>
    <rPh sb="2" eb="4">
      <t>キソク</t>
    </rPh>
    <rPh sb="5" eb="6">
      <t>ウツ</t>
    </rPh>
    <phoneticPr fontId="24"/>
  </si>
  <si>
    <t>保育室の延床面積</t>
    <rPh sb="0" eb="3">
      <t>ホイクシツ</t>
    </rPh>
    <rPh sb="4" eb="5">
      <t>ノ</t>
    </rPh>
    <rPh sb="5" eb="6">
      <t>ユカ</t>
    </rPh>
    <rPh sb="6" eb="8">
      <t>メンセキ</t>
    </rPh>
    <phoneticPr fontId="24"/>
  </si>
  <si>
    <t>使用許可　病床数（床）</t>
    <rPh sb="0" eb="2">
      <t>シヨウ</t>
    </rPh>
    <rPh sb="2" eb="4">
      <t>キョカ</t>
    </rPh>
    <rPh sb="5" eb="8">
      <t>ビョウショウスウ</t>
    </rPh>
    <rPh sb="9" eb="10">
      <t>トコ</t>
    </rPh>
    <phoneticPr fontId="24"/>
  </si>
  <si>
    <t>　（1）　保育料の月額が年齢等により差が存する場合、保育料月額の総額を保育児童数で除した額とする。</t>
    <rPh sb="5" eb="8">
      <t>ホイクリョウ</t>
    </rPh>
    <rPh sb="9" eb="11">
      <t>ゲツガク</t>
    </rPh>
    <rPh sb="12" eb="14">
      <t>ネンレイ</t>
    </rPh>
    <rPh sb="14" eb="15">
      <t>トウ</t>
    </rPh>
    <rPh sb="18" eb="19">
      <t>サ</t>
    </rPh>
    <rPh sb="20" eb="21">
      <t>ソン</t>
    </rPh>
    <rPh sb="23" eb="25">
      <t>バアイ</t>
    </rPh>
    <rPh sb="26" eb="29">
      <t>ホイクリョウ</t>
    </rPh>
    <rPh sb="29" eb="31">
      <t>ゲツガク</t>
    </rPh>
    <rPh sb="32" eb="34">
      <t>ソウガク</t>
    </rPh>
    <rPh sb="35" eb="37">
      <t>ホイク</t>
    </rPh>
    <rPh sb="37" eb="40">
      <t>ジドウスウ</t>
    </rPh>
    <rPh sb="41" eb="42">
      <t>ジョ</t>
    </rPh>
    <rPh sb="44" eb="45">
      <t>ガク</t>
    </rPh>
    <phoneticPr fontId="24"/>
  </si>
  <si>
    <t>　（2）　保育料が日額又は時間単位で決まっている場合は、25日を1ヶ月とし、時間単位は8時間で1日として換算して得られる月額とする。</t>
    <rPh sb="5" eb="8">
      <t>ホイクリョウ</t>
    </rPh>
    <rPh sb="9" eb="11">
      <t>ニチガク</t>
    </rPh>
    <rPh sb="11" eb="12">
      <t>マタ</t>
    </rPh>
    <rPh sb="13" eb="15">
      <t>ジカン</t>
    </rPh>
    <rPh sb="15" eb="17">
      <t>タンイ</t>
    </rPh>
    <rPh sb="18" eb="19">
      <t>キ</t>
    </rPh>
    <rPh sb="24" eb="26">
      <t>バアイ</t>
    </rPh>
    <rPh sb="30" eb="31">
      <t>ヒ</t>
    </rPh>
    <rPh sb="34" eb="35">
      <t>ツキ</t>
    </rPh>
    <rPh sb="38" eb="40">
      <t>ジカン</t>
    </rPh>
    <rPh sb="40" eb="42">
      <t>タンイ</t>
    </rPh>
    <rPh sb="44" eb="46">
      <t>ジカン</t>
    </rPh>
    <rPh sb="48" eb="49">
      <t>ヒ</t>
    </rPh>
    <rPh sb="52" eb="54">
      <t>カンサン</t>
    </rPh>
    <rPh sb="56" eb="57">
      <t>エ</t>
    </rPh>
    <rPh sb="60" eb="62">
      <t>ゲツガク</t>
    </rPh>
    <phoneticPr fontId="24"/>
  </si>
  <si>
    <t>※2　病児保育を実施している病院において記入すること。安静室の1人当たり面積は、「病院内保育所運営事業」においては1.65㎡以上</t>
    <rPh sb="3" eb="5">
      <t>ビョウジ</t>
    </rPh>
    <rPh sb="5" eb="7">
      <t>ホイク</t>
    </rPh>
    <rPh sb="8" eb="10">
      <t>ジッシ</t>
    </rPh>
    <rPh sb="14" eb="16">
      <t>ビョウイン</t>
    </rPh>
    <rPh sb="20" eb="22">
      <t>キニュウ</t>
    </rPh>
    <rPh sb="27" eb="29">
      <t>アンセイ</t>
    </rPh>
    <rPh sb="29" eb="30">
      <t>シツ</t>
    </rPh>
    <rPh sb="32" eb="33">
      <t>ヒト</t>
    </rPh>
    <rPh sb="33" eb="34">
      <t>ア</t>
    </rPh>
    <rPh sb="36" eb="38">
      <t>メンセキ</t>
    </rPh>
    <rPh sb="41" eb="43">
      <t>ビョウイン</t>
    </rPh>
    <rPh sb="43" eb="44">
      <t>ナイ</t>
    </rPh>
    <rPh sb="44" eb="47">
      <t>ホイクショ</t>
    </rPh>
    <rPh sb="47" eb="49">
      <t>ウンエイ</t>
    </rPh>
    <rPh sb="49" eb="51">
      <t>ジギョウ</t>
    </rPh>
    <rPh sb="62" eb="64">
      <t>イジョウ</t>
    </rPh>
    <phoneticPr fontId="24"/>
  </si>
  <si>
    <t>　　としているが、「事業所内託児施設助成金」の設置助成基準が1.98㎡以上であることに十分注意すること。</t>
    <rPh sb="23" eb="25">
      <t>セッチ</t>
    </rPh>
    <rPh sb="25" eb="27">
      <t>ジョセイ</t>
    </rPh>
    <rPh sb="27" eb="29">
      <t>キジュン</t>
    </rPh>
    <rPh sb="35" eb="37">
      <t>イジョウ</t>
    </rPh>
    <rPh sb="43" eb="45">
      <t>ジュウブン</t>
    </rPh>
    <rPh sb="45" eb="47">
      <t>チュウイ</t>
    </rPh>
    <phoneticPr fontId="24"/>
  </si>
  <si>
    <t>※3　児童保育（専属の保育士等を雇用し、専用のスペースを設けて、原則小学校１～３年生の児童を保育する場合をいう。）を実施してい</t>
    <rPh sb="3" eb="5">
      <t>ジドウ</t>
    </rPh>
    <rPh sb="5" eb="7">
      <t>ホイク</t>
    </rPh>
    <rPh sb="8" eb="10">
      <t>センゾク</t>
    </rPh>
    <rPh sb="11" eb="14">
      <t>ホイクシ</t>
    </rPh>
    <rPh sb="14" eb="15">
      <t>トウ</t>
    </rPh>
    <rPh sb="16" eb="18">
      <t>コヨウ</t>
    </rPh>
    <rPh sb="20" eb="22">
      <t>センヨウ</t>
    </rPh>
    <rPh sb="28" eb="29">
      <t>モウ</t>
    </rPh>
    <rPh sb="32" eb="34">
      <t>ゲンソク</t>
    </rPh>
    <rPh sb="34" eb="37">
      <t>ショウガッコウ</t>
    </rPh>
    <rPh sb="40" eb="42">
      <t>ネンセイ</t>
    </rPh>
    <rPh sb="43" eb="45">
      <t>ジドウ</t>
    </rPh>
    <rPh sb="46" eb="48">
      <t>ホイク</t>
    </rPh>
    <rPh sb="50" eb="52">
      <t>バアイ</t>
    </rPh>
    <rPh sb="58" eb="60">
      <t>ジッシ</t>
    </rPh>
    <phoneticPr fontId="24"/>
  </si>
  <si>
    <t>　　る病院において記入すること。</t>
    <rPh sb="3" eb="5">
      <t>ビョウイン</t>
    </rPh>
    <rPh sb="9" eb="11">
      <t>キニュウ</t>
    </rPh>
    <phoneticPr fontId="24"/>
  </si>
  <si>
    <t>　　幼児や、設置主体の法人が設置している他の施設に勤務する職員の乳幼児　など）の受け入れをしている場合をいう。</t>
    <rPh sb="2" eb="4">
      <t>ヨウジ</t>
    </rPh>
    <rPh sb="6" eb="8">
      <t>セッチ</t>
    </rPh>
    <rPh sb="8" eb="10">
      <t>シュタイ</t>
    </rPh>
    <rPh sb="11" eb="13">
      <t>ホウジン</t>
    </rPh>
    <rPh sb="14" eb="16">
      <t>セッチ</t>
    </rPh>
    <rPh sb="20" eb="21">
      <t>タ</t>
    </rPh>
    <rPh sb="22" eb="24">
      <t>シセツ</t>
    </rPh>
    <rPh sb="25" eb="27">
      <t>キンム</t>
    </rPh>
    <rPh sb="29" eb="31">
      <t>ショクイン</t>
    </rPh>
    <rPh sb="32" eb="35">
      <t>ニュウヨウジ</t>
    </rPh>
    <rPh sb="40" eb="41">
      <t>ウ</t>
    </rPh>
    <rPh sb="42" eb="43">
      <t>イ</t>
    </rPh>
    <rPh sb="49" eb="51">
      <t>バアイ</t>
    </rPh>
    <phoneticPr fontId="24"/>
  </si>
  <si>
    <t>※4　保育施設での一般乳幼児等の保育状況については、当該病院・診療所に勤務している医療従事者以外の者（地域住民等の一般乳</t>
    <rPh sb="3" eb="5">
      <t>ホイク</t>
    </rPh>
    <rPh sb="5" eb="7">
      <t>シセツ</t>
    </rPh>
    <rPh sb="9" eb="11">
      <t>イッパン</t>
    </rPh>
    <rPh sb="11" eb="14">
      <t>ニュウヨウジ</t>
    </rPh>
    <rPh sb="14" eb="15">
      <t>トウ</t>
    </rPh>
    <rPh sb="16" eb="18">
      <t>ホイク</t>
    </rPh>
    <rPh sb="18" eb="20">
      <t>ジョウキョウ</t>
    </rPh>
    <rPh sb="26" eb="28">
      <t>トウガイ</t>
    </rPh>
    <rPh sb="28" eb="30">
      <t>ビョウイン</t>
    </rPh>
    <rPh sb="31" eb="34">
      <t>シンリョウショ</t>
    </rPh>
    <rPh sb="35" eb="37">
      <t>キンム</t>
    </rPh>
    <rPh sb="41" eb="43">
      <t>イリョウ</t>
    </rPh>
    <rPh sb="43" eb="46">
      <t>ジュウジシャ</t>
    </rPh>
    <rPh sb="46" eb="48">
      <t>イガイ</t>
    </rPh>
    <rPh sb="49" eb="50">
      <t>モノ</t>
    </rPh>
    <rPh sb="51" eb="53">
      <t>チイキ</t>
    </rPh>
    <rPh sb="53" eb="55">
      <t>ジュウミン</t>
    </rPh>
    <rPh sb="55" eb="56">
      <t>トウ</t>
    </rPh>
    <rPh sb="57" eb="59">
      <t>イッパン</t>
    </rPh>
    <rPh sb="59" eb="60">
      <t>ニュウ</t>
    </rPh>
    <phoneticPr fontId="24"/>
  </si>
  <si>
    <t>４　職員の状況</t>
    <rPh sb="2" eb="4">
      <t>ショクイン</t>
    </rPh>
    <rPh sb="5" eb="7">
      <t>ジョウキョウ</t>
    </rPh>
    <phoneticPr fontId="24"/>
  </si>
  <si>
    <t>３　保育人員等</t>
    <rPh sb="2" eb="4">
      <t>ホイク</t>
    </rPh>
    <rPh sb="4" eb="6">
      <t>ジンイン</t>
    </rPh>
    <rPh sb="6" eb="7">
      <t>トウ</t>
    </rPh>
    <phoneticPr fontId="24"/>
  </si>
  <si>
    <t>２　保育施設の概要</t>
    <rPh sb="2" eb="4">
      <t>ホイク</t>
    </rPh>
    <rPh sb="4" eb="6">
      <t>シセツ</t>
    </rPh>
    <rPh sb="7" eb="9">
      <t>ガイヨウ</t>
    </rPh>
    <phoneticPr fontId="8"/>
  </si>
  <si>
    <r>
      <t>保育料月額　</t>
    </r>
    <r>
      <rPr>
        <b/>
        <sz val="10"/>
        <rFont val="ＭＳ Ｐ明朝"/>
        <family val="1"/>
        <charset val="128"/>
      </rPr>
      <t>（※1）</t>
    </r>
    <rPh sb="0" eb="3">
      <t>ホイクリョウ</t>
    </rPh>
    <rPh sb="3" eb="5">
      <t>ゲツガク</t>
    </rPh>
    <phoneticPr fontId="24"/>
  </si>
  <si>
    <r>
      <t>安静室の延床面積　</t>
    </r>
    <r>
      <rPr>
        <b/>
        <sz val="10"/>
        <rFont val="ＭＳ Ｐ明朝"/>
        <family val="1"/>
        <charset val="128"/>
      </rPr>
      <t>（※2）</t>
    </r>
    <rPh sb="0" eb="2">
      <t>アンセイ</t>
    </rPh>
    <rPh sb="2" eb="3">
      <t>シツ</t>
    </rPh>
    <rPh sb="4" eb="5">
      <t>ノ</t>
    </rPh>
    <rPh sb="5" eb="6">
      <t>ユカ</t>
    </rPh>
    <rPh sb="6" eb="8">
      <t>メンセキ</t>
    </rPh>
    <phoneticPr fontId="24"/>
  </si>
  <si>
    <r>
      <t>児童保育の為の床面積　</t>
    </r>
    <r>
      <rPr>
        <b/>
        <sz val="10"/>
        <rFont val="ＭＳ Ｐ明朝"/>
        <family val="1"/>
        <charset val="128"/>
      </rPr>
      <t>（※3）</t>
    </r>
    <rPh sb="0" eb="2">
      <t>ジドウ</t>
    </rPh>
    <rPh sb="2" eb="4">
      <t>ホイク</t>
    </rPh>
    <rPh sb="5" eb="6">
      <t>タメ</t>
    </rPh>
    <rPh sb="7" eb="10">
      <t>ユカメンセキ</t>
    </rPh>
    <phoneticPr fontId="24"/>
  </si>
  <si>
    <r>
      <t>保育施設での一般乳幼児等の保育の有無</t>
    </r>
    <r>
      <rPr>
        <b/>
        <sz val="10"/>
        <rFont val="ＭＳ Ｐ明朝"/>
        <family val="1"/>
        <charset val="128"/>
      </rPr>
      <t>（※4）</t>
    </r>
    <rPh sb="0" eb="2">
      <t>ホイク</t>
    </rPh>
    <rPh sb="2" eb="4">
      <t>シセツ</t>
    </rPh>
    <rPh sb="6" eb="8">
      <t>イッパン</t>
    </rPh>
    <rPh sb="8" eb="11">
      <t>ニュウヨウジ</t>
    </rPh>
    <rPh sb="11" eb="12">
      <t>トウ</t>
    </rPh>
    <rPh sb="13" eb="15">
      <t>ホイク</t>
    </rPh>
    <rPh sb="16" eb="18">
      <t>ウム</t>
    </rPh>
    <phoneticPr fontId="24"/>
  </si>
  <si>
    <t>㎡</t>
    <phoneticPr fontId="24"/>
  </si>
  <si>
    <t>○</t>
    <phoneticPr fontId="24"/>
  </si>
  <si>
    <t>有</t>
    <rPh sb="0" eb="1">
      <t>ア</t>
    </rPh>
    <phoneticPr fontId="24"/>
  </si>
  <si>
    <t>無</t>
    <rPh sb="0" eb="1">
      <t>ナ</t>
    </rPh>
    <phoneticPr fontId="24"/>
  </si>
  <si>
    <t>職員</t>
    <rPh sb="0" eb="2">
      <t>ショクイン</t>
    </rPh>
    <phoneticPr fontId="24"/>
  </si>
  <si>
    <r>
      <t>に勤務していることにより家庭での保育を行うことが困難な小学校低学年</t>
    </r>
    <r>
      <rPr>
        <sz val="10"/>
        <color indexed="10"/>
        <rFont val="ＭＳ Ｐ明朝"/>
        <family val="1"/>
        <charset val="128"/>
      </rPr>
      <t>（１～３年）</t>
    </r>
    <r>
      <rPr>
        <sz val="10"/>
        <rFont val="ＭＳ Ｐ明朝"/>
        <family val="1"/>
        <charset val="128"/>
      </rPr>
      <t>の児童を間仕切り等で</t>
    </r>
    <rPh sb="1" eb="3">
      <t>キンム</t>
    </rPh>
    <rPh sb="12" eb="14">
      <t>カテイ</t>
    </rPh>
    <rPh sb="16" eb="18">
      <t>ホイク</t>
    </rPh>
    <rPh sb="19" eb="20">
      <t>オコナ</t>
    </rPh>
    <rPh sb="24" eb="26">
      <t>コンナン</t>
    </rPh>
    <rPh sb="27" eb="30">
      <t>ショウガッコウ</t>
    </rPh>
    <rPh sb="30" eb="33">
      <t>テイガクネン</t>
    </rPh>
    <rPh sb="37" eb="38">
      <t>ネン</t>
    </rPh>
    <rPh sb="40" eb="42">
      <t>ジドウ</t>
    </rPh>
    <rPh sb="43" eb="46">
      <t>マジキ</t>
    </rPh>
    <rPh sb="47" eb="48">
      <t>トウ</t>
    </rPh>
    <phoneticPr fontId="24"/>
  </si>
  <si>
    <t>当該年度の４月１日現在の病院内保育施設利用職員の児童数</t>
    <rPh sb="0" eb="2">
      <t>トウガイ</t>
    </rPh>
    <rPh sb="2" eb="4">
      <t>ネンド</t>
    </rPh>
    <rPh sb="6" eb="7">
      <t>ガツ</t>
    </rPh>
    <rPh sb="8" eb="9">
      <t>ニチ</t>
    </rPh>
    <rPh sb="9" eb="11">
      <t>ゲンザイ</t>
    </rPh>
    <rPh sb="12" eb="14">
      <t>ビョウイン</t>
    </rPh>
    <rPh sb="14" eb="15">
      <t>ナイ</t>
    </rPh>
    <rPh sb="15" eb="17">
      <t>ホイク</t>
    </rPh>
    <rPh sb="17" eb="19">
      <t>シセツ</t>
    </rPh>
    <rPh sb="19" eb="21">
      <t>リヨウ</t>
    </rPh>
    <rPh sb="21" eb="23">
      <t>ショクイン</t>
    </rPh>
    <rPh sb="24" eb="26">
      <t>ジドウ</t>
    </rPh>
    <rPh sb="26" eb="27">
      <t>スウ</t>
    </rPh>
    <phoneticPr fontId="79"/>
  </si>
  <si>
    <t>国が通知する病院内保育施設に係る標準経費の算出に用いる保育士等の数</t>
    <rPh sb="0" eb="1">
      <t>クニ</t>
    </rPh>
    <rPh sb="2" eb="4">
      <t>ツウチ</t>
    </rPh>
    <rPh sb="6" eb="8">
      <t>ビョウイン</t>
    </rPh>
    <rPh sb="8" eb="9">
      <t>ナイ</t>
    </rPh>
    <rPh sb="9" eb="11">
      <t>ホイク</t>
    </rPh>
    <rPh sb="11" eb="13">
      <t>シセツ</t>
    </rPh>
    <rPh sb="14" eb="15">
      <t>カカ</t>
    </rPh>
    <rPh sb="16" eb="18">
      <t>ヒョウジュン</t>
    </rPh>
    <rPh sb="18" eb="20">
      <t>ケイヒ</t>
    </rPh>
    <rPh sb="21" eb="23">
      <t>サンシュツ</t>
    </rPh>
    <rPh sb="24" eb="25">
      <t>モチ</t>
    </rPh>
    <rPh sb="27" eb="29">
      <t>ホイク</t>
    </rPh>
    <rPh sb="29" eb="30">
      <t>シ</t>
    </rPh>
    <rPh sb="30" eb="31">
      <t>トウ</t>
    </rPh>
    <rPh sb="32" eb="33">
      <t>カズ</t>
    </rPh>
    <phoneticPr fontId="79"/>
  </si>
  <si>
    <t>病院内保育施設運営費標準経費額＝</t>
    <rPh sb="0" eb="2">
      <t>ビョウイン</t>
    </rPh>
    <rPh sb="2" eb="3">
      <t>ナイ</t>
    </rPh>
    <rPh sb="3" eb="5">
      <t>ホイク</t>
    </rPh>
    <rPh sb="5" eb="7">
      <t>シセツ</t>
    </rPh>
    <rPh sb="7" eb="10">
      <t>ウンエイヒ</t>
    </rPh>
    <rPh sb="10" eb="12">
      <t>ヒョウジュン</t>
    </rPh>
    <rPh sb="12" eb="14">
      <t>ケイヒ</t>
    </rPh>
    <rPh sb="14" eb="15">
      <t>ガク</t>
    </rPh>
    <phoneticPr fontId="79"/>
  </si>
  <si>
    <t>＝</t>
    <phoneticPr fontId="79"/>
  </si>
  <si>
    <t>注１）その他の経費とは、病院内保育施設運営費支出予定額から保育士等の職員の人件費を除</t>
    <rPh sb="0" eb="1">
      <t>チュウ</t>
    </rPh>
    <rPh sb="5" eb="6">
      <t>タ</t>
    </rPh>
    <rPh sb="7" eb="9">
      <t>ケイヒ</t>
    </rPh>
    <rPh sb="12" eb="14">
      <t>ビョウイン</t>
    </rPh>
    <rPh sb="14" eb="15">
      <t>ナイ</t>
    </rPh>
    <rPh sb="15" eb="17">
      <t>ホイク</t>
    </rPh>
    <rPh sb="17" eb="19">
      <t>シセツ</t>
    </rPh>
    <rPh sb="19" eb="22">
      <t>ウンエイヒ</t>
    </rPh>
    <rPh sb="22" eb="24">
      <t>シシュツ</t>
    </rPh>
    <rPh sb="24" eb="26">
      <t>ヨテイ</t>
    </rPh>
    <rPh sb="26" eb="27">
      <t>ガク</t>
    </rPh>
    <rPh sb="29" eb="31">
      <t>ホイク</t>
    </rPh>
    <rPh sb="31" eb="32">
      <t>シ</t>
    </rPh>
    <rPh sb="32" eb="33">
      <t>トウ</t>
    </rPh>
    <rPh sb="34" eb="36">
      <t>ショクイン</t>
    </rPh>
    <rPh sb="37" eb="40">
      <t>ジンケンヒ</t>
    </rPh>
    <phoneticPr fontId="79"/>
  </si>
  <si>
    <t>及び保育士等の職員の給食費等病院内保育施設の運営費以外の費用は認めないものとする。</t>
    <phoneticPr fontId="79"/>
  </si>
  <si>
    <t>収　　　　　　　　益</t>
    <rPh sb="0" eb="1">
      <t>オサム</t>
    </rPh>
    <rPh sb="9" eb="10">
      <t>エキ</t>
    </rPh>
    <phoneticPr fontId="24"/>
  </si>
  <si>
    <t>費　　　　　　　　用</t>
    <rPh sb="0" eb="1">
      <t>ヒ</t>
    </rPh>
    <rPh sb="9" eb="10">
      <t>ヨウ</t>
    </rPh>
    <phoneticPr fontId="24"/>
  </si>
  <si>
    <t>差引増減額
a－b</t>
    <rPh sb="0" eb="2">
      <t>サシヒキ</t>
    </rPh>
    <rPh sb="2" eb="5">
      <t>ゾウゲンガク</t>
    </rPh>
    <phoneticPr fontId="24"/>
  </si>
  <si>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4"/>
  </si>
  <si>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4"/>
  </si>
  <si>
    <t>病院内保育施設選定額</t>
    <rPh sb="0" eb="2">
      <t>ビョウイン</t>
    </rPh>
    <rPh sb="2" eb="3">
      <t>ナイ</t>
    </rPh>
    <rPh sb="3" eb="5">
      <t>ホイク</t>
    </rPh>
    <rPh sb="5" eb="7">
      <t>シセツ</t>
    </rPh>
    <rPh sb="7" eb="9">
      <t>センテイ</t>
    </rPh>
    <rPh sb="9" eb="10">
      <t>ガク</t>
    </rPh>
    <phoneticPr fontId="24"/>
  </si>
  <si>
    <t>病院負担額</t>
    <rPh sb="0" eb="2">
      <t>ビョウイン</t>
    </rPh>
    <rPh sb="2" eb="5">
      <t>フタンガク</t>
    </rPh>
    <phoneticPr fontId="24"/>
  </si>
  <si>
    <t>計（a）</t>
    <rPh sb="0" eb="1">
      <t>ケイ</t>
    </rPh>
    <phoneticPr fontId="24"/>
  </si>
  <si>
    <t>計（b）</t>
    <rPh sb="0" eb="1">
      <t>ケイ</t>
    </rPh>
    <phoneticPr fontId="24"/>
  </si>
  <si>
    <t>病院内保育施設運営費見込額（c）</t>
    <rPh sb="0" eb="2">
      <t>ビョウイン</t>
    </rPh>
    <rPh sb="2" eb="3">
      <t>ナイ</t>
    </rPh>
    <rPh sb="3" eb="5">
      <t>ホイク</t>
    </rPh>
    <rPh sb="5" eb="7">
      <t>シセツ</t>
    </rPh>
    <rPh sb="7" eb="10">
      <t>ウンエイヒ</t>
    </rPh>
    <rPh sb="10" eb="12">
      <t>ミコミ</t>
    </rPh>
    <rPh sb="12" eb="13">
      <t>ガク</t>
    </rPh>
    <phoneticPr fontId="24"/>
  </si>
  <si>
    <t>保育料等収入（d)</t>
    <rPh sb="0" eb="3">
      <t>ホイクリョウ</t>
    </rPh>
    <rPh sb="3" eb="4">
      <t>トウ</t>
    </rPh>
    <rPh sb="4" eb="6">
      <t>シュウニュウ</t>
    </rPh>
    <phoneticPr fontId="24"/>
  </si>
  <si>
    <t>差引設置者負担見込額c-d=e</t>
    <rPh sb="0" eb="2">
      <t>サシヒキ</t>
    </rPh>
    <rPh sb="2" eb="4">
      <t>セッチ</t>
    </rPh>
    <rPh sb="4" eb="5">
      <t>シャ</t>
    </rPh>
    <rPh sb="5" eb="7">
      <t>フタン</t>
    </rPh>
    <rPh sb="7" eb="10">
      <t>ミコミガク</t>
    </rPh>
    <phoneticPr fontId="2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</si>
  <si>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24"/>
  </si>
  <si>
    <t>保育料等収入（g）</t>
    <rPh sb="0" eb="3">
      <t>ホイクリョウ</t>
    </rPh>
    <rPh sb="3" eb="4">
      <t>トウ</t>
    </rPh>
    <rPh sb="4" eb="6">
      <t>シュウニュウ</t>
    </rPh>
    <phoneticPr fontId="24"/>
  </si>
  <si>
    <t>差引設置者負担見込額f-g=h</t>
    <rPh sb="0" eb="2">
      <t>サシヒキ</t>
    </rPh>
    <rPh sb="2" eb="5">
      <t>セッチシャ</t>
    </rPh>
    <rPh sb="5" eb="7">
      <t>フタン</t>
    </rPh>
    <rPh sb="7" eb="10">
      <t>ミコミガク</t>
    </rPh>
    <phoneticPr fontId="24"/>
  </si>
  <si>
    <t>千円</t>
    <rPh sb="0" eb="2">
      <t>センエン</t>
    </rPh>
    <phoneticPr fontId="24"/>
  </si>
  <si>
    <t>収　　　　　　　　　　益</t>
    <rPh sb="0" eb="1">
      <t>オサム</t>
    </rPh>
    <rPh sb="11" eb="12">
      <t>エキ</t>
    </rPh>
    <phoneticPr fontId="24"/>
  </si>
  <si>
    <t>費　　　　　　　　　　用</t>
    <rPh sb="0" eb="1">
      <t>ヒ</t>
    </rPh>
    <rPh sb="11" eb="12">
      <t>ヨウ</t>
    </rPh>
    <phoneticPr fontId="24"/>
  </si>
  <si>
    <t>特別利益</t>
    <rPh sb="0" eb="2">
      <t>トクベツ</t>
    </rPh>
    <rPh sb="2" eb="4">
      <t>リエキ</t>
    </rPh>
    <phoneticPr fontId="24"/>
  </si>
  <si>
    <t>負担能力指数による調整率</t>
    <rPh sb="0" eb="2">
      <t>フタン</t>
    </rPh>
    <rPh sb="2" eb="4">
      <t>ノウリョク</t>
    </rPh>
    <rPh sb="4" eb="6">
      <t>シスウ</t>
    </rPh>
    <rPh sb="9" eb="12">
      <t>チョウセイリツ</t>
    </rPh>
    <phoneticPr fontId="24"/>
  </si>
  <si>
    <t>a</t>
    <phoneticPr fontId="24"/>
  </si>
  <si>
    <t>b</t>
    <phoneticPr fontId="24"/>
  </si>
  <si>
    <t>a/b</t>
    <phoneticPr fontId="24"/>
  </si>
  <si>
    <t>ｃ</t>
    <phoneticPr fontId="24"/>
  </si>
  <si>
    <t>種　　　　　　　　　　別</t>
    <rPh sb="0" eb="1">
      <t>タネ</t>
    </rPh>
    <rPh sb="11" eb="12">
      <t>ベツ</t>
    </rPh>
    <phoneticPr fontId="24"/>
  </si>
  <si>
    <t>◎このシートは入力の必要がありません。</t>
    <rPh sb="7" eb="9">
      <t>ニュウリョク</t>
    </rPh>
    <rPh sb="10" eb="12">
      <t>ヒツヨウ</t>
    </rPh>
    <phoneticPr fontId="24"/>
  </si>
  <si>
    <t>いた経費。ただし、借入金の返済土地購入等の資本取引に係る経費</t>
    <phoneticPr fontId="79"/>
  </si>
  <si>
    <t>　</t>
    <phoneticPr fontId="24"/>
  </si>
  <si>
    <t>保育士の数</t>
    <rPh sb="0" eb="3">
      <t>ホイクシ</t>
    </rPh>
    <rPh sb="4" eb="5">
      <t>カズ</t>
    </rPh>
    <phoneticPr fontId="24"/>
  </si>
  <si>
    <t>×3,186,000円（標準人件費）＋その他の経費</t>
    <rPh sb="10" eb="11">
      <t>エン</t>
    </rPh>
    <rPh sb="12" eb="14">
      <t>ヒョウジュン</t>
    </rPh>
    <rPh sb="14" eb="17">
      <t>ジンケンヒ</t>
    </rPh>
    <rPh sb="21" eb="22">
      <t>タ</t>
    </rPh>
    <rPh sb="23" eb="25">
      <t>ケイヒ</t>
    </rPh>
    <phoneticPr fontId="79"/>
  </si>
  <si>
    <t>　５未満</t>
    <rPh sb="2" eb="4">
      <t>ミマン</t>
    </rPh>
    <phoneticPr fontId="24"/>
  </si>
  <si>
    <t>　５以上２０未満</t>
    <rPh sb="2" eb="4">
      <t>イジョウ</t>
    </rPh>
    <rPh sb="6" eb="8">
      <t>ミマン</t>
    </rPh>
    <phoneticPr fontId="24"/>
  </si>
  <si>
    <t>　２０以上</t>
    <rPh sb="3" eb="5">
      <t>イジョウ</t>
    </rPh>
    <phoneticPr fontId="24"/>
  </si>
  <si>
    <t>※</t>
    <phoneticPr fontId="24"/>
  </si>
  <si>
    <t>ただし、院内保育施設設置後、３か年を経過していない</t>
    <rPh sb="4" eb="6">
      <t>インナイ</t>
    </rPh>
    <rPh sb="6" eb="7">
      <t>ホ</t>
    </rPh>
    <rPh sb="8" eb="10">
      <t>シセツ</t>
    </rPh>
    <rPh sb="10" eb="13">
      <t>セッチゴ</t>
    </rPh>
    <rPh sb="16" eb="17">
      <t>ネン</t>
    </rPh>
    <rPh sb="18" eb="20">
      <t>ケイカ</t>
    </rPh>
    <phoneticPr fontId="24"/>
  </si>
  <si>
    <t>施設にあっては適用しない。</t>
    <rPh sb="0" eb="2">
      <t>シセツ</t>
    </rPh>
    <rPh sb="7" eb="9">
      <t>テキヨウ</t>
    </rPh>
    <phoneticPr fontId="24"/>
  </si>
  <si>
    <t>委託契約書の写し</t>
    <rPh sb="0" eb="2">
      <t>イタク</t>
    </rPh>
    <rPh sb="2" eb="5">
      <t>ケイヤクショ</t>
    </rPh>
    <rPh sb="6" eb="7">
      <t>ウツ</t>
    </rPh>
    <phoneticPr fontId="24"/>
  </si>
  <si>
    <t>　　　↑　ここで算出された調整率は、様式１－１に反映されます。</t>
    <rPh sb="8" eb="10">
      <t>サンシュツ</t>
    </rPh>
    <rPh sb="13" eb="16">
      <t>チョウセイリツ</t>
    </rPh>
    <rPh sb="18" eb="20">
      <t>ヨウシキ</t>
    </rPh>
    <rPh sb="24" eb="26">
      <t>ハンエイ</t>
    </rPh>
    <phoneticPr fontId="24"/>
  </si>
  <si>
    <t>(参考)様式２－１</t>
    <rPh sb="1" eb="3">
      <t>サンコウ</t>
    </rPh>
    <rPh sb="4" eb="6">
      <t>ヨウシキ</t>
    </rPh>
    <phoneticPr fontId="24"/>
  </si>
  <si>
    <t>○○市東灘区中山手通1-5-1</t>
    <rPh sb="2" eb="3">
      <t>シ</t>
    </rPh>
    <rPh sb="3" eb="6">
      <t>ヒガシナダク</t>
    </rPh>
    <rPh sb="6" eb="10">
      <t>ナカヤマテドオリ</t>
    </rPh>
    <phoneticPr fontId="24"/>
  </si>
  <si>
    <r>
      <t>÷</t>
    </r>
    <r>
      <rPr>
        <sz val="11"/>
        <color indexed="10"/>
        <rFont val="MS UI Gothic"/>
        <family val="3"/>
        <charset val="128"/>
      </rPr>
      <t>2.6</t>
    </r>
    <r>
      <rPr>
        <sz val="11"/>
        <rFont val="MS UI Gothic"/>
        <family val="3"/>
        <charset val="128"/>
      </rPr>
      <t>＝</t>
    </r>
    <phoneticPr fontId="79"/>
  </si>
  <si>
    <r>
      <t>×</t>
    </r>
    <r>
      <rPr>
        <sz val="11"/>
        <color indexed="10"/>
        <rFont val="MS UI Gothic"/>
        <family val="3"/>
        <charset val="128"/>
      </rPr>
      <t>3,186,000</t>
    </r>
    <r>
      <rPr>
        <sz val="11"/>
        <rFont val="MS UI Gothic"/>
        <family val="3"/>
        <charset val="128"/>
      </rPr>
      <t>円＋</t>
    </r>
    <rPh sb="10" eb="11">
      <t>エン</t>
    </rPh>
    <phoneticPr fontId="79"/>
  </si>
  <si>
    <t>※ただし、Ａ型特例，Ａ型は２人、Ｂ型は４人、Ｂ型特例は１０人を下回る場合は、</t>
    <rPh sb="6" eb="7">
      <t>ガタ</t>
    </rPh>
    <rPh sb="7" eb="9">
      <t>トクレイ</t>
    </rPh>
    <rPh sb="11" eb="12">
      <t>ガタ</t>
    </rPh>
    <rPh sb="14" eb="15">
      <t>ニン</t>
    </rPh>
    <rPh sb="17" eb="18">
      <t>ガタ</t>
    </rPh>
    <rPh sb="20" eb="21">
      <t>ニン</t>
    </rPh>
    <rPh sb="23" eb="24">
      <t>ガタ</t>
    </rPh>
    <rPh sb="24" eb="26">
      <t>トクレイ</t>
    </rPh>
    <rPh sb="29" eb="30">
      <t>ニン</t>
    </rPh>
    <rPh sb="31" eb="33">
      <t>シタマワ</t>
    </rPh>
    <rPh sb="34" eb="36">
      <t>バアイ</t>
    </rPh>
    <phoneticPr fontId="24"/>
  </si>
  <si>
    <t>Ａ型特例，Ａ型は２人、Ｂ型は４人、Ｂ型特例は１０人とする。</t>
    <rPh sb="1" eb="2">
      <t>ガタ</t>
    </rPh>
    <rPh sb="2" eb="4">
      <t>トクレイ</t>
    </rPh>
    <rPh sb="6" eb="7">
      <t>ガタ</t>
    </rPh>
    <rPh sb="9" eb="10">
      <t>ニン</t>
    </rPh>
    <rPh sb="12" eb="13">
      <t>ガタ</t>
    </rPh>
    <rPh sb="15" eb="16">
      <t>ニン</t>
    </rPh>
    <rPh sb="18" eb="19">
      <t>ガタ</t>
    </rPh>
    <rPh sb="19" eb="21">
      <t>トクレイ</t>
    </rPh>
    <rPh sb="24" eb="25">
      <t>ニン</t>
    </rPh>
    <phoneticPr fontId="24"/>
  </si>
  <si>
    <t>病院内保育施設に係る科目の説明</t>
    <phoneticPr fontId="24"/>
  </si>
  <si>
    <t>補助型別</t>
    <rPh sb="0" eb="2">
      <t>ホジョ</t>
    </rPh>
    <rPh sb="2" eb="3">
      <t>カタ</t>
    </rPh>
    <rPh sb="3" eb="4">
      <t>ベツ</t>
    </rPh>
    <phoneticPr fontId="24"/>
  </si>
  <si>
    <t>Ａ型特例</t>
    <rPh sb="1" eb="2">
      <t>ガタ</t>
    </rPh>
    <rPh sb="2" eb="4">
      <t>トクレイ</t>
    </rPh>
    <phoneticPr fontId="79"/>
  </si>
  <si>
    <t>Ａ型</t>
    <rPh sb="1" eb="2">
      <t>ガタ</t>
    </rPh>
    <phoneticPr fontId="79"/>
  </si>
  <si>
    <t>Ｂ型</t>
    <rPh sb="1" eb="2">
      <t>ガタ</t>
    </rPh>
    <phoneticPr fontId="79"/>
  </si>
  <si>
    <t>Ｂ型特例</t>
    <rPh sb="1" eb="2">
      <t>ガタ</t>
    </rPh>
    <rPh sb="2" eb="4">
      <t>トクレイ</t>
    </rPh>
    <phoneticPr fontId="79"/>
  </si>
  <si>
    <t>○型別における算定要件の考え方</t>
    <rPh sb="1" eb="2">
      <t>カタ</t>
    </rPh>
    <rPh sb="2" eb="3">
      <t>ベツ</t>
    </rPh>
    <rPh sb="7" eb="9">
      <t>サンテイ</t>
    </rPh>
    <rPh sb="9" eb="11">
      <t>ヨウケン</t>
    </rPh>
    <rPh sb="12" eb="13">
      <t>カンガ</t>
    </rPh>
    <rPh sb="14" eb="15">
      <t>カタ</t>
    </rPh>
    <phoneticPr fontId="3"/>
  </si>
  <si>
    <t>型別の考え方</t>
    <rPh sb="0" eb="1">
      <t>カタ</t>
    </rPh>
    <rPh sb="1" eb="2">
      <t>ベツ</t>
    </rPh>
    <rPh sb="3" eb="4">
      <t>カンガ</t>
    </rPh>
    <rPh sb="5" eb="6">
      <t>カタ</t>
    </rPh>
    <phoneticPr fontId="25"/>
  </si>
  <si>
    <t>保育児童</t>
    <rPh sb="0" eb="2">
      <t>ホイク</t>
    </rPh>
    <rPh sb="2" eb="4">
      <t>ジドウ</t>
    </rPh>
    <phoneticPr fontId="25"/>
  </si>
  <si>
    <t>保育士等数</t>
    <rPh sb="0" eb="3">
      <t>ホイクシ</t>
    </rPh>
    <rPh sb="3" eb="4">
      <t>トウ</t>
    </rPh>
    <rPh sb="4" eb="5">
      <t>カズ</t>
    </rPh>
    <phoneticPr fontId="25"/>
  </si>
  <si>
    <t>○算定要件</t>
    <rPh sb="1" eb="3">
      <t>サンテイ</t>
    </rPh>
    <rPh sb="3" eb="5">
      <t>ヨウケン</t>
    </rPh>
    <phoneticPr fontId="3"/>
  </si>
  <si>
    <t>　各月における保育児童数の年間の平均によって求めた数が４．０人以上であれば、各月において４人未満であっても、補助型別Ａ型とする。
　</t>
    <rPh sb="1" eb="3">
      <t>カクツキ</t>
    </rPh>
    <rPh sb="7" eb="9">
      <t>ホイク</t>
    </rPh>
    <rPh sb="9" eb="11">
      <t>ジドウ</t>
    </rPh>
    <rPh sb="11" eb="12">
      <t>スウ</t>
    </rPh>
    <rPh sb="13" eb="15">
      <t>ネンカン</t>
    </rPh>
    <rPh sb="16" eb="18">
      <t>ヘイキン</t>
    </rPh>
    <rPh sb="22" eb="23">
      <t>モト</t>
    </rPh>
    <rPh sb="25" eb="26">
      <t>カズ</t>
    </rPh>
    <rPh sb="30" eb="31">
      <t>ニン</t>
    </rPh>
    <rPh sb="31" eb="33">
      <t>イジョウ</t>
    </rPh>
    <rPh sb="38" eb="39">
      <t>カク</t>
    </rPh>
    <rPh sb="39" eb="40">
      <t>ツキ</t>
    </rPh>
    <rPh sb="45" eb="46">
      <t>ニン</t>
    </rPh>
    <rPh sb="46" eb="48">
      <t>ミマン</t>
    </rPh>
    <rPh sb="54" eb="56">
      <t>ホジョ</t>
    </rPh>
    <rPh sb="56" eb="57">
      <t>カタ</t>
    </rPh>
    <rPh sb="57" eb="58">
      <t>ベツ</t>
    </rPh>
    <rPh sb="59" eb="60">
      <t>ガタ</t>
    </rPh>
    <phoneticPr fontId="25"/>
  </si>
  <si>
    <t>　補助対象Ａ型特例、Ｂ型、Ｂ型特例についても、同様の考え方とする。</t>
  </si>
  <si>
    <t>保育児童数</t>
  </si>
  <si>
    <t>1人～3人</t>
    <rPh sb="1" eb="2">
      <t>ニン</t>
    </rPh>
    <rPh sb="4" eb="5">
      <t>ニン</t>
    </rPh>
    <phoneticPr fontId="24"/>
  </si>
  <si>
    <t>４人以上</t>
    <rPh sb="1" eb="2">
      <t>ニン</t>
    </rPh>
    <rPh sb="2" eb="4">
      <t>イジョウ</t>
    </rPh>
    <phoneticPr fontId="24"/>
  </si>
  <si>
    <t>１０人以上</t>
    <rPh sb="2" eb="3">
      <t>ニン</t>
    </rPh>
    <rPh sb="3" eb="5">
      <t>イジョウ</t>
    </rPh>
    <phoneticPr fontId="24"/>
  </si>
  <si>
    <t>３０人以上</t>
    <rPh sb="2" eb="3">
      <t>ニン</t>
    </rPh>
    <rPh sb="3" eb="5">
      <t>イジョウ</t>
    </rPh>
    <phoneticPr fontId="24"/>
  </si>
  <si>
    <t>８時間以上</t>
    <rPh sb="1" eb="3">
      <t>ジカン</t>
    </rPh>
    <rPh sb="3" eb="5">
      <t>イジョウ</t>
    </rPh>
    <phoneticPr fontId="24"/>
  </si>
  <si>
    <t>１０時間以上</t>
    <rPh sb="2" eb="4">
      <t>ジカン</t>
    </rPh>
    <rPh sb="4" eb="6">
      <t>イジョウ</t>
    </rPh>
    <phoneticPr fontId="24"/>
  </si>
  <si>
    <t>２人以上</t>
    <rPh sb="1" eb="2">
      <t>ニン</t>
    </rPh>
    <rPh sb="2" eb="4">
      <t>イジョウ</t>
    </rPh>
    <phoneticPr fontId="24"/>
  </si>
  <si>
    <t>４人以上</t>
    <rPh sb="1" eb="4">
      <t>ニンイジョウ</t>
    </rPh>
    <phoneticPr fontId="24"/>
  </si>
  <si>
    <t>区分</t>
    <rPh sb="0" eb="2">
      <t>クブン</t>
    </rPh>
    <phoneticPr fontId="24"/>
  </si>
  <si>
    <t>貴病院</t>
    <rPh sb="0" eb="1">
      <t>キ</t>
    </rPh>
    <rPh sb="1" eb="3">
      <t>ビョウイン</t>
    </rPh>
    <phoneticPr fontId="24"/>
  </si>
  <si>
    <t>保育士等数</t>
    <rPh sb="0" eb="3">
      <t>ホイクシ</t>
    </rPh>
    <rPh sb="3" eb="4">
      <t>トウ</t>
    </rPh>
    <rPh sb="4" eb="5">
      <t>スウ</t>
    </rPh>
    <phoneticPr fontId="24"/>
  </si>
  <si>
    <t>保育料（月額）</t>
    <rPh sb="0" eb="3">
      <t>ホイクリョウ</t>
    </rPh>
    <rPh sb="4" eb="6">
      <t>ゲツガク</t>
    </rPh>
    <phoneticPr fontId="24"/>
  </si>
  <si>
    <t>10，000円以上</t>
    <rPh sb="6" eb="7">
      <t>エン</t>
    </rPh>
    <rPh sb="7" eb="9">
      <t>イジョウ</t>
    </rPh>
    <phoneticPr fontId="24"/>
  </si>
  <si>
    <t>代表者分類</t>
    <rPh sb="0" eb="3">
      <t>ダイヒョウシャ</t>
    </rPh>
    <rPh sb="3" eb="5">
      <t>ブンルイ</t>
    </rPh>
    <phoneticPr fontId="24"/>
  </si>
  <si>
    <t>理事長、代表理事等「法人代表者」</t>
  </si>
  <si>
    <t>院長等「病院代表者」</t>
  </si>
  <si>
    <t>法人等所在地</t>
    <rPh sb="0" eb="2">
      <t>ホウジン</t>
    </rPh>
    <rPh sb="2" eb="3">
      <t>トウ</t>
    </rPh>
    <rPh sb="3" eb="6">
      <t>ショザイチ</t>
    </rPh>
    <phoneticPr fontId="24"/>
  </si>
  <si>
    <t>病院所在地</t>
    <rPh sb="0" eb="2">
      <t>ビョウイン</t>
    </rPh>
    <rPh sb="2" eb="5">
      <t>ショザイチ</t>
    </rPh>
    <phoneticPr fontId="24"/>
  </si>
  <si>
    <t>か</t>
    <phoneticPr fontId="24"/>
  </si>
  <si>
    <t>【　送信時　非表示　】</t>
    <rPh sb="2" eb="4">
      <t>ソウシン</t>
    </rPh>
    <rPh sb="4" eb="5">
      <t>ジ</t>
    </rPh>
    <rPh sb="6" eb="7">
      <t>ヒ</t>
    </rPh>
    <rPh sb="7" eb="9">
      <t>ヒョウジ</t>
    </rPh>
    <phoneticPr fontId="24"/>
  </si>
  <si>
    <t>総務部　山田　太郎（やまだ　たろう）</t>
    <rPh sb="0" eb="3">
      <t>ソウムブ</t>
    </rPh>
    <rPh sb="4" eb="6">
      <t>ヤマダ</t>
    </rPh>
    <rPh sb="7" eb="9">
      <t>タロウ</t>
    </rPh>
    <phoneticPr fontId="24"/>
  </si>
  <si>
    <t>　（２）「各月保育児童数」は、毎月１日現在で在籍し、１５日以上保育した児童数を記入すること。なお、様式2-7の備考欄と整合がとれていること。</t>
    <rPh sb="5" eb="7">
      <t>カクツキ</t>
    </rPh>
    <rPh sb="7" eb="9">
      <t>ホイク</t>
    </rPh>
    <rPh sb="9" eb="12">
      <t>ジドウスウ</t>
    </rPh>
    <rPh sb="15" eb="17">
      <t>マイツキ</t>
    </rPh>
    <rPh sb="18" eb="19">
      <t>ヒ</t>
    </rPh>
    <rPh sb="19" eb="21">
      <t>ゲンザイ</t>
    </rPh>
    <rPh sb="22" eb="24">
      <t>ザイセキ</t>
    </rPh>
    <rPh sb="28" eb="29">
      <t>ヒ</t>
    </rPh>
    <rPh sb="29" eb="31">
      <t>イジョウ</t>
    </rPh>
    <rPh sb="31" eb="33">
      <t>ホイク</t>
    </rPh>
    <rPh sb="35" eb="38">
      <t>ジドウスウ</t>
    </rPh>
    <rPh sb="39" eb="41">
      <t>キニュウ</t>
    </rPh>
    <rPh sb="49" eb="51">
      <t>ヨウシキ</t>
    </rPh>
    <rPh sb="55" eb="58">
      <t>ビコウラン</t>
    </rPh>
    <rPh sb="59" eb="61">
      <t>セイゴウ</t>
    </rPh>
    <phoneticPr fontId="24"/>
  </si>
  <si>
    <t>病院内保育施設設置病院名</t>
  </si>
  <si>
    <t>県補助金収入</t>
    <rPh sb="0" eb="1">
      <t>ケン</t>
    </rPh>
    <rPh sb="1" eb="4">
      <t>ホジョキン</t>
    </rPh>
    <rPh sb="4" eb="6">
      <t>シュウニュウ</t>
    </rPh>
    <phoneticPr fontId="24"/>
  </si>
  <si>
    <t>○算定例</t>
    <rPh sb="1" eb="3">
      <t>サンテイ</t>
    </rPh>
    <rPh sb="3" eb="4">
      <t>レイ</t>
    </rPh>
    <phoneticPr fontId="24"/>
  </si>
  <si>
    <t>5人</t>
    <rPh sb="1" eb="2">
      <t>ニン</t>
    </rPh>
    <phoneticPr fontId="24"/>
  </si>
  <si>
    <t>12,000円</t>
    <rPh sb="6" eb="7">
      <t>エン</t>
    </rPh>
    <phoneticPr fontId="24"/>
  </si>
  <si>
    <t>9時間</t>
    <rPh sb="1" eb="3">
      <t>ジカン</t>
    </rPh>
    <phoneticPr fontId="24"/>
  </si>
  <si>
    <t>9時間30分</t>
    <rPh sb="1" eb="3">
      <t>ジカン</t>
    </rPh>
    <rPh sb="5" eb="6">
      <t>フン</t>
    </rPh>
    <phoneticPr fontId="24"/>
  </si>
  <si>
    <t>3人</t>
    <rPh sb="1" eb="2">
      <t>ニン</t>
    </rPh>
    <phoneticPr fontId="24"/>
  </si>
  <si>
    <t>→</t>
    <phoneticPr fontId="24"/>
  </si>
  <si>
    <t>A型</t>
    <rPh sb="1" eb="2">
      <t>ガタ</t>
    </rPh>
    <phoneticPr fontId="24"/>
  </si>
  <si>
    <t>15人</t>
    <rPh sb="2" eb="3">
      <t>ニン</t>
    </rPh>
    <phoneticPr fontId="24"/>
  </si>
  <si>
    <t>15,000円</t>
    <rPh sb="6" eb="7">
      <t>エン</t>
    </rPh>
    <phoneticPr fontId="24"/>
  </si>
  <si>
    <t>11時間</t>
    <rPh sb="2" eb="4">
      <t>ジカン</t>
    </rPh>
    <phoneticPr fontId="24"/>
  </si>
  <si>
    <t>12人</t>
    <rPh sb="2" eb="3">
      <t>ニン</t>
    </rPh>
    <phoneticPr fontId="24"/>
  </si>
  <si>
    <t>2人</t>
    <rPh sb="1" eb="2">
      <t>ニン</t>
    </rPh>
    <phoneticPr fontId="24"/>
  </si>
  <si>
    <t>A型（保育士等数がB型の基準を満たさない）</t>
    <rPh sb="1" eb="2">
      <t>ガタ</t>
    </rPh>
    <rPh sb="3" eb="5">
      <t>ホイク</t>
    </rPh>
    <rPh sb="5" eb="6">
      <t>シ</t>
    </rPh>
    <rPh sb="6" eb="7">
      <t>トウ</t>
    </rPh>
    <rPh sb="7" eb="8">
      <t>スウ</t>
    </rPh>
    <rPh sb="10" eb="11">
      <t>ガタ</t>
    </rPh>
    <rPh sb="12" eb="14">
      <t>キジュン</t>
    </rPh>
    <rPh sb="15" eb="16">
      <t>ミ</t>
    </rPh>
    <phoneticPr fontId="24"/>
  </si>
  <si>
    <t>6人</t>
    <rPh sb="1" eb="2">
      <t>ニン</t>
    </rPh>
    <phoneticPr fontId="24"/>
  </si>
  <si>
    <t>A型（保育時間がB型の基準を満たさない）</t>
    <rPh sb="1" eb="2">
      <t>ガタ</t>
    </rPh>
    <rPh sb="3" eb="5">
      <t>ホイク</t>
    </rPh>
    <rPh sb="5" eb="7">
      <t>ジカン</t>
    </rPh>
    <rPh sb="9" eb="10">
      <t>ガタ</t>
    </rPh>
    <rPh sb="11" eb="13">
      <t>キジュン</t>
    </rPh>
    <rPh sb="14" eb="15">
      <t>ミ</t>
    </rPh>
    <phoneticPr fontId="24"/>
  </si>
  <si>
    <t>37人</t>
    <rPh sb="2" eb="3">
      <t>ニン</t>
    </rPh>
    <phoneticPr fontId="24"/>
  </si>
  <si>
    <t>21,000円</t>
    <rPh sb="6" eb="7">
      <t>エン</t>
    </rPh>
    <phoneticPr fontId="24"/>
  </si>
  <si>
    <t>12時間</t>
    <rPh sb="2" eb="4">
      <t>ジカン</t>
    </rPh>
    <phoneticPr fontId="24"/>
  </si>
  <si>
    <t>9人</t>
    <rPh sb="1" eb="2">
      <t>ニン</t>
    </rPh>
    <phoneticPr fontId="24"/>
  </si>
  <si>
    <t>B型（保育士等数がB型特例の基準をみたさない）</t>
    <rPh sb="1" eb="2">
      <t>ガタ</t>
    </rPh>
    <rPh sb="3" eb="5">
      <t>ホイク</t>
    </rPh>
    <rPh sb="5" eb="6">
      <t>シ</t>
    </rPh>
    <rPh sb="6" eb="7">
      <t>トウ</t>
    </rPh>
    <rPh sb="7" eb="8">
      <t>スウ</t>
    </rPh>
    <rPh sb="10" eb="11">
      <t>ガタ</t>
    </rPh>
    <rPh sb="11" eb="13">
      <t>トクレイ</t>
    </rPh>
    <rPh sb="14" eb="16">
      <t>キジュン</t>
    </rPh>
    <phoneticPr fontId="24"/>
  </si>
  <si>
    <t>19,000円</t>
    <rPh sb="6" eb="7">
      <t>エン</t>
    </rPh>
    <phoneticPr fontId="24"/>
  </si>
  <si>
    <t>A型（保育時間がB型、B型特例の基準を満たさない）</t>
    <rPh sb="1" eb="2">
      <t>ガタ</t>
    </rPh>
    <rPh sb="3" eb="5">
      <t>ホイク</t>
    </rPh>
    <rPh sb="5" eb="7">
      <t>ジカン</t>
    </rPh>
    <rPh sb="9" eb="10">
      <t>ガタ</t>
    </rPh>
    <rPh sb="12" eb="13">
      <t>ガタ</t>
    </rPh>
    <rPh sb="13" eb="15">
      <t>トクレイ</t>
    </rPh>
    <rPh sb="16" eb="18">
      <t>キジュン</t>
    </rPh>
    <rPh sb="19" eb="20">
      <t>ミ</t>
    </rPh>
    <phoneticPr fontId="24"/>
  </si>
  <si>
    <t>独立行政法人</t>
    <rPh sb="0" eb="2">
      <t>ドクリツ</t>
    </rPh>
    <rPh sb="2" eb="4">
      <t>ギョウセイ</t>
    </rPh>
    <rPh sb="4" eb="6">
      <t>ホウジン</t>
    </rPh>
    <phoneticPr fontId="24"/>
  </si>
  <si>
    <t>独法</t>
    <rPh sb="0" eb="2">
      <t>ドッポウ</t>
    </rPh>
    <phoneticPr fontId="24"/>
  </si>
  <si>
    <t>　　団体名については、代表者が理事長等法人代表者の場合は、病院名を（）書きで記載しています。</t>
    <rPh sb="2" eb="4">
      <t>ダンタイ</t>
    </rPh>
    <rPh sb="4" eb="5">
      <t>メイ</t>
    </rPh>
    <rPh sb="11" eb="14">
      <t>ダイヒョウシャ</t>
    </rPh>
    <rPh sb="15" eb="18">
      <t>リジチョウ</t>
    </rPh>
    <rPh sb="18" eb="19">
      <t>トウ</t>
    </rPh>
    <rPh sb="19" eb="21">
      <t>ホウジン</t>
    </rPh>
    <rPh sb="21" eb="24">
      <t>ダイヒョウシャ</t>
    </rPh>
    <rPh sb="25" eb="27">
      <t>バアイ</t>
    </rPh>
    <rPh sb="29" eb="31">
      <t>ビョウイン</t>
    </rPh>
    <rPh sb="31" eb="32">
      <t>メイ</t>
    </rPh>
    <rPh sb="35" eb="36">
      <t>カ</t>
    </rPh>
    <rPh sb="38" eb="40">
      <t>キサイ</t>
    </rPh>
    <phoneticPr fontId="24"/>
  </si>
  <si>
    <t>病院内保育施設利用予定状況調（様式３）</t>
    <rPh sb="0" eb="3">
      <t>ビョウインナイ</t>
    </rPh>
    <rPh sb="3" eb="5">
      <t>ホイク</t>
    </rPh>
    <rPh sb="5" eb="7">
      <t>シセツ</t>
    </rPh>
    <rPh sb="7" eb="9">
      <t>リヨウ</t>
    </rPh>
    <rPh sb="9" eb="11">
      <t>ヨテイ</t>
    </rPh>
    <rPh sb="11" eb="13">
      <t>ジョウキョウ</t>
    </rPh>
    <rPh sb="13" eb="14">
      <t>シラ</t>
    </rPh>
    <rPh sb="15" eb="17">
      <t>ヨウシキ</t>
    </rPh>
    <phoneticPr fontId="24"/>
  </si>
  <si>
    <t>補   助　　　調整率　　　</t>
    <rPh sb="0" eb="1">
      <t>タスク</t>
    </rPh>
    <rPh sb="4" eb="5">
      <t>スケ</t>
    </rPh>
    <rPh sb="8" eb="10">
      <t>チョウセイ</t>
    </rPh>
    <rPh sb="10" eb="11">
      <t>リツ</t>
    </rPh>
    <phoneticPr fontId="24"/>
  </si>
  <si>
    <t>県費補助
所要額
　　F</t>
    <rPh sb="0" eb="2">
      <t>ケンピ</t>
    </rPh>
    <rPh sb="2" eb="4">
      <t>ホジョ</t>
    </rPh>
    <rPh sb="5" eb="7">
      <t>ショヨウ</t>
    </rPh>
    <rPh sb="7" eb="8">
      <t>ガク</t>
    </rPh>
    <phoneticPr fontId="24"/>
  </si>
  <si>
    <t>看護職員を１人以上配置し（病児等保育実施日のみの配属は該当しない。）、保育を実施するものを</t>
    <rPh sb="0" eb="2">
      <t>カンゴ</t>
    </rPh>
    <rPh sb="2" eb="4">
      <t>ショクイン</t>
    </rPh>
    <rPh sb="6" eb="7">
      <t>ニン</t>
    </rPh>
    <rPh sb="7" eb="9">
      <t>イジョウ</t>
    </rPh>
    <rPh sb="9" eb="11">
      <t>ハイチ</t>
    </rPh>
    <rPh sb="35" eb="37">
      <t>ホイク</t>
    </rPh>
    <phoneticPr fontId="24"/>
  </si>
  <si>
    <t>　対象外…事務職、給食等職員、清掃員、警備職員等</t>
    <rPh sb="1" eb="4">
      <t>タイショウガイ</t>
    </rPh>
    <rPh sb="5" eb="7">
      <t>ジム</t>
    </rPh>
    <rPh sb="7" eb="8">
      <t>ショク</t>
    </rPh>
    <rPh sb="9" eb="12">
      <t>キュウショクトウ</t>
    </rPh>
    <rPh sb="12" eb="14">
      <t>ショクイン</t>
    </rPh>
    <rPh sb="15" eb="18">
      <t>セイソウイン</t>
    </rPh>
    <rPh sb="19" eb="21">
      <t>ケイビ</t>
    </rPh>
    <rPh sb="21" eb="23">
      <t>ショクイン</t>
    </rPh>
    <rPh sb="23" eb="24">
      <t>トウ</t>
    </rPh>
    <phoneticPr fontId="24"/>
  </si>
  <si>
    <t>30人</t>
    <rPh sb="2" eb="3">
      <t>ニン</t>
    </rPh>
    <phoneticPr fontId="24"/>
  </si>
  <si>
    <t>他の様式から自動で算出されるため、入力の必要はありません。</t>
    <rPh sb="0" eb="1">
      <t>タ</t>
    </rPh>
    <rPh sb="2" eb="4">
      <t>ヨウシキ</t>
    </rPh>
    <rPh sb="6" eb="8">
      <t>ジドウ</t>
    </rPh>
    <rPh sb="9" eb="11">
      <t>サンシュツ</t>
    </rPh>
    <rPh sb="17" eb="19">
      <t>ニュウリョク</t>
    </rPh>
    <rPh sb="20" eb="22">
      <t>ヒツヨウ</t>
    </rPh>
    <phoneticPr fontId="24"/>
  </si>
  <si>
    <t>（参考）　　負担能力指数の算出について　　　　　　　　</t>
    <rPh sb="1" eb="3">
      <t>サンコウ</t>
    </rPh>
    <rPh sb="6" eb="8">
      <t>フタン</t>
    </rPh>
    <rPh sb="8" eb="10">
      <t>ノウリョク</t>
    </rPh>
    <rPh sb="10" eb="12">
      <t>シスウ</t>
    </rPh>
    <rPh sb="13" eb="15">
      <t>サンシュツ</t>
    </rPh>
    <phoneticPr fontId="79"/>
  </si>
  <si>
    <t>所要額</t>
    <rPh sb="0" eb="2">
      <t>ショヨウ</t>
    </rPh>
    <rPh sb="2" eb="3">
      <t>ガク</t>
    </rPh>
    <phoneticPr fontId="24"/>
  </si>
  <si>
    <t>様式1-(1)</t>
    <rPh sb="0" eb="2">
      <t>ヨウシキ</t>
    </rPh>
    <phoneticPr fontId="24"/>
  </si>
  <si>
    <t>様式1-(2)</t>
    <rPh sb="0" eb="2">
      <t>ヨウシキ</t>
    </rPh>
    <phoneticPr fontId="24"/>
  </si>
  <si>
    <t>使用
許可
病床
数</t>
    <rPh sb="0" eb="2">
      <t>シヨウ</t>
    </rPh>
    <rPh sb="3" eb="5">
      <t>キョカ</t>
    </rPh>
    <rPh sb="6" eb="8">
      <t>ビョウショウ</t>
    </rPh>
    <rPh sb="9" eb="10">
      <t>カズ</t>
    </rPh>
    <phoneticPr fontId="24"/>
  </si>
  <si>
    <t>保育室の
延床面積</t>
    <rPh sb="0" eb="3">
      <t>ホイクシツ</t>
    </rPh>
    <rPh sb="5" eb="6">
      <t>ノ</t>
    </rPh>
    <rPh sb="6" eb="7">
      <t>ユカ</t>
    </rPh>
    <rPh sb="7" eb="9">
      <t>メンセキ</t>
    </rPh>
    <phoneticPr fontId="24"/>
  </si>
  <si>
    <t>安静室の
延床面積</t>
    <rPh sb="0" eb="2">
      <t>アンセイ</t>
    </rPh>
    <rPh sb="2" eb="3">
      <t>シツ</t>
    </rPh>
    <rPh sb="5" eb="6">
      <t>ノ</t>
    </rPh>
    <rPh sb="6" eb="7">
      <t>ユカ</t>
    </rPh>
    <rPh sb="7" eb="9">
      <t>メンセキ</t>
    </rPh>
    <phoneticPr fontId="24"/>
  </si>
  <si>
    <t>児童保育
の為の
床面積</t>
    <rPh sb="0" eb="2">
      <t>ジドウ</t>
    </rPh>
    <rPh sb="2" eb="4">
      <t>ホイク</t>
    </rPh>
    <rPh sb="6" eb="7">
      <t>タメ</t>
    </rPh>
    <rPh sb="9" eb="12">
      <t>ユカメンセキ</t>
    </rPh>
    <phoneticPr fontId="24"/>
  </si>
  <si>
    <t>月額保育料</t>
    <rPh sb="0" eb="2">
      <t>ゲツガク</t>
    </rPh>
    <rPh sb="2" eb="5">
      <t>ホイクリョウ</t>
    </rPh>
    <phoneticPr fontId="24"/>
  </si>
  <si>
    <t>備考</t>
    <rPh sb="0" eb="2">
      <t>ビコウ</t>
    </rPh>
    <phoneticPr fontId="24"/>
  </si>
  <si>
    <t>保育施設開所時間帯
(２４時間表記)</t>
    <rPh sb="0" eb="2">
      <t>ホイク</t>
    </rPh>
    <rPh sb="2" eb="4">
      <t>シセツ</t>
    </rPh>
    <rPh sb="4" eb="6">
      <t>カイショ</t>
    </rPh>
    <rPh sb="6" eb="9">
      <t>ジカンタイ</t>
    </rPh>
    <rPh sb="13" eb="15">
      <t>ジカン</t>
    </rPh>
    <rPh sb="15" eb="17">
      <t>ヒョウキ</t>
    </rPh>
    <phoneticPr fontId="61"/>
  </si>
  <si>
    <t>開所</t>
    <rPh sb="0" eb="2">
      <t>カイショ</t>
    </rPh>
    <phoneticPr fontId="61"/>
  </si>
  <si>
    <t>閉所</t>
    <rPh sb="0" eb="2">
      <t>ヘイショ</t>
    </rPh>
    <phoneticPr fontId="61"/>
  </si>
  <si>
    <t>a</t>
    <phoneticPr fontId="24"/>
  </si>
  <si>
    <t>b</t>
    <phoneticPr fontId="24"/>
  </si>
  <si>
    <t>a/b</t>
    <phoneticPr fontId="24"/>
  </si>
  <si>
    <t>ｃ</t>
    <phoneticPr fontId="24"/>
  </si>
  <si>
    <t>e</t>
    <phoneticPr fontId="24"/>
  </si>
  <si>
    <t>床</t>
    <rPh sb="0" eb="1">
      <t>ユカ</t>
    </rPh>
    <phoneticPr fontId="24"/>
  </si>
  <si>
    <t>㎡</t>
    <phoneticPr fontId="24"/>
  </si>
  <si>
    <t>～</t>
    <phoneticPr fontId="61"/>
  </si>
  <si>
    <t>病院内保育施設
設置病院名</t>
    <rPh sb="0" eb="2">
      <t>ビョウイン</t>
    </rPh>
    <rPh sb="2" eb="3">
      <t>ナイ</t>
    </rPh>
    <rPh sb="3" eb="5">
      <t>ホイク</t>
    </rPh>
    <rPh sb="5" eb="7">
      <t>シセツ</t>
    </rPh>
    <rPh sb="8" eb="10">
      <t>セッチ</t>
    </rPh>
    <rPh sb="10" eb="12">
      <t>ビョウイン</t>
    </rPh>
    <rPh sb="12" eb="13">
      <t>メイ</t>
    </rPh>
    <phoneticPr fontId="24"/>
  </si>
  <si>
    <t>病院内保育所設置病院等名</t>
    <phoneticPr fontId="24"/>
  </si>
  <si>
    <t>運営が委託の場合</t>
    <rPh sb="0" eb="2">
      <t>ウンエイ</t>
    </rPh>
    <rPh sb="3" eb="5">
      <t>イタク</t>
    </rPh>
    <rPh sb="6" eb="8">
      <t>バアイ</t>
    </rPh>
    <phoneticPr fontId="24"/>
  </si>
  <si>
    <t>保育乳幼児数（４月１日現在）</t>
    <rPh sb="0" eb="2">
      <t>ホイク</t>
    </rPh>
    <rPh sb="2" eb="5">
      <t>ニュウヨウジ</t>
    </rPh>
    <rPh sb="5" eb="6">
      <t>スウ</t>
    </rPh>
    <rPh sb="8" eb="9">
      <t>ガツ</t>
    </rPh>
    <rPh sb="10" eb="11">
      <t>ニチ</t>
    </rPh>
    <rPh sb="11" eb="13">
      <t>ゲンザイ</t>
    </rPh>
    <phoneticPr fontId="24"/>
  </si>
  <si>
    <t>利用職種（４月１日現在）</t>
    <rPh sb="0" eb="2">
      <t>リヨウ</t>
    </rPh>
    <rPh sb="2" eb="4">
      <t>ショクシュ</t>
    </rPh>
    <rPh sb="6" eb="7">
      <t>ガツ</t>
    </rPh>
    <rPh sb="8" eb="9">
      <t>ヒ</t>
    </rPh>
    <rPh sb="9" eb="11">
      <t>ゲンザイ</t>
    </rPh>
    <phoneticPr fontId="24"/>
  </si>
  <si>
    <t>保育士等数（年間平均）</t>
    <rPh sb="0" eb="3">
      <t>ホイクシ</t>
    </rPh>
    <rPh sb="3" eb="4">
      <t>トウ</t>
    </rPh>
    <rPh sb="4" eb="5">
      <t>スウ</t>
    </rPh>
    <rPh sb="6" eb="8">
      <t>ネンカン</t>
    </rPh>
    <rPh sb="8" eb="10">
      <t>ヘイキン</t>
    </rPh>
    <phoneticPr fontId="2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</si>
  <si>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24"/>
  </si>
  <si>
    <t>保育施設名</t>
    <rPh sb="0" eb="2">
      <t>ホイク</t>
    </rPh>
    <rPh sb="2" eb="5">
      <t>シセツメイ</t>
    </rPh>
    <phoneticPr fontId="24"/>
  </si>
  <si>
    <t>開設年月日</t>
    <rPh sb="0" eb="2">
      <t>カイセツ</t>
    </rPh>
    <rPh sb="2" eb="5">
      <t>ネンガッピ</t>
    </rPh>
    <phoneticPr fontId="24"/>
  </si>
  <si>
    <t>委託団体等名称</t>
    <rPh sb="0" eb="2">
      <t>イタク</t>
    </rPh>
    <rPh sb="2" eb="4">
      <t>ダンタイ</t>
    </rPh>
    <rPh sb="4" eb="5">
      <t>トウ</t>
    </rPh>
    <rPh sb="5" eb="7">
      <t>メイショウ</t>
    </rPh>
    <phoneticPr fontId="24"/>
  </si>
  <si>
    <t>乳児</t>
    <rPh sb="0" eb="2">
      <t>ニュウジ</t>
    </rPh>
    <phoneticPr fontId="24"/>
  </si>
  <si>
    <t>１，２歳児</t>
    <rPh sb="3" eb="5">
      <t>サイジ</t>
    </rPh>
    <phoneticPr fontId="24"/>
  </si>
  <si>
    <t>３歳児</t>
    <rPh sb="1" eb="3">
      <t>サイジ</t>
    </rPh>
    <phoneticPr fontId="24"/>
  </si>
  <si>
    <t>４歳児以上</t>
    <rPh sb="1" eb="3">
      <t>サイジ</t>
    </rPh>
    <rPh sb="3" eb="5">
      <t>イジョウ</t>
    </rPh>
    <phoneticPr fontId="24"/>
  </si>
  <si>
    <t>保育士数</t>
    <rPh sb="0" eb="3">
      <t>ホイクシ</t>
    </rPh>
    <rPh sb="3" eb="4">
      <t>スウ</t>
    </rPh>
    <phoneticPr fontId="24"/>
  </si>
  <si>
    <t>看護師数</t>
    <rPh sb="0" eb="3">
      <t>カンゴシ</t>
    </rPh>
    <rPh sb="3" eb="4">
      <t>スウ</t>
    </rPh>
    <phoneticPr fontId="24"/>
  </si>
  <si>
    <t>内女性医師</t>
    <rPh sb="0" eb="1">
      <t>ウチ</t>
    </rPh>
    <rPh sb="1" eb="3">
      <t>ジョセイ</t>
    </rPh>
    <rPh sb="3" eb="5">
      <t>イシ</t>
    </rPh>
    <phoneticPr fontId="24"/>
  </si>
  <si>
    <t>様式1-(3)</t>
    <rPh sb="0" eb="2">
      <t>ヨウシキ</t>
    </rPh>
    <phoneticPr fontId="24"/>
  </si>
  <si>
    <t>　また、病児等保育に係る費用については、１日当たり3,200円以内を保護者より徴収するものとする。</t>
    <rPh sb="4" eb="6">
      <t>ビョウジ</t>
    </rPh>
    <rPh sb="6" eb="7">
      <t>トウ</t>
    </rPh>
    <rPh sb="7" eb="9">
      <t>ホイク</t>
    </rPh>
    <rPh sb="10" eb="11">
      <t>カカ</t>
    </rPh>
    <rPh sb="12" eb="14">
      <t>ヒヨウ</t>
    </rPh>
    <rPh sb="21" eb="22">
      <t>ニチ</t>
    </rPh>
    <rPh sb="22" eb="23">
      <t>ア</t>
    </rPh>
    <rPh sb="30" eb="31">
      <t>エン</t>
    </rPh>
    <rPh sb="31" eb="33">
      <t>イナイ</t>
    </rPh>
    <rPh sb="34" eb="37">
      <t>ホゴシャ</t>
    </rPh>
    <rPh sb="39" eb="41">
      <t>チョウシュウ</t>
    </rPh>
    <phoneticPr fontId="24"/>
  </si>
  <si>
    <t>（飲食物に係る費用を別途徴収することを妨げるものではない。）</t>
    <rPh sb="1" eb="4">
      <t>インショクブツ</t>
    </rPh>
    <rPh sb="5" eb="6">
      <t>カカ</t>
    </rPh>
    <rPh sb="7" eb="9">
      <t>ヒヨウ</t>
    </rPh>
    <rPh sb="10" eb="12">
      <t>ベット</t>
    </rPh>
    <rPh sb="12" eb="14">
      <t>チョウシュウ</t>
    </rPh>
    <rPh sb="19" eb="20">
      <t>サマタ</t>
    </rPh>
    <phoneticPr fontId="24"/>
  </si>
  <si>
    <t>いう。安静室は病児等が２人以上横臥でき、１人当たりの面積が原則として1.65㎡以上であること。</t>
    <rPh sb="15" eb="17">
      <t>オウガ</t>
    </rPh>
    <rPh sb="21" eb="22">
      <t>ニン</t>
    </rPh>
    <rPh sb="22" eb="23">
      <t>ア</t>
    </rPh>
    <rPh sb="26" eb="28">
      <t>メンセキ</t>
    </rPh>
    <rPh sb="29" eb="31">
      <t>ゲンソク</t>
    </rPh>
    <phoneticPr fontId="24"/>
  </si>
  <si>
    <t>児童を含む。</t>
    <phoneticPr fontId="24"/>
  </si>
  <si>
    <t>　なお、保育所に通所している児童ではないが、安静の確保に配慮する必要がある集団保育が困難な</t>
    <rPh sb="4" eb="6">
      <t>ホイク</t>
    </rPh>
    <rPh sb="6" eb="7">
      <t>ショ</t>
    </rPh>
    <rPh sb="8" eb="10">
      <t>ツウショ</t>
    </rPh>
    <rPh sb="14" eb="16">
      <t>ジドウ</t>
    </rPh>
    <rPh sb="22" eb="24">
      <t>アンセイ</t>
    </rPh>
    <rPh sb="25" eb="27">
      <t>カクホ</t>
    </rPh>
    <rPh sb="28" eb="30">
      <t>ハイリョ</t>
    </rPh>
    <rPh sb="32" eb="34">
      <t>ヒツヨウ</t>
    </rPh>
    <rPh sb="37" eb="39">
      <t>シュウダン</t>
    </rPh>
    <rPh sb="39" eb="41">
      <t>ホイク</t>
    </rPh>
    <rPh sb="42" eb="44">
      <t>コンナン</t>
    </rPh>
    <phoneticPr fontId="24"/>
  </si>
  <si>
    <t>病院内保育所を設置している医療機関の医療従事者の児童を一時保育する日を含む。</t>
    <rPh sb="0" eb="1">
      <t>ビョウ</t>
    </rPh>
    <rPh sb="27" eb="29">
      <t>イチジ</t>
    </rPh>
    <rPh sb="29" eb="31">
      <t>ホイク</t>
    </rPh>
    <rPh sb="33" eb="34">
      <t>ヒ</t>
    </rPh>
    <rPh sb="35" eb="36">
      <t>フク</t>
    </rPh>
    <phoneticPr fontId="24"/>
  </si>
  <si>
    <t>病院内保育施設利用予定状況調</t>
    <rPh sb="0" eb="1">
      <t>ビョウ</t>
    </rPh>
    <rPh sb="1" eb="3">
      <t>インナイ</t>
    </rPh>
    <rPh sb="3" eb="5">
      <t>ホイク</t>
    </rPh>
    <rPh sb="5" eb="7">
      <t>シセツ</t>
    </rPh>
    <rPh sb="7" eb="9">
      <t>リヨウ</t>
    </rPh>
    <rPh sb="9" eb="11">
      <t>ヨテイ</t>
    </rPh>
    <rPh sb="11" eb="13">
      <t>ジョウキョウ</t>
    </rPh>
    <rPh sb="13" eb="14">
      <t>シラ</t>
    </rPh>
    <phoneticPr fontId="24"/>
  </si>
  <si>
    <t>設置者負担額</t>
    <rPh sb="0" eb="3">
      <t>セッチシャ</t>
    </rPh>
    <rPh sb="3" eb="6">
      <t>フタンガク</t>
    </rPh>
    <phoneticPr fontId="24"/>
  </si>
  <si>
    <t>事業費用、事務費用、退職給与引当金繰入</t>
    <rPh sb="0" eb="2">
      <t>ジギョウ</t>
    </rPh>
    <rPh sb="2" eb="4">
      <t>ヒヨウ</t>
    </rPh>
    <rPh sb="5" eb="7">
      <t>ジム</t>
    </rPh>
    <rPh sb="7" eb="9">
      <t>ヒヨウ</t>
    </rPh>
    <rPh sb="10" eb="12">
      <t>タイショク</t>
    </rPh>
    <rPh sb="12" eb="14">
      <t>キュウヨ</t>
    </rPh>
    <rPh sb="14" eb="17">
      <t>ヒキアテキン</t>
    </rPh>
    <rPh sb="17" eb="18">
      <t>ク</t>
    </rPh>
    <rPh sb="18" eb="19">
      <t>イ</t>
    </rPh>
    <phoneticPr fontId="24"/>
  </si>
  <si>
    <t>その他の費用</t>
    <rPh sb="2" eb="3">
      <t>タ</t>
    </rPh>
    <rPh sb="4" eb="6">
      <t>ヒヨウ</t>
    </rPh>
    <phoneticPr fontId="24"/>
  </si>
  <si>
    <t>病院内保育施設設置病院の決算状況（様式１－２）</t>
    <rPh sb="0" eb="3">
      <t>ビョウインナイ</t>
    </rPh>
    <rPh sb="3" eb="5">
      <t>ホイク</t>
    </rPh>
    <rPh sb="5" eb="7">
      <t>シセツ</t>
    </rPh>
    <rPh sb="7" eb="9">
      <t>セッチ</t>
    </rPh>
    <rPh sb="9" eb="11">
      <t>ビョウイン</t>
    </rPh>
    <rPh sb="12" eb="14">
      <t>ケッサン</t>
    </rPh>
    <rPh sb="14" eb="16">
      <t>ジョウキョウ</t>
    </rPh>
    <rPh sb="17" eb="19">
      <t>ヨウシキ</t>
    </rPh>
    <phoneticPr fontId="24"/>
  </si>
  <si>
    <t>保育士等職員給与費明細書（様式１－３）</t>
    <rPh sb="0" eb="3">
      <t>ホイクシ</t>
    </rPh>
    <rPh sb="3" eb="4">
      <t>トウ</t>
    </rPh>
    <rPh sb="4" eb="6">
      <t>ショクイン</t>
    </rPh>
    <rPh sb="6" eb="9">
      <t>キュウヨヒ</t>
    </rPh>
    <rPh sb="9" eb="12">
      <t>メイサイショ</t>
    </rPh>
    <rPh sb="13" eb="15">
      <t>ヨウシキ</t>
    </rPh>
    <phoneticPr fontId="24"/>
  </si>
  <si>
    <t>保育士等職員給与</t>
    <rPh sb="0" eb="3">
      <t>ホイクシ</t>
    </rPh>
    <rPh sb="3" eb="4">
      <t>トウ</t>
    </rPh>
    <rPh sb="4" eb="6">
      <t>ショクイン</t>
    </rPh>
    <rPh sb="6" eb="8">
      <t>キュウヨ</t>
    </rPh>
    <phoneticPr fontId="24"/>
  </si>
  <si>
    <t>その他の職員給与</t>
    <rPh sb="2" eb="3">
      <t>タ</t>
    </rPh>
    <rPh sb="4" eb="6">
      <t>ショクイン</t>
    </rPh>
    <rPh sb="6" eb="8">
      <t>キュウヨ</t>
    </rPh>
    <phoneticPr fontId="24"/>
  </si>
  <si>
    <t>③</t>
    <phoneticPr fontId="24"/>
  </si>
  <si>
    <t>④</t>
    <phoneticPr fontId="24"/>
  </si>
  <si>
    <t>「別記　収支予算書」については、あらかじめ科目を設定しています。科目を追加・削除しないでください。</t>
    <rPh sb="1" eb="3">
      <t>ベッキ</t>
    </rPh>
    <rPh sb="4" eb="6">
      <t>シュウシ</t>
    </rPh>
    <rPh sb="6" eb="9">
      <t>ヨサンショ</t>
    </rPh>
    <rPh sb="21" eb="23">
      <t>カモク</t>
    </rPh>
    <rPh sb="24" eb="26">
      <t>セッテイ</t>
    </rPh>
    <rPh sb="32" eb="34">
      <t>カモク</t>
    </rPh>
    <rPh sb="35" eb="37">
      <t>ツイカ</t>
    </rPh>
    <rPh sb="38" eb="40">
      <t>サクジョ</t>
    </rPh>
    <phoneticPr fontId="24"/>
  </si>
  <si>
    <r>
      <t>　</t>
    </r>
    <r>
      <rPr>
        <b/>
        <sz val="11"/>
        <rFont val="ＭＳ Ｐゴシック"/>
        <family val="3"/>
        <charset val="128"/>
      </rPr>
      <t>各月</t>
    </r>
    <r>
      <rPr>
        <sz val="11"/>
        <rFont val="ＭＳ Ｐゴシック"/>
        <family val="3"/>
        <charset val="128"/>
      </rPr>
      <t>における保育士等の数が２人以上であれば、補助対象Ａ型とする。</t>
    </r>
    <rPh sb="1" eb="2">
      <t>カク</t>
    </rPh>
    <rPh sb="2" eb="3">
      <t>ツキ</t>
    </rPh>
    <rPh sb="7" eb="10">
      <t>ホイクシ</t>
    </rPh>
    <rPh sb="10" eb="11">
      <t>トウ</t>
    </rPh>
    <rPh sb="12" eb="13">
      <t>カズ</t>
    </rPh>
    <rPh sb="15" eb="16">
      <t>ニン</t>
    </rPh>
    <rPh sb="16" eb="18">
      <t>イジョウ</t>
    </rPh>
    <rPh sb="23" eb="25">
      <t>ホジョ</t>
    </rPh>
    <rPh sb="25" eb="27">
      <t>タイショウ</t>
    </rPh>
    <rPh sb="28" eb="29">
      <t>ガタ</t>
    </rPh>
    <phoneticPr fontId="25"/>
  </si>
  <si>
    <t>様式３
病児保育</t>
    <rPh sb="0" eb="2">
      <t>ヨウシキ</t>
    </rPh>
    <rPh sb="4" eb="5">
      <t>ビョウ</t>
    </rPh>
    <rPh sb="6" eb="8">
      <t>ホイク</t>
    </rPh>
    <phoneticPr fontId="24"/>
  </si>
  <si>
    <t>様式３
児童保育</t>
    <rPh sb="0" eb="2">
      <t>ヨウシキ</t>
    </rPh>
    <rPh sb="4" eb="6">
      <t>ジドウ</t>
    </rPh>
    <rPh sb="6" eb="8">
      <t>ホイク</t>
    </rPh>
    <phoneticPr fontId="24"/>
  </si>
  <si>
    <t>様式3
看護師</t>
    <rPh sb="0" eb="2">
      <t>ヨウシキ</t>
    </rPh>
    <rPh sb="4" eb="7">
      <t>カンゴシ</t>
    </rPh>
    <phoneticPr fontId="24"/>
  </si>
  <si>
    <t>その他の職員</t>
    <rPh sb="2" eb="3">
      <t>タ</t>
    </rPh>
    <rPh sb="4" eb="6">
      <t>ショクイン</t>
    </rPh>
    <phoneticPr fontId="24"/>
  </si>
  <si>
    <t>看護職員</t>
    <rPh sb="0" eb="2">
      <t>カンゴ</t>
    </rPh>
    <rPh sb="2" eb="4">
      <t>ショクイン</t>
    </rPh>
    <phoneticPr fontId="24"/>
  </si>
  <si>
    <t>エ</t>
  </si>
  <si>
    <t>看護師（病児保育）</t>
    <rPh sb="0" eb="3">
      <t>カンゴシ</t>
    </rPh>
    <rPh sb="4" eb="6">
      <t>ビョウジ</t>
    </rPh>
    <rPh sb="6" eb="8">
      <t>ホイク</t>
    </rPh>
    <phoneticPr fontId="24"/>
  </si>
  <si>
    <t>保育助手・非常勤</t>
    <rPh sb="0" eb="2">
      <t>ホイク</t>
    </rPh>
    <rPh sb="2" eb="4">
      <t>ジョシュ</t>
    </rPh>
    <rPh sb="5" eb="6">
      <t>ヒ</t>
    </rPh>
    <rPh sb="6" eb="8">
      <t>ジョウキン</t>
    </rPh>
    <phoneticPr fontId="24"/>
  </si>
  <si>
    <t>保育助手・常勤</t>
    <rPh sb="0" eb="2">
      <t>ホイク</t>
    </rPh>
    <rPh sb="2" eb="4">
      <t>ジョシュ</t>
    </rPh>
    <rPh sb="5" eb="7">
      <t>ジョウキン</t>
    </rPh>
    <phoneticPr fontId="24"/>
  </si>
  <si>
    <t>保育士・非常勤</t>
    <rPh sb="0" eb="3">
      <t>ホイクシ</t>
    </rPh>
    <rPh sb="4" eb="5">
      <t>ヒ</t>
    </rPh>
    <rPh sb="5" eb="7">
      <t>ジョウキン</t>
    </rPh>
    <phoneticPr fontId="24"/>
  </si>
  <si>
    <t>保育士・常勤</t>
    <rPh sb="0" eb="3">
      <t>ホイクシ</t>
    </rPh>
    <rPh sb="4" eb="6">
      <t>ジョウキン</t>
    </rPh>
    <phoneticPr fontId="24"/>
  </si>
  <si>
    <t>保育士等（児童保育専門職員）</t>
    <rPh sb="0" eb="2">
      <t>ホイク</t>
    </rPh>
    <rPh sb="2" eb="3">
      <t>シ</t>
    </rPh>
    <rPh sb="3" eb="4">
      <t>トウ</t>
    </rPh>
    <rPh sb="5" eb="7">
      <t>ジドウ</t>
    </rPh>
    <rPh sb="7" eb="9">
      <t>ホイク</t>
    </rPh>
    <rPh sb="9" eb="11">
      <t>センモン</t>
    </rPh>
    <rPh sb="11" eb="13">
      <t>ショクイン</t>
    </rPh>
    <phoneticPr fontId="24"/>
  </si>
  <si>
    <t>４人未満</t>
    <rPh sb="1" eb="2">
      <t>ニン</t>
    </rPh>
    <rPh sb="2" eb="4">
      <t>ミマン</t>
    </rPh>
    <phoneticPr fontId="24"/>
  </si>
  <si>
    <t>１０人未満</t>
    <rPh sb="2" eb="3">
      <t>ニン</t>
    </rPh>
    <rPh sb="3" eb="5">
      <t>ミマン</t>
    </rPh>
    <phoneticPr fontId="24"/>
  </si>
  <si>
    <t>３０人未満</t>
    <rPh sb="2" eb="3">
      <t>ニン</t>
    </rPh>
    <rPh sb="3" eb="5">
      <t>ミマン</t>
    </rPh>
    <phoneticPr fontId="24"/>
  </si>
  <si>
    <t>1人未満</t>
    <rPh sb="1" eb="2">
      <t>ニン</t>
    </rPh>
    <rPh sb="2" eb="4">
      <t>ミマン</t>
    </rPh>
    <phoneticPr fontId="24"/>
  </si>
  <si>
    <r>
      <t>代表者名(</t>
    </r>
    <r>
      <rPr>
        <b/>
        <sz val="11"/>
        <color indexed="10"/>
        <rFont val="ＭＳ Ｐゴシック"/>
        <family val="3"/>
        <charset val="128"/>
      </rPr>
      <t>職</t>
    </r>
    <r>
      <rPr>
        <sz val="11"/>
        <rFont val="ＭＳ Ｐゴシック"/>
        <family val="3"/>
        <charset val="128"/>
      </rPr>
      <t>氏名）</t>
    </r>
    <rPh sb="0" eb="3">
      <t>ダイヒョウシャ</t>
    </rPh>
    <rPh sb="3" eb="4">
      <t>メイ</t>
    </rPh>
    <rPh sb="5" eb="6">
      <t>ショク</t>
    </rPh>
    <rPh sb="6" eb="8">
      <t>シメイ</t>
    </rPh>
    <phoneticPr fontId="24"/>
  </si>
  <si>
    <t>黄色セル部分を集計表に貼り付け</t>
    <rPh sb="0" eb="2">
      <t>キイロ</t>
    </rPh>
    <rPh sb="4" eb="6">
      <t>ブブン</t>
    </rPh>
    <rPh sb="7" eb="10">
      <t>シュウケイヒョウ</t>
    </rPh>
    <rPh sb="11" eb="12">
      <t>ハ</t>
    </rPh>
    <rPh sb="13" eb="14">
      <t>ツ</t>
    </rPh>
    <phoneticPr fontId="24"/>
  </si>
  <si>
    <t>　　　（注意事項）</t>
    <rPh sb="4" eb="6">
      <t>チュウイ</t>
    </rPh>
    <rPh sb="6" eb="8">
      <t>ジコウ</t>
    </rPh>
    <phoneticPr fontId="24"/>
  </si>
  <si>
    <t>　　　１　本表は、当該年度の４月１日から翌年の３月３１日までの１年間における給与支給額を記載すること。</t>
    <rPh sb="5" eb="6">
      <t>ホン</t>
    </rPh>
    <rPh sb="6" eb="7">
      <t>ヒョウ</t>
    </rPh>
    <rPh sb="9" eb="11">
      <t>トウガイ</t>
    </rPh>
    <rPh sb="11" eb="13">
      <t>ネンド</t>
    </rPh>
    <rPh sb="15" eb="16">
      <t>ガツ</t>
    </rPh>
    <rPh sb="17" eb="18">
      <t>ニチ</t>
    </rPh>
    <rPh sb="20" eb="22">
      <t>ヨクトシ</t>
    </rPh>
    <rPh sb="24" eb="25">
      <t>ガツ</t>
    </rPh>
    <rPh sb="27" eb="28">
      <t>ニチ</t>
    </rPh>
    <rPh sb="32" eb="34">
      <t>ネンカン</t>
    </rPh>
    <rPh sb="38" eb="40">
      <t>キュウヨ</t>
    </rPh>
    <rPh sb="40" eb="43">
      <t>シキュウガク</t>
    </rPh>
    <rPh sb="44" eb="46">
      <t>キサイ</t>
    </rPh>
    <phoneticPr fontId="24"/>
  </si>
  <si>
    <t>　　　２　職名欄には、保育士、保育士助手を常勤・非常勤別で記入すること。また、病児保育を行っている施設で、</t>
    <rPh sb="5" eb="7">
      <t>ショクメイ</t>
    </rPh>
    <rPh sb="7" eb="8">
      <t>ラン</t>
    </rPh>
    <rPh sb="11" eb="14">
      <t>ホイクシ</t>
    </rPh>
    <rPh sb="15" eb="17">
      <t>ホイク</t>
    </rPh>
    <rPh sb="17" eb="18">
      <t>シ</t>
    </rPh>
    <rPh sb="18" eb="20">
      <t>ジョシュ</t>
    </rPh>
    <rPh sb="21" eb="23">
      <t>ジョウキン</t>
    </rPh>
    <rPh sb="24" eb="27">
      <t>ヒジョウキン</t>
    </rPh>
    <rPh sb="27" eb="28">
      <t>ベツ</t>
    </rPh>
    <rPh sb="29" eb="31">
      <t>キニュウ</t>
    </rPh>
    <rPh sb="39" eb="41">
      <t>ビョウジ</t>
    </rPh>
    <rPh sb="41" eb="43">
      <t>ホイク</t>
    </rPh>
    <rPh sb="44" eb="45">
      <t>オコナ</t>
    </rPh>
    <rPh sb="49" eb="51">
      <t>シセツ</t>
    </rPh>
    <phoneticPr fontId="24"/>
  </si>
  <si>
    <r>
      <t>　　　　　病児等保育を専門で担当する看護職員については、看護職員と記入すること。
　　　　　また、</t>
    </r>
    <r>
      <rPr>
        <sz val="11"/>
        <color indexed="10"/>
        <rFont val="ＭＳ Ｐ明朝"/>
        <family val="1"/>
        <charset val="128"/>
      </rPr>
      <t>看護職員は病児等保育を専門に担当する職員であること。病児等保育実施日のみの配属は該当しない。</t>
    </r>
    <rPh sb="11" eb="13">
      <t>センモン</t>
    </rPh>
    <rPh sb="14" eb="16">
      <t>タントウ</t>
    </rPh>
    <rPh sb="18" eb="20">
      <t>カンゴ</t>
    </rPh>
    <rPh sb="20" eb="22">
      <t>ショクイン</t>
    </rPh>
    <rPh sb="28" eb="30">
      <t>カンゴ</t>
    </rPh>
    <rPh sb="30" eb="32">
      <t>ショクイン</t>
    </rPh>
    <rPh sb="33" eb="35">
      <t>キニュウ</t>
    </rPh>
    <rPh sb="49" eb="51">
      <t>カンゴ</t>
    </rPh>
    <rPh sb="51" eb="53">
      <t>ショクイン</t>
    </rPh>
    <rPh sb="54" eb="55">
      <t>ビョウ</t>
    </rPh>
    <rPh sb="55" eb="56">
      <t>ジ</t>
    </rPh>
    <rPh sb="56" eb="57">
      <t>トウ</t>
    </rPh>
    <rPh sb="57" eb="59">
      <t>ホイク</t>
    </rPh>
    <rPh sb="60" eb="62">
      <t>センモン</t>
    </rPh>
    <rPh sb="63" eb="65">
      <t>タントウ</t>
    </rPh>
    <rPh sb="67" eb="69">
      <t>ショクイン</t>
    </rPh>
    <rPh sb="75" eb="76">
      <t>ビョウ</t>
    </rPh>
    <rPh sb="76" eb="77">
      <t>ジ</t>
    </rPh>
    <rPh sb="77" eb="78">
      <t>トウ</t>
    </rPh>
    <rPh sb="78" eb="80">
      <t>ホイク</t>
    </rPh>
    <rPh sb="80" eb="83">
      <t>ジッシビ</t>
    </rPh>
    <rPh sb="86" eb="88">
      <t>ハイゾク</t>
    </rPh>
    <rPh sb="89" eb="91">
      <t>ガイトウ</t>
    </rPh>
    <phoneticPr fontId="24"/>
  </si>
  <si>
    <t>　　　３　備考欄は、当該年度の給与支給当初月から最終月までの期間（勤務した月のみ）を明示すること。</t>
    <rPh sb="5" eb="8">
      <t>ビコウラン</t>
    </rPh>
    <rPh sb="10" eb="12">
      <t>トウガイ</t>
    </rPh>
    <rPh sb="12" eb="14">
      <t>ネンド</t>
    </rPh>
    <rPh sb="15" eb="17">
      <t>キュウヨ</t>
    </rPh>
    <rPh sb="17" eb="19">
      <t>シキュウ</t>
    </rPh>
    <rPh sb="19" eb="21">
      <t>トウショ</t>
    </rPh>
    <rPh sb="21" eb="22">
      <t>ツキ</t>
    </rPh>
    <rPh sb="24" eb="27">
      <t>サイシュウツキ</t>
    </rPh>
    <rPh sb="30" eb="32">
      <t>キカン</t>
    </rPh>
    <rPh sb="33" eb="35">
      <t>キンム</t>
    </rPh>
    <rPh sb="37" eb="38">
      <t>ツキ</t>
    </rPh>
    <rPh sb="42" eb="44">
      <t>メイジ</t>
    </rPh>
    <phoneticPr fontId="24"/>
  </si>
  <si>
    <t>4月</t>
    <rPh sb="1" eb="2">
      <t>ツキ</t>
    </rPh>
    <phoneticPr fontId="24"/>
  </si>
  <si>
    <t>5月</t>
    <rPh sb="1" eb="2">
      <t>ツキ</t>
    </rPh>
    <phoneticPr fontId="24"/>
  </si>
  <si>
    <t>6月</t>
    <rPh sb="1" eb="2">
      <t>ツキ</t>
    </rPh>
    <phoneticPr fontId="24"/>
  </si>
  <si>
    <t>7月</t>
  </si>
  <si>
    <t>8月</t>
  </si>
  <si>
    <t>9月</t>
  </si>
  <si>
    <t>10月</t>
  </si>
  <si>
    <t>11月</t>
  </si>
  <si>
    <t>12月</t>
  </si>
  <si>
    <t>1月</t>
  </si>
  <si>
    <t>2月</t>
  </si>
  <si>
    <t>3月</t>
  </si>
  <si>
    <t>計</t>
    <rPh sb="0" eb="1">
      <t>ケイ</t>
    </rPh>
    <phoneticPr fontId="24"/>
  </si>
  <si>
    <t>保育児童数</t>
    <rPh sb="0" eb="2">
      <t>ホイク</t>
    </rPh>
    <rPh sb="2" eb="4">
      <t>ジドウ</t>
    </rPh>
    <rPh sb="4" eb="5">
      <t>スウ</t>
    </rPh>
    <phoneticPr fontId="24"/>
  </si>
  <si>
    <t>補助対象外</t>
    <rPh sb="0" eb="2">
      <t>ホジョ</t>
    </rPh>
    <rPh sb="2" eb="5">
      <t>タイショウガイ</t>
    </rPh>
    <phoneticPr fontId="24"/>
  </si>
  <si>
    <t>４月</t>
    <rPh sb="1" eb="2">
      <t>ツキ</t>
    </rPh>
    <phoneticPr fontId="24"/>
  </si>
  <si>
    <t>５月</t>
  </si>
  <si>
    <t>６月</t>
  </si>
  <si>
    <t>○</t>
    <phoneticPr fontId="24"/>
  </si>
  <si>
    <t>医師（女性）</t>
    <rPh sb="0" eb="2">
      <t>イシ</t>
    </rPh>
    <rPh sb="3" eb="5">
      <t>ジョセイ</t>
    </rPh>
    <phoneticPr fontId="24"/>
  </si>
  <si>
    <t>医師（男性）</t>
    <rPh sb="0" eb="2">
      <t>イシ</t>
    </rPh>
    <rPh sb="3" eb="5">
      <t>ダンセイ</t>
    </rPh>
    <phoneticPr fontId="24"/>
  </si>
  <si>
    <t>病　院　内　保　育　施　設　の　利　用　予　定</t>
    <rPh sb="20" eb="21">
      <t>ヨ</t>
    </rPh>
    <rPh sb="22" eb="23">
      <t>サダム</t>
    </rPh>
    <phoneticPr fontId="24"/>
  </si>
  <si>
    <t>各月保育児童数
　（各月１日現在在籍し１５日以上保育する児童数）</t>
    <rPh sb="0" eb="2">
      <t>カクツキ</t>
    </rPh>
    <rPh sb="2" eb="4">
      <t>ホイク</t>
    </rPh>
    <rPh sb="4" eb="6">
      <t>ジドウ</t>
    </rPh>
    <rPh sb="6" eb="7">
      <t>スウ</t>
    </rPh>
    <rPh sb="10" eb="11">
      <t>カク</t>
    </rPh>
    <rPh sb="11" eb="12">
      <t>ツキ</t>
    </rPh>
    <rPh sb="13" eb="14">
      <t>ヒ</t>
    </rPh>
    <rPh sb="14" eb="16">
      <t>ゲンザイ</t>
    </rPh>
    <rPh sb="16" eb="18">
      <t>ザイセキ</t>
    </rPh>
    <rPh sb="21" eb="22">
      <t>ヒ</t>
    </rPh>
    <rPh sb="22" eb="24">
      <t>イジョウ</t>
    </rPh>
    <rPh sb="24" eb="26">
      <t>ホイク</t>
    </rPh>
    <rPh sb="28" eb="30">
      <t>ジドウ</t>
    </rPh>
    <rPh sb="30" eb="31">
      <t>スウ</t>
    </rPh>
    <phoneticPr fontId="24"/>
  </si>
  <si>
    <t>　その他の職員…作業療法士、理学療法士、診療放射線技師、薬剤師、看護補助者、介護職員（病院・診療所の職員の場合のみ）
　等の医療従事者</t>
    <rPh sb="3" eb="4">
      <t>タ</t>
    </rPh>
    <rPh sb="5" eb="7">
      <t>ショクイン</t>
    </rPh>
    <rPh sb="8" eb="10">
      <t>サギョウ</t>
    </rPh>
    <rPh sb="10" eb="13">
      <t>リョウホウシ</t>
    </rPh>
    <rPh sb="14" eb="16">
      <t>リガク</t>
    </rPh>
    <rPh sb="16" eb="19">
      <t>リョウホウシ</t>
    </rPh>
    <rPh sb="20" eb="22">
      <t>シンリョウ</t>
    </rPh>
    <rPh sb="22" eb="24">
      <t>ホウシャ</t>
    </rPh>
    <rPh sb="24" eb="25">
      <t>セン</t>
    </rPh>
    <rPh sb="25" eb="27">
      <t>ギシ</t>
    </rPh>
    <rPh sb="28" eb="31">
      <t>ヤクザイシ</t>
    </rPh>
    <rPh sb="32" eb="34">
      <t>カンゴ</t>
    </rPh>
    <rPh sb="34" eb="37">
      <t>ホジョシャ</t>
    </rPh>
    <rPh sb="38" eb="40">
      <t>カイゴ</t>
    </rPh>
    <rPh sb="40" eb="42">
      <t>ショクイン</t>
    </rPh>
    <rPh sb="43" eb="45">
      <t>ビョウイン</t>
    </rPh>
    <rPh sb="46" eb="49">
      <t>シンリョウジョ</t>
    </rPh>
    <rPh sb="50" eb="52">
      <t>ショクイン</t>
    </rPh>
    <rPh sb="53" eb="55">
      <t>バアイ</t>
    </rPh>
    <rPh sb="60" eb="61">
      <t>トウ</t>
    </rPh>
    <rPh sb="62" eb="64">
      <t>イリョウ</t>
    </rPh>
    <rPh sb="64" eb="67">
      <t>ジュウジシャ</t>
    </rPh>
    <phoneticPr fontId="24"/>
  </si>
  <si>
    <t>情報事務センター入力欄</t>
    <rPh sb="0" eb="2">
      <t>ジョウホウ</t>
    </rPh>
    <rPh sb="2" eb="4">
      <t>ジム</t>
    </rPh>
    <rPh sb="8" eb="10">
      <t>ニュウリョク</t>
    </rPh>
    <rPh sb="10" eb="11">
      <t>ラン</t>
    </rPh>
    <phoneticPr fontId="24"/>
  </si>
  <si>
    <t>↑（参考）様式2-7の４月保育児童数</t>
    <rPh sb="2" eb="4">
      <t>サンコウ</t>
    </rPh>
    <rPh sb="5" eb="7">
      <t>ヨウシキ</t>
    </rPh>
    <rPh sb="12" eb="13">
      <t>ガツ</t>
    </rPh>
    <rPh sb="13" eb="15">
      <t>ホイク</t>
    </rPh>
    <rPh sb="15" eb="17">
      <t>ジドウ</t>
    </rPh>
    <rPh sb="17" eb="18">
      <t>スウ</t>
    </rPh>
    <phoneticPr fontId="24"/>
  </si>
  <si>
    <t>看護師＋保育士等の合計</t>
    <rPh sb="0" eb="3">
      <t>カンゴシ</t>
    </rPh>
    <rPh sb="4" eb="7">
      <t>ホイクシ</t>
    </rPh>
    <rPh sb="7" eb="8">
      <t>トウ</t>
    </rPh>
    <rPh sb="9" eb="11">
      <t>ゴウケイ</t>
    </rPh>
    <phoneticPr fontId="24"/>
  </si>
  <si>
    <t>差（様式３）</t>
    <rPh sb="0" eb="1">
      <t>サ</t>
    </rPh>
    <rPh sb="2" eb="4">
      <t>ヨウシキ</t>
    </rPh>
    <phoneticPr fontId="24"/>
  </si>
  <si>
    <t>上の一覧との差</t>
    <rPh sb="0" eb="1">
      <t>ウエ</t>
    </rPh>
    <rPh sb="2" eb="4">
      <t>イチラン</t>
    </rPh>
    <rPh sb="6" eb="7">
      <t>サ</t>
    </rPh>
    <phoneticPr fontId="24"/>
  </si>
  <si>
    <t>差引</t>
    <rPh sb="0" eb="2">
      <t>サシヒキ</t>
    </rPh>
    <phoneticPr fontId="24"/>
  </si>
  <si>
    <t>実施月なら「１」</t>
    <rPh sb="0" eb="2">
      <t>ジッシ</t>
    </rPh>
    <rPh sb="2" eb="3">
      <t>ツキ</t>
    </rPh>
    <phoneticPr fontId="24"/>
  </si>
  <si>
    <t>ヶ月　配置予定（様式３）</t>
    <rPh sb="1" eb="2">
      <t>ツキ</t>
    </rPh>
    <rPh sb="3" eb="5">
      <t>ハイチ</t>
    </rPh>
    <rPh sb="5" eb="7">
      <t>ヨテイ</t>
    </rPh>
    <rPh sb="8" eb="10">
      <t>ヨウシキ</t>
    </rPh>
    <phoneticPr fontId="24"/>
  </si>
  <si>
    <t>ヶ月　児童保育実施予定（様式2-5）</t>
    <rPh sb="1" eb="2">
      <t>ツキ</t>
    </rPh>
    <rPh sb="3" eb="5">
      <t>ジドウ</t>
    </rPh>
    <rPh sb="5" eb="7">
      <t>ホイク</t>
    </rPh>
    <rPh sb="7" eb="9">
      <t>ジッシ</t>
    </rPh>
    <rPh sb="9" eb="11">
      <t>ヨテイ</t>
    </rPh>
    <rPh sb="12" eb="14">
      <t>ヨウシキ</t>
    </rPh>
    <phoneticPr fontId="24"/>
  </si>
  <si>
    <t>ヶ月配置予定（様式３）</t>
    <rPh sb="1" eb="2">
      <t>ツキ</t>
    </rPh>
    <rPh sb="2" eb="4">
      <t>ハイチ</t>
    </rPh>
    <rPh sb="4" eb="6">
      <t>ヨテイ</t>
    </rPh>
    <rPh sb="7" eb="9">
      <t>ヨウシキ</t>
    </rPh>
    <phoneticPr fontId="24"/>
  </si>
  <si>
    <t>ヶ月配置予定
（様式３）</t>
    <rPh sb="1" eb="2">
      <t>ツキ</t>
    </rPh>
    <rPh sb="2" eb="4">
      <t>ハイチ</t>
    </rPh>
    <rPh sb="4" eb="6">
      <t>ヨテイ</t>
    </rPh>
    <phoneticPr fontId="24"/>
  </si>
  <si>
    <t>Ｂ型特例</t>
    <phoneticPr fontId="24"/>
  </si>
  <si>
    <t>Ａ型特例</t>
    <phoneticPr fontId="24"/>
  </si>
  <si>
    <t>Ｂ型</t>
    <phoneticPr fontId="24"/>
  </si>
  <si>
    <t>Ａ型</t>
    <phoneticPr fontId="24"/>
  </si>
  <si>
    <t>（勤務形態）</t>
    <rPh sb="1" eb="3">
      <t>キンム</t>
    </rPh>
    <rPh sb="3" eb="5">
      <t>ケイタイ</t>
    </rPh>
    <phoneticPr fontId="24"/>
  </si>
  <si>
    <t>要件（６ヶ月未満）</t>
    <rPh sb="0" eb="2">
      <t>ヨウケン</t>
    </rPh>
    <rPh sb="5" eb="6">
      <t>ツキ</t>
    </rPh>
    <rPh sb="6" eb="8">
      <t>ミマン</t>
    </rPh>
    <phoneticPr fontId="24"/>
  </si>
  <si>
    <t>病児等保育予定日数</t>
    <rPh sb="0" eb="2">
      <t>ビョウジ</t>
    </rPh>
    <rPh sb="2" eb="3">
      <t>トウ</t>
    </rPh>
    <rPh sb="3" eb="5">
      <t>ホイク</t>
    </rPh>
    <rPh sb="5" eb="7">
      <t>ヨテイ</t>
    </rPh>
    <rPh sb="7" eb="9">
      <t>ニッスウ</t>
    </rPh>
    <phoneticPr fontId="24"/>
  </si>
  <si>
    <t>保　　　育　　　士　　　等　　　職　　　員　　　在　　　籍　　　予　　　定</t>
    <rPh sb="0" eb="5">
      <t>ホイク</t>
    </rPh>
    <rPh sb="8" eb="9">
      <t>シ</t>
    </rPh>
    <rPh sb="12" eb="13">
      <t>トウ</t>
    </rPh>
    <rPh sb="16" eb="21">
      <t>ショクイン</t>
    </rPh>
    <rPh sb="24" eb="29">
      <t>ザイセキ</t>
    </rPh>
    <rPh sb="32" eb="33">
      <t>ヨ</t>
    </rPh>
    <rPh sb="36" eb="37">
      <t>サダム</t>
    </rPh>
    <phoneticPr fontId="24"/>
  </si>
  <si>
    <t>設置後３年以内
（基準年月日）</t>
    <rPh sb="0" eb="2">
      <t>セッチ</t>
    </rPh>
    <rPh sb="2" eb="3">
      <t>ゴ</t>
    </rPh>
    <rPh sb="4" eb="5">
      <t>ネン</t>
    </rPh>
    <rPh sb="5" eb="7">
      <t>イナイ</t>
    </rPh>
    <rPh sb="9" eb="11">
      <t>キジュン</t>
    </rPh>
    <rPh sb="11" eb="14">
      <t>ネンガッピ</t>
    </rPh>
    <phoneticPr fontId="24"/>
  </si>
  <si>
    <t>交付決定差し込みデータ</t>
    <rPh sb="0" eb="2">
      <t>コウフ</t>
    </rPh>
    <rPh sb="2" eb="4">
      <t>ケッテイ</t>
    </rPh>
    <rPh sb="4" eb="5">
      <t>サ</t>
    </rPh>
    <rPh sb="6" eb="7">
      <t>コ</t>
    </rPh>
    <phoneticPr fontId="24"/>
  </si>
  <si>
    <t>法人名等</t>
    <rPh sb="0" eb="2">
      <t>ホウジン</t>
    </rPh>
    <rPh sb="2" eb="3">
      <t>メイ</t>
    </rPh>
    <rPh sb="3" eb="4">
      <t>ナド</t>
    </rPh>
    <phoneticPr fontId="24"/>
  </si>
  <si>
    <t>施設名</t>
    <rPh sb="0" eb="3">
      <t>シセツメイ</t>
    </rPh>
    <phoneticPr fontId="24"/>
  </si>
  <si>
    <t>債権者ｺｰﾄﾞ</t>
    <rPh sb="0" eb="3">
      <t>サイケンシャ</t>
    </rPh>
    <phoneticPr fontId="24"/>
  </si>
  <si>
    <t>金融機関</t>
    <rPh sb="0" eb="2">
      <t>キンユウ</t>
    </rPh>
    <rPh sb="2" eb="4">
      <t>キカン</t>
    </rPh>
    <phoneticPr fontId="24"/>
  </si>
  <si>
    <t>文書番号</t>
    <rPh sb="0" eb="2">
      <t>ブンショ</t>
    </rPh>
    <rPh sb="2" eb="4">
      <t>バンゴウ</t>
    </rPh>
    <phoneticPr fontId="24"/>
  </si>
  <si>
    <t>代表者名</t>
    <phoneticPr fontId="24"/>
  </si>
  <si>
    <t>申請日</t>
    <phoneticPr fontId="24"/>
  </si>
  <si>
    <t>県補助金額</t>
    <phoneticPr fontId="24"/>
  </si>
  <si>
    <t>総事業費</t>
    <phoneticPr fontId="24"/>
  </si>
  <si>
    <t>支出予定額</t>
    <phoneticPr fontId="24"/>
  </si>
  <si>
    <t>口座名義ﾌﾘｶﾞﾅ</t>
    <rPh sb="0" eb="2">
      <t>コウザ</t>
    </rPh>
    <rPh sb="2" eb="4">
      <t>メイギ</t>
    </rPh>
    <phoneticPr fontId="24"/>
  </si>
  <si>
    <t>対象経費の
支出予定額</t>
    <rPh sb="0" eb="2">
      <t>タイショウ</t>
    </rPh>
    <rPh sb="2" eb="4">
      <t>ケイヒ</t>
    </rPh>
    <phoneticPr fontId="24"/>
  </si>
  <si>
    <t>１人当たりの保育料（１ヶ月当たり）</t>
  </si>
  <si>
    <t>別記 収支予算書</t>
    <rPh sb="0" eb="2">
      <t>ベッキ</t>
    </rPh>
    <rPh sb="3" eb="5">
      <t>シュウシ</t>
    </rPh>
    <rPh sb="5" eb="8">
      <t>ヨサンショ</t>
    </rPh>
    <phoneticPr fontId="24"/>
  </si>
  <si>
    <t>設置後
３年以内</t>
    <rPh sb="0" eb="2">
      <t>セッチ</t>
    </rPh>
    <rPh sb="2" eb="3">
      <t>ゴ</t>
    </rPh>
    <rPh sb="5" eb="6">
      <t>ネン</t>
    </rPh>
    <rPh sb="6" eb="8">
      <t>イナイ</t>
    </rPh>
    <phoneticPr fontId="24"/>
  </si>
  <si>
    <t>通し番号</t>
    <rPh sb="0" eb="1">
      <t>トオ</t>
    </rPh>
    <rPh sb="2" eb="4">
      <t>バンゴウ</t>
    </rPh>
    <phoneticPr fontId="24"/>
  </si>
  <si>
    <t>常勤の就職</t>
    <rPh sb="0" eb="2">
      <t>ジョウキン</t>
    </rPh>
    <rPh sb="3" eb="5">
      <t>シュウショク</t>
    </rPh>
    <phoneticPr fontId="24"/>
  </si>
  <si>
    <t>常勤の退職</t>
    <rPh sb="0" eb="2">
      <t>ジョウキン</t>
    </rPh>
    <rPh sb="3" eb="5">
      <t>タイショク</t>
    </rPh>
    <phoneticPr fontId="24"/>
  </si>
  <si>
    <t>勤務開始日</t>
    <rPh sb="0" eb="2">
      <t>キンム</t>
    </rPh>
    <rPh sb="2" eb="4">
      <t>カイシ</t>
    </rPh>
    <rPh sb="4" eb="5">
      <t>ヒ</t>
    </rPh>
    <phoneticPr fontId="24"/>
  </si>
  <si>
    <t>勤務最終日</t>
    <rPh sb="0" eb="2">
      <t>キンム</t>
    </rPh>
    <rPh sb="2" eb="4">
      <t>サイシュウ</t>
    </rPh>
    <rPh sb="4" eb="5">
      <t>ヒ</t>
    </rPh>
    <phoneticPr fontId="24"/>
  </si>
  <si>
    <t>月の日数</t>
    <rPh sb="0" eb="1">
      <t>ツキ</t>
    </rPh>
    <rPh sb="2" eb="4">
      <t>ニッスウ</t>
    </rPh>
    <phoneticPr fontId="24"/>
  </si>
  <si>
    <t>日割計算</t>
    <rPh sb="0" eb="2">
      <t>ヒワ</t>
    </rPh>
    <rPh sb="2" eb="4">
      <t>ケイサン</t>
    </rPh>
    <phoneticPr fontId="24"/>
  </si>
  <si>
    <t>↑</t>
    <phoneticPr fontId="24"/>
  </si>
  <si>
    <t>勤務日数が不明なため、おおよその目安に。</t>
    <rPh sb="3" eb="4">
      <t>スウ</t>
    </rPh>
    <rPh sb="16" eb="18">
      <t>メヤス</t>
    </rPh>
    <phoneticPr fontId="24"/>
  </si>
  <si>
    <t>様式3とぴったり一致しない場合もあり。</t>
    <rPh sb="0" eb="2">
      <t>ヨウシキ</t>
    </rPh>
    <rPh sb="8" eb="10">
      <t>イッチ</t>
    </rPh>
    <rPh sb="13" eb="15">
      <t>バアイ</t>
    </rPh>
    <phoneticPr fontId="2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</si>
  <si>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24"/>
  </si>
  <si>
    <t>１０月</t>
    <phoneticPr fontId="24"/>
  </si>
  <si>
    <t>休日数</t>
    <rPh sb="0" eb="2">
      <t>キュウジツ</t>
    </rPh>
    <rPh sb="2" eb="3">
      <t>スウ</t>
    </rPh>
    <phoneticPr fontId="24"/>
  </si>
  <si>
    <t>普通</t>
    <rPh sb="0" eb="2">
      <t>フツウ</t>
    </rPh>
    <phoneticPr fontId="24"/>
  </si>
  <si>
    <t>当座</t>
    <rPh sb="0" eb="2">
      <t>トウザ</t>
    </rPh>
    <phoneticPr fontId="24"/>
  </si>
  <si>
    <t>◎黄色のセルは入力、水色のセルはリストから該当分（▼をクリック）を選択してください。</t>
    <rPh sb="1" eb="3">
      <t>キイロ</t>
    </rPh>
    <rPh sb="7" eb="9">
      <t>ニュウリョク</t>
    </rPh>
    <rPh sb="10" eb="11">
      <t>ミズ</t>
    </rPh>
    <rPh sb="11" eb="12">
      <t>イロ</t>
    </rPh>
    <rPh sb="21" eb="23">
      <t>ガイトウ</t>
    </rPh>
    <rPh sb="23" eb="24">
      <t>ブン</t>
    </rPh>
    <rPh sb="33" eb="35">
      <t>センタク</t>
    </rPh>
    <phoneticPr fontId="24"/>
  </si>
  <si>
    <t>備考　　（勤務月・予定月）</t>
    <rPh sb="0" eb="2">
      <t>ビコウ</t>
    </rPh>
    <rPh sb="5" eb="7">
      <t>キンム</t>
    </rPh>
    <rPh sb="7" eb="8">
      <t>ツキ</t>
    </rPh>
    <rPh sb="9" eb="11">
      <t>ヨテイ</t>
    </rPh>
    <rPh sb="11" eb="12">
      <t>ツキ</t>
    </rPh>
    <rPh sb="12" eb="13">
      <t>キカン</t>
    </rPh>
    <phoneticPr fontId="24"/>
  </si>
  <si>
    <t>６ヶ月以上は×（非該当）・５ヶ月までが要件</t>
    <rPh sb="2" eb="3">
      <t>ツキ</t>
    </rPh>
    <rPh sb="3" eb="5">
      <t>イジョウ</t>
    </rPh>
    <rPh sb="8" eb="9">
      <t>ヒ</t>
    </rPh>
    <rPh sb="9" eb="11">
      <t>ガイトウ</t>
    </rPh>
    <rPh sb="15" eb="16">
      <t>ツキ</t>
    </rPh>
    <rPh sb="19" eb="21">
      <t>ヨウケン</t>
    </rPh>
    <phoneticPr fontId="24"/>
  </si>
  <si>
    <t>←保育施設設置年月日</t>
    <rPh sb="1" eb="3">
      <t>ホイク</t>
    </rPh>
    <rPh sb="3" eb="5">
      <t>シセツ</t>
    </rPh>
    <rPh sb="5" eb="7">
      <t>セッチ</t>
    </rPh>
    <rPh sb="7" eb="8">
      <t>ネン</t>
    </rPh>
    <rPh sb="8" eb="10">
      <t>ガッピ</t>
    </rPh>
    <phoneticPr fontId="24"/>
  </si>
  <si>
    <t>　ただし、各月において２人以上に達していない場合は、当該補助対象型に該当しないものとする。</t>
    <rPh sb="16" eb="17">
      <t>タッ</t>
    </rPh>
    <phoneticPr fontId="24"/>
  </si>
  <si>
    <t>入力の必要はありません。</t>
    <rPh sb="0" eb="2">
      <t>ニュウリョク</t>
    </rPh>
    <rPh sb="3" eb="5">
      <t>ヒツヨウ</t>
    </rPh>
    <phoneticPr fontId="24"/>
  </si>
  <si>
    <r>
      <t>　（２）「常勤職員」とは、年間を通じて平日は毎日８時間以上勤務するもの</t>
    </r>
    <r>
      <rPr>
        <sz val="11"/>
        <color indexed="10"/>
        <rFont val="ＭＳ Ｐ明朝"/>
        <family val="1"/>
        <charset val="128"/>
      </rPr>
      <t>（保育施設の常勤の基準を満たしているもの</t>
    </r>
    <r>
      <rPr>
        <sz val="11"/>
        <rFont val="ＭＳ Ｐ明朝"/>
        <family val="1"/>
        <charset val="128"/>
      </rPr>
      <t>）をいい、「非常勤職員」とは、常勤職員以外のものをいう。</t>
    </r>
    <rPh sb="5" eb="7">
      <t>ジョウキン</t>
    </rPh>
    <rPh sb="7" eb="9">
      <t>ショクイン</t>
    </rPh>
    <rPh sb="13" eb="15">
      <t>ネンカン</t>
    </rPh>
    <rPh sb="16" eb="17">
      <t>ツウ</t>
    </rPh>
    <rPh sb="19" eb="21">
      <t>ヘイジツ</t>
    </rPh>
    <rPh sb="22" eb="24">
      <t>マイニチ</t>
    </rPh>
    <rPh sb="25" eb="27">
      <t>ジカン</t>
    </rPh>
    <rPh sb="27" eb="29">
      <t>イジョウ</t>
    </rPh>
    <rPh sb="29" eb="31">
      <t>キンム</t>
    </rPh>
    <rPh sb="38" eb="40">
      <t>シセツ</t>
    </rPh>
    <rPh sb="61" eb="64">
      <t>ヒジョウキン</t>
    </rPh>
    <rPh sb="64" eb="66">
      <t>ショクイン</t>
    </rPh>
    <rPh sb="70" eb="72">
      <t>ジョウキン</t>
    </rPh>
    <rPh sb="72" eb="74">
      <t>ショクイン</t>
    </rPh>
    <rPh sb="74" eb="76">
      <t>イガイ</t>
    </rPh>
    <phoneticPr fontId="24"/>
  </si>
  <si>
    <t>基準年月日と同日の場合は調整率適用　（4/1は適用、4/2は適用しない）</t>
    <rPh sb="0" eb="2">
      <t>キジュン</t>
    </rPh>
    <rPh sb="2" eb="5">
      <t>ネンガッピ</t>
    </rPh>
    <rPh sb="6" eb="8">
      <t>ドウジツ</t>
    </rPh>
    <rPh sb="9" eb="11">
      <t>バアイ</t>
    </rPh>
    <rPh sb="12" eb="15">
      <t>チョウセイリツ</t>
    </rPh>
    <rPh sb="15" eb="17">
      <t>テキヨウ</t>
    </rPh>
    <rPh sb="23" eb="25">
      <t>テキヨウ</t>
    </rPh>
    <rPh sb="30" eb="32">
      <t>テキヨウ</t>
    </rPh>
    <phoneticPr fontId="24"/>
  </si>
  <si>
    <t>　年　度　見　込　み</t>
    <rPh sb="1" eb="2">
      <t>ネン</t>
    </rPh>
    <rPh sb="3" eb="4">
      <t>ド</t>
    </rPh>
    <rPh sb="5" eb="6">
      <t>ミ</t>
    </rPh>
    <rPh sb="7" eb="8">
      <t>コミ</t>
    </rPh>
    <phoneticPr fontId="24"/>
  </si>
  <si>
    <t>７月</t>
    <phoneticPr fontId="24"/>
  </si>
  <si>
    <t>８月</t>
    <phoneticPr fontId="24"/>
  </si>
  <si>
    <t>９月</t>
    <phoneticPr fontId="24"/>
  </si>
  <si>
    <t>６月</t>
    <phoneticPr fontId="24"/>
  </si>
  <si>
    <t>６月</t>
    <phoneticPr fontId="24"/>
  </si>
  <si>
    <t>６月</t>
    <phoneticPr fontId="24"/>
  </si>
  <si>
    <t>６月</t>
    <phoneticPr fontId="24"/>
  </si>
  <si>
    <t>４月</t>
    <rPh sb="1" eb="2">
      <t>ガツ</t>
    </rPh>
    <phoneticPr fontId="24"/>
  </si>
  <si>
    <t>メールアドレス</t>
    <phoneticPr fontId="24"/>
  </si>
  <si>
    <t>有</t>
    <rPh sb="0" eb="1">
      <t>ア</t>
    </rPh>
    <phoneticPr fontId="24"/>
  </si>
  <si>
    <t>無</t>
    <rPh sb="0" eb="1">
      <t>ナ</t>
    </rPh>
    <phoneticPr fontId="24"/>
  </si>
  <si>
    <t>　令和</t>
    <rPh sb="1" eb="3">
      <t>レイワ</t>
    </rPh>
    <phoneticPr fontId="24"/>
  </si>
  <si>
    <t>令和</t>
    <rPh sb="0" eb="2">
      <t>レイワ</t>
    </rPh>
    <phoneticPr fontId="24"/>
  </si>
  <si>
    <r>
      <t>令　和</t>
    </r>
    <r>
      <rPr>
        <sz val="11"/>
        <color indexed="62"/>
        <rFont val="ＭＳ Ｐ明朝"/>
        <family val="1"/>
        <charset val="128"/>
      </rPr>
      <t/>
    </r>
    <rPh sb="0" eb="1">
      <t>レイ</t>
    </rPh>
    <rPh sb="2" eb="3">
      <t>ワ</t>
    </rPh>
    <phoneticPr fontId="24"/>
  </si>
  <si>
    <t>　関係書類を添えて申請します。</t>
    <rPh sb="9" eb="11">
      <t>シンセイ</t>
    </rPh>
    <phoneticPr fontId="24"/>
  </si>
  <si>
    <t>年  4月  1日</t>
    <rPh sb="0" eb="1">
      <t>ネン</t>
    </rPh>
    <rPh sb="4" eb="5">
      <t>ガツ</t>
    </rPh>
    <rPh sb="8" eb="9">
      <t>ニチ</t>
    </rPh>
    <phoneticPr fontId="24"/>
  </si>
  <si>
    <t>法人所在地</t>
    <rPh sb="0" eb="2">
      <t>ホウジン</t>
    </rPh>
    <rPh sb="2" eb="5">
      <t>ショザイチ</t>
    </rPh>
    <phoneticPr fontId="24"/>
  </si>
  <si>
    <t>078-341-7711　</t>
    <phoneticPr fontId="24"/>
  </si>
  <si>
    <t>電話</t>
    <phoneticPr fontId="24"/>
  </si>
  <si>
    <t>電子ﾒｰﾙ</t>
    <rPh sb="0" eb="2">
      <t>デンシ</t>
    </rPh>
    <phoneticPr fontId="24"/>
  </si>
  <si>
    <t>を交付願いたく補助金交付要綱第３条の規定に基づき、</t>
    <rPh sb="1" eb="3">
      <t>コウフ</t>
    </rPh>
    <rPh sb="3" eb="4">
      <t>ネガ</t>
    </rPh>
    <rPh sb="7" eb="10">
      <t>ホジョキン</t>
    </rPh>
    <rPh sb="10" eb="12">
      <t>コウフ</t>
    </rPh>
    <rPh sb="12" eb="14">
      <t>ヨウコウ</t>
    </rPh>
    <rPh sb="14" eb="15">
      <t>ダイ</t>
    </rPh>
    <rPh sb="16" eb="17">
      <t>ジョウ</t>
    </rPh>
    <rPh sb="18" eb="20">
      <t>キテイ</t>
    </rPh>
    <rPh sb="21" eb="22">
      <t>モト</t>
    </rPh>
    <phoneticPr fontId="24"/>
  </si>
  <si>
    <t>　兵庫県知事 　様</t>
    <rPh sb="1" eb="2">
      <t>ヘイ</t>
    </rPh>
    <rPh sb="2" eb="3">
      <t>コ</t>
    </rPh>
    <rPh sb="3" eb="4">
      <t>ケン</t>
    </rPh>
    <rPh sb="4" eb="5">
      <t>チ</t>
    </rPh>
    <rPh sb="5" eb="6">
      <t>コト</t>
    </rPh>
    <rPh sb="8" eb="9">
      <t>サマ</t>
    </rPh>
    <phoneticPr fontId="24"/>
  </si>
  <si>
    <t>他の補助金申請（予定）</t>
    <rPh sb="0" eb="1">
      <t>タ</t>
    </rPh>
    <rPh sb="2" eb="5">
      <t>ホジョキン</t>
    </rPh>
    <rPh sb="5" eb="7">
      <t>シンセイ</t>
    </rPh>
    <rPh sb="8" eb="10">
      <t>ヨテイ</t>
    </rPh>
    <phoneticPr fontId="24"/>
  </si>
  <si>
    <t>保育所運営事業にかかる他の補助金がある場合に記載</t>
    <rPh sb="0" eb="3">
      <t>ホイクショ</t>
    </rPh>
    <rPh sb="3" eb="5">
      <t>ウンエイ</t>
    </rPh>
    <rPh sb="5" eb="7">
      <t>ジギョウ</t>
    </rPh>
    <rPh sb="11" eb="12">
      <t>タ</t>
    </rPh>
    <rPh sb="13" eb="16">
      <t>ホジョキン</t>
    </rPh>
    <rPh sb="19" eb="21">
      <t>バアイ</t>
    </rPh>
    <rPh sb="22" eb="24">
      <t>キサイ</t>
    </rPh>
    <phoneticPr fontId="24"/>
  </si>
  <si>
    <t>　１　　事業の内容及び経費区分（別記）     ※収支予算書を省略する場合は、カッコ内には
                                                             代替する書類の名称を記載する。</t>
    <rPh sb="4" eb="6">
      <t>ジギョウ</t>
    </rPh>
    <rPh sb="7" eb="9">
      <t>ナイヨウ</t>
    </rPh>
    <rPh sb="9" eb="10">
      <t>オヨ</t>
    </rPh>
    <rPh sb="11" eb="13">
      <t>ケイヒ</t>
    </rPh>
    <rPh sb="13" eb="15">
      <t>クブン</t>
    </rPh>
    <rPh sb="16" eb="18">
      <t>ベッキ</t>
    </rPh>
    <phoneticPr fontId="24"/>
  </si>
  <si>
    <t>医療法人◯◯会</t>
    <rPh sb="0" eb="2">
      <t>イリョウ</t>
    </rPh>
    <rPh sb="2" eb="4">
      <t>ホウジン</t>
    </rPh>
    <rPh sb="6" eb="7">
      <t>カイ</t>
    </rPh>
    <phoneticPr fontId="24"/>
  </si>
  <si>
    <t>●●●保育園</t>
    <rPh sb="3" eb="6">
      <t>ホイクエン</t>
    </rPh>
    <phoneticPr fontId="24"/>
  </si>
  <si>
    <t>■</t>
    <phoneticPr fontId="24"/>
  </si>
  <si>
    <t>＜事業内容に関する問い合わせ先＞</t>
  </si>
  <si>
    <t>選定額</t>
    <rPh sb="0" eb="2">
      <t>センテイ</t>
    </rPh>
    <rPh sb="2" eb="3">
      <t>ガク</t>
    </rPh>
    <phoneticPr fontId="24"/>
  </si>
  <si>
    <t>D</t>
    <phoneticPr fontId="24"/>
  </si>
  <si>
    <t>基準額合計</t>
    <rPh sb="0" eb="3">
      <t>キジュンガク</t>
    </rPh>
    <rPh sb="3" eb="5">
      <t>ゴウケイ</t>
    </rPh>
    <phoneticPr fontId="24"/>
  </si>
  <si>
    <t>C</t>
    <phoneticPr fontId="24"/>
  </si>
  <si>
    <t>基　　　　準　　　　額</t>
    <rPh sb="0" eb="1">
      <t>モト</t>
    </rPh>
    <rPh sb="5" eb="6">
      <t>ジュン</t>
    </rPh>
    <rPh sb="10" eb="11">
      <t>ガク</t>
    </rPh>
    <phoneticPr fontId="24"/>
  </si>
  <si>
    <t>県補助</t>
    <rPh sb="0" eb="1">
      <t>ケン</t>
    </rPh>
    <rPh sb="1" eb="3">
      <t>ホジョ</t>
    </rPh>
    <phoneticPr fontId="24"/>
  </si>
  <si>
    <t>病院内保育所運営事業 交付申請様式</t>
    <rPh sb="0" eb="3">
      <t>ビョウインナイ</t>
    </rPh>
    <rPh sb="3" eb="6">
      <t>ホイクショ</t>
    </rPh>
    <rPh sb="6" eb="8">
      <t>ウンエイ</t>
    </rPh>
    <rPh sb="8" eb="10">
      <t>ジギョウ</t>
    </rPh>
    <rPh sb="11" eb="13">
      <t>コウフ</t>
    </rPh>
    <rPh sb="13" eb="15">
      <t>シンセイ</t>
    </rPh>
    <rPh sb="15" eb="17">
      <t>ヨウシキ</t>
    </rPh>
    <phoneticPr fontId="24"/>
  </si>
  <si>
    <t>申請日</t>
    <rPh sb="0" eb="2">
      <t>シンセイ</t>
    </rPh>
    <rPh sb="2" eb="3">
      <t>ビ</t>
    </rPh>
    <phoneticPr fontId="24"/>
  </si>
  <si>
    <t>（基本情報）</t>
    <rPh sb="1" eb="3">
      <t>キホン</t>
    </rPh>
    <rPh sb="3" eb="5">
      <t>ジョウホウ</t>
    </rPh>
    <phoneticPr fontId="24"/>
  </si>
  <si>
    <t>法人名</t>
    <rPh sb="0" eb="2">
      <t>ホウジン</t>
    </rPh>
    <rPh sb="2" eb="3">
      <t>メイ</t>
    </rPh>
    <phoneticPr fontId="24"/>
  </si>
  <si>
    <t>078-341-7711　内線◯◯　　　　</t>
    <rPh sb="13" eb="15">
      <t>ナイセン</t>
    </rPh>
    <phoneticPr fontId="24"/>
  </si>
  <si>
    <t>連絡先(TEL)　　</t>
    <rPh sb="0" eb="3">
      <t>レンラクサキ</t>
    </rPh>
    <phoneticPr fontId="24"/>
  </si>
  <si>
    <t>保育施設の運営形態</t>
    <rPh sb="0" eb="2">
      <t>ホイク</t>
    </rPh>
    <rPh sb="2" eb="4">
      <t>シセツ</t>
    </rPh>
    <rPh sb="5" eb="7">
      <t>ウンエイ</t>
    </rPh>
    <rPh sb="7" eb="9">
      <t>ケイタイ</t>
    </rPh>
    <phoneticPr fontId="24"/>
  </si>
  <si>
    <t>種別（補助型）</t>
    <rPh sb="0" eb="2">
      <t>シュベツ</t>
    </rPh>
    <rPh sb="3" eb="5">
      <t>ホジョ</t>
    </rPh>
    <rPh sb="5" eb="6">
      <t>ガタ</t>
    </rPh>
    <phoneticPr fontId="24"/>
  </si>
  <si>
    <t>事業の担当者</t>
    <rPh sb="0" eb="2">
      <t>ジギョウ</t>
    </rPh>
    <rPh sb="3" eb="6">
      <t>タントウシャ</t>
    </rPh>
    <phoneticPr fontId="24"/>
  </si>
  <si>
    <t>　ただし、各月において４人未満の月が６ヶ月以上に達する場合は、当該補助型別に該当しないものとする。</t>
    <phoneticPr fontId="24"/>
  </si>
  <si>
    <t>aaaaaaaaaaa@pref.hyogo.lg.jp</t>
    <phoneticPr fontId="24"/>
  </si>
  <si>
    <t>電子メール</t>
    <rPh sb="0" eb="2">
      <t>デンシ</t>
    </rPh>
    <phoneticPr fontId="24"/>
  </si>
  <si>
    <t>の色付きセルは項目をリストから選択（▼をクリック）ください。</t>
    <rPh sb="1" eb="2">
      <t>イロ</t>
    </rPh>
    <rPh sb="2" eb="3">
      <t>ツ</t>
    </rPh>
    <rPh sb="7" eb="9">
      <t>コウモク</t>
    </rPh>
    <rPh sb="15" eb="17">
      <t>センタク</t>
    </rPh>
    <phoneticPr fontId="24"/>
  </si>
  <si>
    <t>の色付きのセルに 記載例を参照して入力してください。</t>
    <phoneticPr fontId="24"/>
  </si>
  <si>
    <t>電話番号</t>
    <rPh sb="0" eb="2">
      <t>デンワ</t>
    </rPh>
    <rPh sb="2" eb="4">
      <t>バンゴウ</t>
    </rPh>
    <phoneticPr fontId="24"/>
  </si>
  <si>
    <r>
      <t>下表の</t>
    </r>
    <r>
      <rPr>
        <b/>
        <u/>
        <sz val="12"/>
        <rFont val="ＭＳ Ｐゴシック"/>
        <family val="3"/>
        <charset val="128"/>
      </rPr>
      <t>黄色・水色のセル</t>
    </r>
    <r>
      <rPr>
        <sz val="12"/>
        <rFont val="ＭＳ Ｐゴシック"/>
        <family val="3"/>
        <charset val="128"/>
      </rPr>
      <t>に右の記載例を参照し、入力又はﾘｽﾄから該当項目を選択してください。　（各シートに転記されます。）</t>
    </r>
    <rPh sb="0" eb="1">
      <t>シタ</t>
    </rPh>
    <rPh sb="1" eb="2">
      <t>ヒョウ</t>
    </rPh>
    <rPh sb="3" eb="5">
      <t>キイロ</t>
    </rPh>
    <rPh sb="6" eb="7">
      <t>ミズ</t>
    </rPh>
    <rPh sb="7" eb="8">
      <t>イロ</t>
    </rPh>
    <rPh sb="12" eb="13">
      <t>ミギ</t>
    </rPh>
    <rPh sb="14" eb="17">
      <t>キサイレイ</t>
    </rPh>
    <rPh sb="18" eb="20">
      <t>サンショウ</t>
    </rPh>
    <rPh sb="22" eb="24">
      <t>ニュウリョク</t>
    </rPh>
    <rPh sb="24" eb="25">
      <t>マタ</t>
    </rPh>
    <rPh sb="31" eb="33">
      <t>ガイトウ</t>
    </rPh>
    <rPh sb="33" eb="35">
      <t>コウモク</t>
    </rPh>
    <rPh sb="36" eb="38">
      <t>センタク</t>
    </rPh>
    <rPh sb="47" eb="48">
      <t>カク</t>
    </rPh>
    <rPh sb="52" eb="54">
      <t>テンキ</t>
    </rPh>
    <phoneticPr fontId="24"/>
  </si>
  <si>
    <t>各シートの薄い黄色付きセルは入力(数値は半角)、水色付きセルはボタン設定箇所（リスト選択：▼をクリック）は選択入力ください。</t>
    <phoneticPr fontId="24"/>
  </si>
  <si>
    <t>「様式第１号」の３添付書類には「24時間保育実施計画表（様式2-2）」、「病児保育実施計画表（様式2-3）」、「緊急一時保育実施計画表（様式第2-4）」、「児童保育実施計画表（様式2-5）」及び「休日保育実施計画表（様式2-6）」「委託契約書の写し」については、提出する保育実施計画表(委託契約書の写し）に「◯」を入力してください。</t>
    <rPh sb="1" eb="3">
      <t>ヨウシキ</t>
    </rPh>
    <rPh sb="3" eb="4">
      <t>ダイ</t>
    </rPh>
    <rPh sb="5" eb="6">
      <t>ゴウ</t>
    </rPh>
    <rPh sb="9" eb="11">
      <t>テンプ</t>
    </rPh>
    <rPh sb="11" eb="13">
      <t>ショルイ</t>
    </rPh>
    <rPh sb="18" eb="20">
      <t>ジカン</t>
    </rPh>
    <rPh sb="20" eb="22">
      <t>ホイク</t>
    </rPh>
    <rPh sb="22" eb="24">
      <t>ジッシ</t>
    </rPh>
    <rPh sb="24" eb="27">
      <t>ケイカクヒョウ</t>
    </rPh>
    <rPh sb="28" eb="30">
      <t>ヨウシキ</t>
    </rPh>
    <rPh sb="37" eb="39">
      <t>ビョウジ</t>
    </rPh>
    <rPh sb="39" eb="41">
      <t>ホイク</t>
    </rPh>
    <rPh sb="41" eb="43">
      <t>ジッシ</t>
    </rPh>
    <rPh sb="43" eb="46">
      <t>ケイカクヒョウ</t>
    </rPh>
    <rPh sb="47" eb="49">
      <t>ヨウシキ</t>
    </rPh>
    <rPh sb="56" eb="58">
      <t>キンキュウ</t>
    </rPh>
    <rPh sb="58" eb="60">
      <t>イチジ</t>
    </rPh>
    <rPh sb="60" eb="62">
      <t>ホイク</t>
    </rPh>
    <rPh sb="62" eb="64">
      <t>ジッシ</t>
    </rPh>
    <rPh sb="68" eb="70">
      <t>ヨウシキ</t>
    </rPh>
    <rPh sb="70" eb="71">
      <t>ダイ</t>
    </rPh>
    <rPh sb="78" eb="80">
      <t>ジドウ</t>
    </rPh>
    <rPh sb="80" eb="82">
      <t>ホイク</t>
    </rPh>
    <rPh sb="82" eb="84">
      <t>ジッシ</t>
    </rPh>
    <rPh sb="84" eb="87">
      <t>ケイカクヒョウ</t>
    </rPh>
    <rPh sb="88" eb="90">
      <t>ヨウシキ</t>
    </rPh>
    <rPh sb="95" eb="96">
      <t>オヨ</t>
    </rPh>
    <rPh sb="98" eb="100">
      <t>キュウジツ</t>
    </rPh>
    <rPh sb="100" eb="102">
      <t>ホイク</t>
    </rPh>
    <rPh sb="102" eb="104">
      <t>ジッシ</t>
    </rPh>
    <rPh sb="104" eb="107">
      <t>ケイカクヒョウ</t>
    </rPh>
    <rPh sb="108" eb="110">
      <t>ヨウシキ</t>
    </rPh>
    <rPh sb="116" eb="118">
      <t>イタク</t>
    </rPh>
    <rPh sb="118" eb="121">
      <t>ケイヤクショ</t>
    </rPh>
    <rPh sb="122" eb="123">
      <t>ウツ</t>
    </rPh>
    <rPh sb="131" eb="133">
      <t>テイシュツ</t>
    </rPh>
    <rPh sb="135" eb="137">
      <t>ホイク</t>
    </rPh>
    <rPh sb="137" eb="139">
      <t>ジッシ</t>
    </rPh>
    <rPh sb="139" eb="142">
      <t>ケイカクヒョウ</t>
    </rPh>
    <rPh sb="143" eb="145">
      <t>イタク</t>
    </rPh>
    <rPh sb="145" eb="148">
      <t>ケイヤクショ</t>
    </rPh>
    <rPh sb="149" eb="150">
      <t>ウツ</t>
    </rPh>
    <rPh sb="157" eb="159">
      <t>ニュウリョク</t>
    </rPh>
    <phoneticPr fontId="24"/>
  </si>
  <si>
    <t>電子ファイル</t>
    <rPh sb="0" eb="2">
      <t>デンシ</t>
    </rPh>
    <phoneticPr fontId="24"/>
  </si>
  <si>
    <t>(紙)書類</t>
    <rPh sb="1" eb="2">
      <t>カミ</t>
    </rPh>
    <rPh sb="3" eb="5">
      <t>ショルイ</t>
    </rPh>
    <phoneticPr fontId="24"/>
  </si>
  <si>
    <t>記入済みの当作成ファイルを下記担当者アドレスあて添付送信ください。併せて、プリントアウトの上、郵送してください。</t>
    <rPh sb="0" eb="2">
      <t>キニュウ</t>
    </rPh>
    <rPh sb="2" eb="3">
      <t>ズ</t>
    </rPh>
    <rPh sb="5" eb="6">
      <t>トウ</t>
    </rPh>
    <rPh sb="6" eb="8">
      <t>サクセイ</t>
    </rPh>
    <rPh sb="13" eb="15">
      <t>カキ</t>
    </rPh>
    <rPh sb="15" eb="17">
      <t>タントウ</t>
    </rPh>
    <rPh sb="17" eb="18">
      <t>シャ</t>
    </rPh>
    <rPh sb="24" eb="26">
      <t>テンプ</t>
    </rPh>
    <rPh sb="26" eb="28">
      <t>ソウシン</t>
    </rPh>
    <rPh sb="45" eb="46">
      <t>ウエ</t>
    </rPh>
    <rPh sb="47" eb="49">
      <t>ユウソウ</t>
    </rPh>
    <phoneticPr fontId="24"/>
  </si>
  <si>
    <t>※入力後、補助対象外の表記が変わらない場合は担当までご連絡ください。</t>
    <rPh sb="1" eb="3">
      <t>ニュウリョク</t>
    </rPh>
    <rPh sb="3" eb="4">
      <t>ゴ</t>
    </rPh>
    <rPh sb="5" eb="7">
      <t>ホジョ</t>
    </rPh>
    <rPh sb="7" eb="9">
      <t>タイショウ</t>
    </rPh>
    <rPh sb="9" eb="10">
      <t>ガイ</t>
    </rPh>
    <rPh sb="11" eb="13">
      <t>ヒョウキ</t>
    </rPh>
    <rPh sb="14" eb="15">
      <t>カ</t>
    </rPh>
    <rPh sb="19" eb="21">
      <t>バアイ</t>
    </rPh>
    <rPh sb="22" eb="24">
      <t>タントウ</t>
    </rPh>
    <rPh sb="27" eb="29">
      <t>レンラク</t>
    </rPh>
    <phoneticPr fontId="24"/>
  </si>
  <si>
    <t>なお、印刷は、白黒印刷を設定にしておりますので、色は印刷されません。また、吹き出しやコメントについても印刷されないよう設定していますので、そのまま印刷してください。</t>
    <rPh sb="3" eb="5">
      <t>インサツ</t>
    </rPh>
    <rPh sb="7" eb="9">
      <t>シロクロ</t>
    </rPh>
    <rPh sb="9" eb="11">
      <t>インサツ</t>
    </rPh>
    <rPh sb="12" eb="14">
      <t>セッテイ</t>
    </rPh>
    <rPh sb="24" eb="25">
      <t>イロ</t>
    </rPh>
    <rPh sb="26" eb="28">
      <t>インサツ</t>
    </rPh>
    <rPh sb="37" eb="38">
      <t>フ</t>
    </rPh>
    <rPh sb="39" eb="40">
      <t>ダ</t>
    </rPh>
    <rPh sb="51" eb="53">
      <t>インサツ</t>
    </rPh>
    <rPh sb="59" eb="61">
      <t>セッテイ</t>
    </rPh>
    <rPh sb="73" eb="75">
      <t>インサツ</t>
    </rPh>
    <phoneticPr fontId="24"/>
  </si>
  <si>
    <t>様式第１号～振込先までのシート（入力ﾏﾆｭｱﾙ及び様式2-2～様式2-6のうち該当しないものは印刷の必要はありません。）を印刷し、内容を確認のうえ、提出してください。</t>
    <rPh sb="0" eb="2">
      <t>ヨウシキ</t>
    </rPh>
    <rPh sb="2" eb="3">
      <t>ダイ</t>
    </rPh>
    <rPh sb="4" eb="5">
      <t>ゴウ</t>
    </rPh>
    <rPh sb="6" eb="9">
      <t>フリコミサキ</t>
    </rPh>
    <rPh sb="16" eb="18">
      <t>ニュウリョク</t>
    </rPh>
    <rPh sb="23" eb="24">
      <t>オヨ</t>
    </rPh>
    <rPh sb="25" eb="27">
      <t>ヨウシキ</t>
    </rPh>
    <rPh sb="31" eb="33">
      <t>ヨウシキ</t>
    </rPh>
    <rPh sb="39" eb="41">
      <t>ガイトウ</t>
    </rPh>
    <rPh sb="47" eb="49">
      <t>インサツ</t>
    </rPh>
    <rPh sb="50" eb="52">
      <t>ヒツヨウ</t>
    </rPh>
    <rPh sb="61" eb="63">
      <t>インサツ</t>
    </rPh>
    <rPh sb="65" eb="67">
      <t>ナイヨウ</t>
    </rPh>
    <rPh sb="68" eb="70">
      <t>カクニン</t>
    </rPh>
    <rPh sb="74" eb="76">
      <t>テイシュツ</t>
    </rPh>
    <phoneticPr fontId="24"/>
  </si>
  <si>
    <t xml:space="preserve">ｲﾘｮｳﾎｳｼﾞﾝﾏﾙﾏﾙﾏﾙｶｲ　ﾘｼﾞﾁｮｳ </t>
    <phoneticPr fontId="24"/>
  </si>
  <si>
    <t>医療法人○○会　理事長</t>
    <rPh sb="0" eb="2">
      <t>イリョウ</t>
    </rPh>
    <rPh sb="2" eb="4">
      <t>ホウジン</t>
    </rPh>
    <rPh sb="6" eb="7">
      <t>カイ</t>
    </rPh>
    <rPh sb="8" eb="11">
      <t>リジチョウ</t>
    </rPh>
    <phoneticPr fontId="24"/>
  </si>
  <si>
    <t>０１２３４５６</t>
    <phoneticPr fontId="24"/>
  </si>
  <si>
    <t>ア</t>
  </si>
  <si>
    <r>
      <t>自動計算式等の部分は</t>
    </r>
    <r>
      <rPr>
        <sz val="11"/>
        <color indexed="12"/>
        <rFont val="ＭＳ Ｐゴシック"/>
        <family val="3"/>
        <charset val="128"/>
      </rPr>
      <t>青字</t>
    </r>
    <r>
      <rPr>
        <sz val="11"/>
        <rFont val="ＭＳ Ｐゴシック"/>
        <family val="3"/>
        <charset val="128"/>
      </rPr>
      <t>表記しますが、印刷は白黒設定しています。また、</t>
    </r>
    <r>
      <rPr>
        <b/>
        <sz val="11"/>
        <rFont val="ＭＳ Ｐゴシック"/>
        <family val="3"/>
        <charset val="128"/>
      </rPr>
      <t>各シートは削除しないでください。</t>
    </r>
    <rPh sb="0" eb="2">
      <t>ジドウ</t>
    </rPh>
    <rPh sb="2" eb="5">
      <t>ケイサンシキ</t>
    </rPh>
    <rPh sb="5" eb="6">
      <t>トウ</t>
    </rPh>
    <rPh sb="7" eb="9">
      <t>ブブン</t>
    </rPh>
    <rPh sb="10" eb="11">
      <t>アオ</t>
    </rPh>
    <rPh sb="11" eb="12">
      <t>ジ</t>
    </rPh>
    <rPh sb="12" eb="14">
      <t>ヒョウキ</t>
    </rPh>
    <rPh sb="19" eb="21">
      <t>インサツ</t>
    </rPh>
    <rPh sb="22" eb="24">
      <t>シロクロ</t>
    </rPh>
    <rPh sb="24" eb="26">
      <t>セッテイ</t>
    </rPh>
    <phoneticPr fontId="24"/>
  </si>
  <si>
    <r>
      <rPr>
        <b/>
        <sz val="11"/>
        <rFont val="ＭＳ Ｐゴシック"/>
        <family val="3"/>
        <charset val="128"/>
      </rPr>
      <t>入力順序</t>
    </r>
    <r>
      <rPr>
        <sz val="11"/>
        <rFont val="ＭＳ Ｐゴシック"/>
        <family val="3"/>
        <charset val="128"/>
      </rPr>
      <t>については、別添ファイルの補助金</t>
    </r>
    <r>
      <rPr>
        <b/>
        <sz val="11"/>
        <rFont val="ＭＳ Ｐゴシック"/>
        <family val="3"/>
        <charset val="128"/>
      </rPr>
      <t>交付申請書【記載要領】</t>
    </r>
    <r>
      <rPr>
        <sz val="11"/>
        <rFont val="ＭＳ Ｐゴシック"/>
        <family val="3"/>
        <charset val="128"/>
      </rPr>
      <t>を確認してください。
なお、</t>
    </r>
    <r>
      <rPr>
        <b/>
        <sz val="11"/>
        <rFont val="ＭＳ Ｐゴシック"/>
        <family val="3"/>
        <charset val="128"/>
      </rPr>
      <t>様式2-2</t>
    </r>
    <r>
      <rPr>
        <sz val="11"/>
        <rFont val="ＭＳ Ｐゴシック"/>
        <family val="3"/>
        <charset val="128"/>
      </rPr>
      <t>（２４時間保育実施計画表）、</t>
    </r>
    <r>
      <rPr>
        <b/>
        <sz val="11"/>
        <rFont val="ＭＳ Ｐゴシック"/>
        <family val="3"/>
        <charset val="128"/>
      </rPr>
      <t>様式2-3</t>
    </r>
    <r>
      <rPr>
        <sz val="11"/>
        <rFont val="ＭＳ Ｐゴシック"/>
        <family val="3"/>
        <charset val="128"/>
      </rPr>
      <t>（病児等保育実施計画表）、</t>
    </r>
    <r>
      <rPr>
        <b/>
        <sz val="11"/>
        <rFont val="ＭＳ Ｐゴシック"/>
        <family val="3"/>
        <charset val="128"/>
      </rPr>
      <t>様式2-4</t>
    </r>
    <r>
      <rPr>
        <sz val="11"/>
        <rFont val="ＭＳ Ｐゴシック"/>
        <family val="3"/>
        <charset val="128"/>
      </rPr>
      <t>（緊急一時保育実施計画表）、</t>
    </r>
    <r>
      <rPr>
        <b/>
        <sz val="11"/>
        <rFont val="ＭＳ Ｐゴシック"/>
        <family val="3"/>
        <charset val="128"/>
      </rPr>
      <t>様式2-5</t>
    </r>
    <r>
      <rPr>
        <sz val="11"/>
        <rFont val="ＭＳ Ｐゴシック"/>
        <family val="3"/>
        <charset val="128"/>
      </rPr>
      <t>（児童保育実施計画表）及び</t>
    </r>
    <r>
      <rPr>
        <b/>
        <sz val="11"/>
        <rFont val="ＭＳ Ｐゴシック"/>
        <family val="3"/>
        <charset val="128"/>
      </rPr>
      <t>様式2-6</t>
    </r>
    <r>
      <rPr>
        <sz val="11"/>
        <rFont val="ＭＳ Ｐゴシック"/>
        <family val="3"/>
        <charset val="128"/>
      </rPr>
      <t>（休日保育実施計画表）については、</t>
    </r>
    <r>
      <rPr>
        <b/>
        <u/>
        <sz val="11"/>
        <rFont val="ＭＳ Ｐゴシック"/>
        <family val="3"/>
        <charset val="128"/>
      </rPr>
      <t>保育を実施している施設のみ記入、提出してください</t>
    </r>
    <r>
      <rPr>
        <sz val="11"/>
        <rFont val="ＭＳ Ｐゴシック"/>
        <family val="3"/>
        <charset val="128"/>
      </rPr>
      <t>。</t>
    </r>
    <rPh sb="10" eb="12">
      <t>ベッテン</t>
    </rPh>
    <rPh sb="45" eb="47">
      <t>ヨウシキ</t>
    </rPh>
    <rPh sb="53" eb="55">
      <t>ジカン</t>
    </rPh>
    <rPh sb="55" eb="57">
      <t>ホイク</t>
    </rPh>
    <rPh sb="57" eb="59">
      <t>ジッシ</t>
    </rPh>
    <rPh sb="59" eb="61">
      <t>ケイカク</t>
    </rPh>
    <rPh sb="61" eb="62">
      <t>ヒョウ</t>
    </rPh>
    <rPh sb="64" eb="66">
      <t>ヨウシキ</t>
    </rPh>
    <rPh sb="70" eb="71">
      <t>ビョウ</t>
    </rPh>
    <rPh sb="71" eb="72">
      <t>ジ</t>
    </rPh>
    <rPh sb="72" eb="73">
      <t>トウ</t>
    </rPh>
    <rPh sb="73" eb="75">
      <t>ホイク</t>
    </rPh>
    <rPh sb="75" eb="77">
      <t>ジッシ</t>
    </rPh>
    <rPh sb="77" eb="79">
      <t>ケイカク</t>
    </rPh>
    <rPh sb="79" eb="80">
      <t>ヒョウ</t>
    </rPh>
    <rPh sb="82" eb="84">
      <t>ヨウシキ</t>
    </rPh>
    <rPh sb="88" eb="90">
      <t>キンキュウ</t>
    </rPh>
    <rPh sb="90" eb="92">
      <t>イチジ</t>
    </rPh>
    <rPh sb="92" eb="94">
      <t>ホイク</t>
    </rPh>
    <rPh sb="94" eb="96">
      <t>ジッシ</t>
    </rPh>
    <rPh sb="96" eb="98">
      <t>ケイカク</t>
    </rPh>
    <rPh sb="98" eb="99">
      <t>オモテ</t>
    </rPh>
    <rPh sb="101" eb="103">
      <t>ヨウシキ</t>
    </rPh>
    <rPh sb="107" eb="109">
      <t>ジドウ</t>
    </rPh>
    <rPh sb="109" eb="111">
      <t>ホイク</t>
    </rPh>
    <rPh sb="111" eb="113">
      <t>ジッシ</t>
    </rPh>
    <rPh sb="113" eb="116">
      <t>ケイカクヒョウ</t>
    </rPh>
    <rPh sb="117" eb="118">
      <t>オヨ</t>
    </rPh>
    <rPh sb="119" eb="121">
      <t>ヨウシキ</t>
    </rPh>
    <rPh sb="125" eb="127">
      <t>キュウジツ</t>
    </rPh>
    <rPh sb="127" eb="129">
      <t>ホイク</t>
    </rPh>
    <rPh sb="129" eb="131">
      <t>ジッシ</t>
    </rPh>
    <rPh sb="131" eb="134">
      <t>ケイカクヒョウ</t>
    </rPh>
    <rPh sb="141" eb="143">
      <t>ホイク</t>
    </rPh>
    <rPh sb="144" eb="146">
      <t>ジッシ</t>
    </rPh>
    <rPh sb="150" eb="152">
      <t>シセツ</t>
    </rPh>
    <rPh sb="154" eb="156">
      <t>キニュウ</t>
    </rPh>
    <rPh sb="157" eb="159">
      <t>テイシュツ</t>
    </rPh>
    <phoneticPr fontId="24"/>
  </si>
  <si>
    <r>
      <rPr>
        <sz val="12"/>
        <rFont val="ＭＳ Ｐゴシック"/>
        <family val="3"/>
        <charset val="128"/>
      </rPr>
      <t>○○市中央区下山手通5-10-1</t>
    </r>
    <r>
      <rPr>
        <sz val="9"/>
        <rFont val="ＭＳ Ｐゴシック"/>
        <family val="3"/>
        <charset val="128"/>
      </rPr>
      <t>（法人所在地と同じ場合も記載すること）</t>
    </r>
    <rPh sb="2" eb="3">
      <t>コウベシ</t>
    </rPh>
    <rPh sb="3" eb="5">
      <t>チュウオウ</t>
    </rPh>
    <rPh sb="5" eb="6">
      <t>ク</t>
    </rPh>
    <rPh sb="6" eb="10">
      <t>シモヤマテドオリ</t>
    </rPh>
    <rPh sb="17" eb="19">
      <t>ホウジン</t>
    </rPh>
    <rPh sb="19" eb="22">
      <t>ショザイチ</t>
    </rPh>
    <rPh sb="23" eb="24">
      <t>オナ</t>
    </rPh>
    <rPh sb="25" eb="27">
      <t>バアイ</t>
    </rPh>
    <rPh sb="28" eb="30">
      <t>キサイ</t>
    </rPh>
    <phoneticPr fontId="24"/>
  </si>
  <si>
    <r>
      <rPr>
        <sz val="12"/>
        <rFont val="ＭＳ Ｐゴシック"/>
        <family val="3"/>
        <charset val="128"/>
      </rPr>
      <t>理事長,　院長</t>
    </r>
    <r>
      <rPr>
        <b/>
        <sz val="12"/>
        <rFont val="ＭＳ Ｐゴシック"/>
        <family val="3"/>
        <charset val="128"/>
      </rPr>
      <t>　　　    ◯◯　◯◯</t>
    </r>
    <rPh sb="0" eb="2">
      <t>リジ</t>
    </rPh>
    <rPh sb="5" eb="7">
      <t>インチョウ</t>
    </rPh>
    <phoneticPr fontId="24"/>
  </si>
  <si>
    <r>
      <t>理事長、代表理事等「法人代表者」</t>
    </r>
    <r>
      <rPr>
        <b/>
        <sz val="12"/>
        <color indexed="10"/>
        <rFont val="ＭＳ Ｐゴシック"/>
        <family val="3"/>
        <charset val="128"/>
      </rPr>
      <t xml:space="preserve"> (▼をｸﾘｯｸ、ﾘｽﾄから選択）</t>
    </r>
    <phoneticPr fontId="24"/>
  </si>
  <si>
    <r>
      <t xml:space="preserve">（例）医療法人 </t>
    </r>
    <r>
      <rPr>
        <b/>
        <sz val="12"/>
        <color indexed="10"/>
        <rFont val="ＭＳ Ｐゴシック"/>
        <family val="3"/>
        <charset val="128"/>
      </rPr>
      <t>（同上）</t>
    </r>
    <rPh sb="1" eb="2">
      <t>レイ</t>
    </rPh>
    <rPh sb="3" eb="7">
      <t>イリョウホウジン</t>
    </rPh>
    <rPh sb="9" eb="11">
      <t>ドウジョウ</t>
    </rPh>
    <phoneticPr fontId="24"/>
  </si>
  <si>
    <r>
      <rPr>
        <sz val="12"/>
        <rFont val="ＭＳ Ｐゴシック"/>
        <family val="3"/>
        <charset val="128"/>
      </rPr>
      <t>全ての様式入力後、</t>
    </r>
    <r>
      <rPr>
        <b/>
        <sz val="12"/>
        <rFont val="ＭＳ Ｐゴシック"/>
        <family val="3"/>
        <charset val="128"/>
      </rPr>
      <t>補助対象外</t>
    </r>
    <r>
      <rPr>
        <sz val="12"/>
        <rFont val="ＭＳ Ｐゴシック"/>
        <family val="3"/>
        <charset val="128"/>
      </rPr>
      <t>の表示から、</t>
    </r>
    <r>
      <rPr>
        <b/>
        <sz val="12"/>
        <rFont val="ＭＳ Ｐゴシック"/>
        <family val="3"/>
        <charset val="128"/>
      </rPr>
      <t>要件を満たした補助型が自動表示</t>
    </r>
    <r>
      <rPr>
        <sz val="12"/>
        <rFont val="ＭＳ Ｐゴシック"/>
        <family val="3"/>
        <charset val="128"/>
      </rPr>
      <t>されます。</t>
    </r>
    <rPh sb="0" eb="1">
      <t>スベ</t>
    </rPh>
    <rPh sb="3" eb="5">
      <t>ヨウシキ</t>
    </rPh>
    <rPh sb="5" eb="7">
      <t>ニュウリョク</t>
    </rPh>
    <rPh sb="7" eb="8">
      <t>ゴ</t>
    </rPh>
    <rPh sb="15" eb="17">
      <t>ヒョウジ</t>
    </rPh>
    <rPh sb="20" eb="22">
      <t>ヨウケン</t>
    </rPh>
    <rPh sb="23" eb="24">
      <t>ミ</t>
    </rPh>
    <rPh sb="27" eb="29">
      <t>ホジョ</t>
    </rPh>
    <rPh sb="29" eb="30">
      <t>カタ</t>
    </rPh>
    <rPh sb="31" eb="33">
      <t>ジドウ</t>
    </rPh>
    <rPh sb="33" eb="35">
      <t>ヒョウジ</t>
    </rPh>
    <phoneticPr fontId="24"/>
  </si>
  <si>
    <r>
      <t xml:space="preserve">（例）直営 </t>
    </r>
    <r>
      <rPr>
        <b/>
        <sz val="12"/>
        <color indexed="10"/>
        <rFont val="ＭＳ Ｐゴシック"/>
        <family val="3"/>
        <charset val="128"/>
      </rPr>
      <t xml:space="preserve"> (▼をｸﾘｯｸ、ﾘｽﾄから選択）</t>
    </r>
    <rPh sb="1" eb="2">
      <t>レイ</t>
    </rPh>
    <rPh sb="3" eb="5">
      <t>チョクエイ</t>
    </rPh>
    <phoneticPr fontId="24"/>
  </si>
  <si>
    <t>〒650-8567　神戸市中央区下山手通5-10-1</t>
  </si>
  <si>
    <t>送信時には、ファイル名及びメールの件名を「○○病院　R06院内保育（申請）」と記載願います。</t>
    <rPh sb="0" eb="2">
      <t>ソウシン</t>
    </rPh>
    <rPh sb="2" eb="3">
      <t>ジ</t>
    </rPh>
    <rPh sb="10" eb="11">
      <t>ナ</t>
    </rPh>
    <rPh sb="11" eb="12">
      <t>オヨ</t>
    </rPh>
    <rPh sb="17" eb="19">
      <t>ケンメイ</t>
    </rPh>
    <rPh sb="23" eb="25">
      <t>ビョウイン</t>
    </rPh>
    <rPh sb="29" eb="31">
      <t>インナイ</t>
    </rPh>
    <rPh sb="31" eb="33">
      <t>ホイク</t>
    </rPh>
    <rPh sb="34" eb="36">
      <t>シンセイ</t>
    </rPh>
    <rPh sb="39" eb="41">
      <t>キサイ</t>
    </rPh>
    <rPh sb="41" eb="42">
      <t>ネガ</t>
    </rPh>
    <phoneticPr fontId="24"/>
  </si>
  <si>
    <t>　兵庫県福祉部総務課　統計・補助金班　（担当） 関戸</t>
    <rPh sb="1" eb="4">
      <t>ヒョウゴケン</t>
    </rPh>
    <rPh sb="4" eb="6">
      <t>フクシ</t>
    </rPh>
    <rPh sb="7" eb="10">
      <t>ソウムカ</t>
    </rPh>
    <rPh sb="24" eb="26">
      <t>セキド</t>
    </rPh>
    <phoneticPr fontId="24"/>
  </si>
  <si>
    <t>　兵庫県保健医療部　医務課医療人材確保班　（担当） 西野</t>
    <rPh sb="1" eb="4">
      <t>ヒョウゴケン</t>
    </rPh>
    <phoneticPr fontId="24"/>
  </si>
  <si>
    <t>　（E-Mail） Akihiko_Sekido01@pref.hyogo.lg.jp</t>
    <phoneticPr fontId="24"/>
  </si>
  <si>
    <t>なお、決算書は、「企業会計原則（昭和２４年７月９日企業会計制度対策調査会中間報告）」、「病院会計準則（昭和５８年８月２２日医発第８２４号）」、</t>
    <rPh sb="3" eb="6">
      <t>ケッサンショ</t>
    </rPh>
    <rPh sb="9" eb="11">
      <t>キギョウ</t>
    </rPh>
    <rPh sb="11" eb="13">
      <t>カイケイ</t>
    </rPh>
    <rPh sb="13" eb="15">
      <t>ゲンソク</t>
    </rPh>
    <rPh sb="16" eb="18">
      <t>ショウワ</t>
    </rPh>
    <rPh sb="20" eb="21">
      <t>ネン</t>
    </rPh>
    <rPh sb="22" eb="23">
      <t>ガツ</t>
    </rPh>
    <rPh sb="24" eb="25">
      <t>ニチ</t>
    </rPh>
    <rPh sb="25" eb="27">
      <t>キギョウ</t>
    </rPh>
    <rPh sb="27" eb="29">
      <t>カイケイ</t>
    </rPh>
    <rPh sb="29" eb="31">
      <t>セイド</t>
    </rPh>
    <rPh sb="31" eb="33">
      <t>タイサク</t>
    </rPh>
    <rPh sb="33" eb="35">
      <t>チョウサ</t>
    </rPh>
    <rPh sb="35" eb="36">
      <t>カイ</t>
    </rPh>
    <rPh sb="36" eb="38">
      <t>チュウカン</t>
    </rPh>
    <rPh sb="38" eb="40">
      <t>ホウコク</t>
    </rPh>
    <rPh sb="44" eb="46">
      <t>ビョウイン</t>
    </rPh>
    <rPh sb="46" eb="48">
      <t>カイケイ</t>
    </rPh>
    <rPh sb="48" eb="50">
      <t>ジュンソク</t>
    </rPh>
    <rPh sb="51" eb="53">
      <t>ショウワ</t>
    </rPh>
    <rPh sb="55" eb="56">
      <t>ネン</t>
    </rPh>
    <rPh sb="57" eb="58">
      <t>ガツ</t>
    </rPh>
    <rPh sb="60" eb="61">
      <t>ニチ</t>
    </rPh>
    <rPh sb="61" eb="62">
      <t>イ</t>
    </rPh>
    <rPh sb="62" eb="63">
      <t>ハツ</t>
    </rPh>
    <rPh sb="63" eb="64">
      <t>ダイ</t>
    </rPh>
    <rPh sb="67" eb="68">
      <t>ゴウ</t>
    </rPh>
    <phoneticPr fontId="24"/>
  </si>
  <si>
    <t>「学校法人会計基準（昭和４６年４月１日文部省令第１８号）」、「社会福祉法人の経理規程準則（昭和５１年１月３１日社施第２５号）」、「公益法人会計</t>
    <rPh sb="1" eb="3">
      <t>ガッコウ</t>
    </rPh>
    <rPh sb="3" eb="5">
      <t>ホウジン</t>
    </rPh>
    <rPh sb="5" eb="7">
      <t>カイケイ</t>
    </rPh>
    <rPh sb="7" eb="9">
      <t>キジュン</t>
    </rPh>
    <rPh sb="10" eb="12">
      <t>ショウワ</t>
    </rPh>
    <rPh sb="14" eb="15">
      <t>ネン</t>
    </rPh>
    <rPh sb="16" eb="17">
      <t>ガツ</t>
    </rPh>
    <rPh sb="18" eb="19">
      <t>ニチ</t>
    </rPh>
    <rPh sb="19" eb="22">
      <t>モンブショウ</t>
    </rPh>
    <rPh sb="22" eb="23">
      <t>レイ</t>
    </rPh>
    <rPh sb="23" eb="24">
      <t>ダイ</t>
    </rPh>
    <rPh sb="26" eb="27">
      <t>ゴウ</t>
    </rPh>
    <rPh sb="31" eb="33">
      <t>シャカイ</t>
    </rPh>
    <rPh sb="33" eb="35">
      <t>フクシ</t>
    </rPh>
    <rPh sb="35" eb="37">
      <t>ホウジン</t>
    </rPh>
    <rPh sb="38" eb="40">
      <t>ケイリ</t>
    </rPh>
    <rPh sb="40" eb="42">
      <t>キテイ</t>
    </rPh>
    <rPh sb="42" eb="44">
      <t>ジュンソク</t>
    </rPh>
    <rPh sb="45" eb="47">
      <t>ショウワ</t>
    </rPh>
    <rPh sb="49" eb="50">
      <t>ネン</t>
    </rPh>
    <rPh sb="51" eb="52">
      <t>ガツ</t>
    </rPh>
    <rPh sb="54" eb="55">
      <t>ニチ</t>
    </rPh>
    <rPh sb="55" eb="56">
      <t>シャ</t>
    </rPh>
    <rPh sb="56" eb="57">
      <t>セ</t>
    </rPh>
    <rPh sb="57" eb="58">
      <t>ダイ</t>
    </rPh>
    <rPh sb="60" eb="61">
      <t>ゴウ</t>
    </rPh>
    <rPh sb="65" eb="67">
      <t>コウエキ</t>
    </rPh>
    <rPh sb="67" eb="69">
      <t>ホウジン</t>
    </rPh>
    <rPh sb="69" eb="71">
      <t>カイケイ</t>
    </rPh>
    <phoneticPr fontId="24"/>
  </si>
  <si>
    <t>基準」等、法令や所管官庁によって指示されている会計基準に基づいて作成されたものであること。</t>
    <rPh sb="0" eb="2">
      <t>キジュン</t>
    </rPh>
    <rPh sb="3" eb="4">
      <t>トウ</t>
    </rPh>
    <rPh sb="5" eb="7">
      <t>ホウレイ</t>
    </rPh>
    <rPh sb="8" eb="10">
      <t>ショカン</t>
    </rPh>
    <rPh sb="10" eb="12">
      <t>カンチョウ</t>
    </rPh>
    <rPh sb="16" eb="18">
      <t>シジ</t>
    </rPh>
    <rPh sb="23" eb="25">
      <t>カイケイ</t>
    </rPh>
    <rPh sb="25" eb="27">
      <t>キジュン</t>
    </rPh>
    <rPh sb="28" eb="29">
      <t>モト</t>
    </rPh>
    <rPh sb="32" eb="34">
      <t>サクセイ</t>
    </rPh>
    <phoneticPr fontId="24"/>
  </si>
  <si>
    <t>ただし、法人全体で決算書を作成している場合は、病院内保育施設設置病院の決算状況を別紙として添付してください。（様式自由）</t>
    <rPh sb="4" eb="6">
      <t>ホウジン</t>
    </rPh>
    <rPh sb="6" eb="8">
      <t>ゼンタイ</t>
    </rPh>
    <rPh sb="9" eb="12">
      <t>ケッサンショ</t>
    </rPh>
    <rPh sb="13" eb="15">
      <t>サクセイ</t>
    </rPh>
    <rPh sb="19" eb="21">
      <t>バアイ</t>
    </rPh>
    <rPh sb="23" eb="25">
      <t>ビョウイン</t>
    </rPh>
    <rPh sb="25" eb="26">
      <t>ナイ</t>
    </rPh>
    <rPh sb="26" eb="28">
      <t>ホイク</t>
    </rPh>
    <rPh sb="28" eb="30">
      <t>シセツ</t>
    </rPh>
    <rPh sb="30" eb="32">
      <t>セッチ</t>
    </rPh>
    <rPh sb="32" eb="34">
      <t>ビョウイン</t>
    </rPh>
    <rPh sb="35" eb="37">
      <t>ケッサン</t>
    </rPh>
    <rPh sb="37" eb="39">
      <t>ジョウキョウ</t>
    </rPh>
    <rPh sb="40" eb="42">
      <t>ベッシ</t>
    </rPh>
    <rPh sb="45" eb="47">
      <t>テンプ</t>
    </rPh>
    <rPh sb="55" eb="57">
      <t>ヨウシキ</t>
    </rPh>
    <rPh sb="57" eb="59">
      <t>ジユウ</t>
    </rPh>
    <phoneticPr fontId="24"/>
  </si>
  <si>
    <t>　病児等保育とは、病児等の静養又は隔離の機能を持つ安静室を設け、病児等保育を専門に担当する</t>
    <rPh sb="1" eb="3">
      <t>ビョウジ</t>
    </rPh>
    <rPh sb="3" eb="4">
      <t>トウ</t>
    </rPh>
    <rPh sb="4" eb="6">
      <t>ホイク</t>
    </rPh>
    <rPh sb="9" eb="11">
      <t>ビョウジ</t>
    </rPh>
    <rPh sb="11" eb="12">
      <t>トウ</t>
    </rPh>
    <rPh sb="13" eb="15">
      <t>セイヨウ</t>
    </rPh>
    <rPh sb="15" eb="16">
      <t>マタ</t>
    </rPh>
    <rPh sb="17" eb="19">
      <t>カクリ</t>
    </rPh>
    <rPh sb="20" eb="22">
      <t>キノウ</t>
    </rPh>
    <rPh sb="23" eb="24">
      <t>モ</t>
    </rPh>
    <rPh sb="25" eb="27">
      <t>アンセイ</t>
    </rPh>
    <rPh sb="27" eb="28">
      <t>シツ</t>
    </rPh>
    <rPh sb="29" eb="30">
      <t>モウ</t>
    </rPh>
    <rPh sb="32" eb="34">
      <t>ビョウジ</t>
    </rPh>
    <rPh sb="34" eb="35">
      <t>トウ</t>
    </rPh>
    <rPh sb="35" eb="37">
      <t>ホイク</t>
    </rPh>
    <rPh sb="38" eb="40">
      <t>センモン</t>
    </rPh>
    <rPh sb="41" eb="43">
      <t>タントウ</t>
    </rPh>
    <phoneticPr fontId="24"/>
  </si>
  <si>
    <t>　緊急一時保育とは、24時間保育を実施していない院内保育所を設置している医療機関の</t>
    <rPh sb="1" eb="3">
      <t>キンキュウ</t>
    </rPh>
    <rPh sb="3" eb="5">
      <t>イチジ</t>
    </rPh>
    <rPh sb="5" eb="7">
      <t>ホイク</t>
    </rPh>
    <rPh sb="12" eb="14">
      <t>ジカン</t>
    </rPh>
    <rPh sb="14" eb="16">
      <t>ホイク</t>
    </rPh>
    <rPh sb="17" eb="19">
      <t>ジッシ</t>
    </rPh>
    <rPh sb="24" eb="28">
      <t>インナイホイク</t>
    </rPh>
    <rPh sb="28" eb="29">
      <t>ショ</t>
    </rPh>
    <rPh sb="30" eb="32">
      <t>セッチ</t>
    </rPh>
    <rPh sb="36" eb="38">
      <t>イリョウ</t>
    </rPh>
    <rPh sb="38" eb="40">
      <t>キカン</t>
    </rPh>
    <phoneticPr fontId="24"/>
  </si>
  <si>
    <t>　児童保育とは、院内保育所を設置している医療機関の医療従事者の児童であって、かつ、医療機関</t>
    <rPh sb="1" eb="3">
      <t>ジドウ</t>
    </rPh>
    <rPh sb="3" eb="5">
      <t>ホイク</t>
    </rPh>
    <rPh sb="8" eb="12">
      <t>インナイホイク</t>
    </rPh>
    <rPh sb="12" eb="13">
      <t>ショ</t>
    </rPh>
    <rPh sb="14" eb="16">
      <t>セッチ</t>
    </rPh>
    <rPh sb="20" eb="22">
      <t>イリョウ</t>
    </rPh>
    <rPh sb="22" eb="24">
      <t>キカン</t>
    </rPh>
    <rPh sb="25" eb="27">
      <t>イリョウ</t>
    </rPh>
    <rPh sb="27" eb="29">
      <t>ジュウジ</t>
    </rPh>
    <rPh sb="29" eb="30">
      <t>シャ</t>
    </rPh>
    <rPh sb="31" eb="33">
      <t>ジドウ</t>
    </rPh>
    <rPh sb="41" eb="43">
      <t>イリョウ</t>
    </rPh>
    <rPh sb="43" eb="45">
      <t>キカン</t>
    </rPh>
    <phoneticPr fontId="24"/>
  </si>
  <si>
    <r>
      <t xml:space="preserve">設置病院令和
</t>
    </r>
    <r>
      <rPr>
        <sz val="9"/>
        <color rgb="FFFF0000"/>
        <rFont val="ＭＳ Ｐゴシック"/>
        <family val="3"/>
        <charset val="128"/>
      </rPr>
      <t>４年度</t>
    </r>
    <r>
      <rPr>
        <sz val="9"/>
        <rFont val="ＭＳ Ｐゴシック"/>
        <family val="3"/>
        <charset val="128"/>
      </rPr>
      <t>剰余金</t>
    </r>
    <rPh sb="0" eb="2">
      <t>セッチ</t>
    </rPh>
    <rPh sb="2" eb="4">
      <t>ビョウイン</t>
    </rPh>
    <rPh sb="4" eb="6">
      <t>レイワ</t>
    </rPh>
    <rPh sb="8" eb="10">
      <t>ネンド</t>
    </rPh>
    <rPh sb="10" eb="13">
      <t>ジョウヨキン</t>
    </rPh>
    <phoneticPr fontId="24"/>
  </si>
  <si>
    <r>
      <t>設置病院
令和４</t>
    </r>
    <r>
      <rPr>
        <sz val="9"/>
        <color rgb="FFFF0000"/>
        <rFont val="ＭＳ Ｐゴシック"/>
        <family val="3"/>
        <charset val="128"/>
      </rPr>
      <t>年度</t>
    </r>
    <r>
      <rPr>
        <sz val="9"/>
        <rFont val="ＭＳ Ｐゴシック"/>
        <family val="3"/>
        <charset val="128"/>
      </rPr>
      <t xml:space="preserve">
剰余金
a-b</t>
    </r>
    <rPh sb="0" eb="2">
      <t>セッチ</t>
    </rPh>
    <rPh sb="2" eb="4">
      <t>ビョウイン</t>
    </rPh>
    <rPh sb="5" eb="7">
      <t>レイワ</t>
    </rPh>
    <rPh sb="8" eb="10">
      <t>ネンド</t>
    </rPh>
    <rPh sb="11" eb="14">
      <t>ジョウヨキン</t>
    </rPh>
    <phoneticPr fontId="24"/>
  </si>
  <si>
    <r>
      <t>設置病院</t>
    </r>
    <r>
      <rPr>
        <sz val="9"/>
        <color rgb="FFFF0000"/>
        <rFont val="ＭＳ Ｐゴシック"/>
        <family val="3"/>
        <charset val="128"/>
      </rPr>
      <t>令和４年度</t>
    </r>
    <r>
      <rPr>
        <sz val="9"/>
        <rFont val="ＭＳ Ｐゴシック"/>
        <family val="3"/>
        <charset val="128"/>
      </rPr>
      <t>剰余金</t>
    </r>
    <rPh sb="0" eb="2">
      <t>セッチ</t>
    </rPh>
    <rPh sb="2" eb="4">
      <t>ビョウイン</t>
    </rPh>
    <rPh sb="4" eb="6">
      <t>レイワ</t>
    </rPh>
    <rPh sb="7" eb="9">
      <t>ネンド</t>
    </rPh>
    <rPh sb="9" eb="12">
      <t>ジョウヨキン</t>
    </rPh>
    <phoneticPr fontId="24"/>
  </si>
  <si>
    <t>aaaaaaaaaaa@pref.hyogo.lg.jp</t>
    <phoneticPr fontId="24"/>
  </si>
  <si>
    <t>令和５年度剰余金　①－②</t>
    <rPh sb="0" eb="2">
      <t>レイワ</t>
    </rPh>
    <rPh sb="3" eb="5">
      <t>ネンド</t>
    </rPh>
    <rPh sb="5" eb="8">
      <t>ジョウヨキン</t>
    </rPh>
    <phoneticPr fontId="24"/>
  </si>
  <si>
    <t>うち補助対象児童にかかる保育料収入</t>
    <phoneticPr fontId="24"/>
  </si>
  <si>
    <t>入力回数のチェック</t>
    <rPh sb="0" eb="2">
      <t>ニュウリョク</t>
    </rPh>
    <rPh sb="2" eb="4">
      <t>カイスウ</t>
    </rPh>
    <phoneticPr fontId="24"/>
  </si>
  <si>
    <t>4月</t>
    <rPh sb="1" eb="2">
      <t>ガツ</t>
    </rPh>
    <phoneticPr fontId="24"/>
  </si>
  <si>
    <t>5月</t>
    <rPh sb="1" eb="2">
      <t>ガツ</t>
    </rPh>
    <phoneticPr fontId="24"/>
  </si>
  <si>
    <t>6月</t>
    <rPh sb="1" eb="2">
      <t>ガツ</t>
    </rPh>
    <phoneticPr fontId="24"/>
  </si>
  <si>
    <t>7月</t>
    <rPh sb="1" eb="2">
      <t>ガツ</t>
    </rPh>
    <phoneticPr fontId="24"/>
  </si>
  <si>
    <t>令和７年度の</t>
    <rPh sb="0" eb="2">
      <t>レイワ</t>
    </rPh>
    <rPh sb="3" eb="5">
      <t>ネンド</t>
    </rPh>
    <phoneticPr fontId="24"/>
  </si>
  <si>
    <t>様式第１号の２（第３条関係）</t>
  </si>
  <si>
    <t>誓　約　書</t>
  </si>
  <si>
    <t>補助金交付申請にあたり、下記のとおり誓約します。</t>
  </si>
  <si>
    <t>なお、誓約事項に関し、県が行う一切の措置に異議なく同意します。</t>
  </si>
  <si>
    <t>記</t>
  </si>
  <si>
    <t>(1) 条例第２条第１号に規定する暴力団又は同条第３号に規定する暴力団員に該当しないこと。</t>
  </si>
  <si>
    <t>２　補助金申請時の留意事項について</t>
  </si>
  <si>
    <t>第15条  知事は、補助事業者又は間接補助事業者が、次の各号のいずれかに該当すると認めたときは、当該交付決定の全部又は一部を取り消すことができる。</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</si>
  <si>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</si>
  <si>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</si>
  <si>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</si>
  <si>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</si>
  <si>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</si>
  <si>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133"/>
  </si>
  <si>
    <t xml:space="preserve"> 住    所</t>
    <phoneticPr fontId="24"/>
  </si>
  <si>
    <t xml:space="preserve">                              　　　　　     </t>
    <phoneticPr fontId="133"/>
  </si>
  <si>
    <t xml:space="preserve"> 団 体 名</t>
  </si>
  <si>
    <t xml:space="preserve"> 代表者名 　</t>
  </si>
  <si>
    <t xml:space="preserve"> 電　　話</t>
    <phoneticPr fontId="24"/>
  </si>
  <si>
    <t xml:space="preserve">                                                                              </t>
    <phoneticPr fontId="133"/>
  </si>
  <si>
    <t>電子メール</t>
    <phoneticPr fontId="24"/>
  </si>
  <si>
    <t>このシートは入力不要です。</t>
    <phoneticPr fontId="24"/>
  </si>
  <si>
    <t>(2) 地方自治法第221条第２項に基づき県が行う一切の措置について、異議を述べないこと。</t>
    <phoneticPr fontId="24"/>
  </si>
  <si>
    <t>１　暴力団排除条例（平成22年兵庫県条例第35号。以下「条例」という。）を遵守し、暴力団排除に
　協力することについて</t>
    <phoneticPr fontId="24"/>
  </si>
  <si>
    <t>(2) 暴力団排除条例施行規則（平成23年兵庫県公安委員会規則第２号）第２条各号に掲げる者に該当
　しないこと。</t>
    <phoneticPr fontId="2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</si>
  <si>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2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</si>
  <si>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133"/>
  </si>
  <si>
    <t>(1)　法令並びにこの要綱及び当該補助事業に係る要綱、要領その他の規程の規定に違反したとき。</t>
    <phoneticPr fontId="24"/>
  </si>
  <si>
    <t>２  知事は、前項の取消しを決定した場合には、その旨を補助金交付決定取消通知書（様式第11号）
　により当該補助事業者に通知するものとする。</t>
    <phoneticPr fontId="2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</si>
  <si>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その旨及びその取消事由、その取消しに係る補助
　事業者又は間接補助事業者の名称その他知事が必要と認める事項を公表することができる。</t>
    </r>
    <phoneticPr fontId="24"/>
  </si>
  <si>
    <t>４　前項の規定による公表は、その取消事由が悪質かつ重大である場合その他の知事が必要と認める
　場合に行うものとする。</t>
    <phoneticPr fontId="24"/>
  </si>
  <si>
    <t>第221条 2  普通地方公共団体の長は、予算の執行の適正を期するため、工事の請負契約者、物品の
納入者、補助金、交付金、貸付金等の交付若しくは貸付けを受けた者（補助金、交付金、貸付金等の
終局の受領者を含む。）又は調査、試験、研究等の委託を受けた者に対して、その状況を調査し、又
は報告を徴することができる。</t>
    <phoneticPr fontId="24"/>
  </si>
  <si>
    <t>(1) 兵庫県保健医療部補助金交付要綱第15条に基づき県が行う一切の措置について、異議を述べないこと。</t>
    <phoneticPr fontId="24"/>
  </si>
  <si>
    <t>その他収入（おやつ代等）</t>
    <phoneticPr fontId="24"/>
  </si>
  <si>
    <t>　 保護者が負担するおやつ代、病院内保育施設運営に係るその他の収入</t>
    <phoneticPr fontId="24"/>
  </si>
  <si>
    <t>医療法人◯◯会</t>
    <phoneticPr fontId="24"/>
  </si>
  <si>
    <t>兵庫県庁病院</t>
    <rPh sb="0" eb="2">
      <t>ヒョウゴ</t>
    </rPh>
    <rPh sb="2" eb="4">
      <t>ケンチョウ</t>
    </rPh>
    <phoneticPr fontId="24"/>
  </si>
  <si>
    <t>○○市東灘区中山手通1-5-1</t>
    <phoneticPr fontId="24"/>
  </si>
  <si>
    <t>○○市中央区下山手通5-10-1</t>
    <phoneticPr fontId="24"/>
  </si>
  <si>
    <t>理事長</t>
    <phoneticPr fontId="24"/>
  </si>
  <si>
    <t>兵庫県庁　太郎</t>
    <rPh sb="0" eb="2">
      <t>ヒョウゴ</t>
    </rPh>
    <rPh sb="2" eb="4">
      <t>ケンチョウ</t>
    </rPh>
    <rPh sb="5" eb="7">
      <t>タロウ</t>
    </rPh>
    <phoneticPr fontId="24"/>
  </si>
  <si>
    <t>◯◯メール</t>
    <phoneticPr fontId="24"/>
  </si>
  <si>
    <t>なかよし保育園</t>
    <phoneticPr fontId="24"/>
  </si>
  <si>
    <t>078-341-7711　内線◯◯　　　　</t>
    <phoneticPr fontId="24"/>
  </si>
  <si>
    <t>△△△メール</t>
    <phoneticPr fontId="24"/>
  </si>
  <si>
    <t>○○　○○</t>
    <phoneticPr fontId="24"/>
  </si>
  <si>
    <t>○○　○○</t>
  </si>
  <si>
    <t>令和4年4月1日～令和5年3月31日</t>
    <rPh sb="0" eb="2">
      <t>レイワ</t>
    </rPh>
    <rPh sb="3" eb="4">
      <t>ネン</t>
    </rPh>
    <rPh sb="5" eb="6">
      <t>ツキ</t>
    </rPh>
    <rPh sb="7" eb="8">
      <t>ヒ</t>
    </rPh>
    <rPh sb="9" eb="11">
      <t>レイワ</t>
    </rPh>
    <rPh sb="12" eb="13">
      <t>ネン</t>
    </rPh>
    <rPh sb="14" eb="15">
      <t>ツキ</t>
    </rPh>
    <rPh sb="17" eb="18">
      <t>ヒ</t>
    </rPh>
    <phoneticPr fontId="24"/>
  </si>
  <si>
    <t>2月15日～産休予定</t>
    <rPh sb="1" eb="2">
      <t>ガツ</t>
    </rPh>
    <rPh sb="4" eb="5">
      <t>ヒ</t>
    </rPh>
    <rPh sb="6" eb="8">
      <t>サンキュウ</t>
    </rPh>
    <rPh sb="8" eb="10">
      <t>ヨテイ</t>
    </rPh>
    <phoneticPr fontId="24"/>
  </si>
  <si>
    <t>令和4年4月1日～令和5年2月28日</t>
    <rPh sb="0" eb="2">
      <t>レイワ</t>
    </rPh>
    <rPh sb="3" eb="4">
      <t>ネン</t>
    </rPh>
    <rPh sb="5" eb="6">
      <t>ツキ</t>
    </rPh>
    <rPh sb="7" eb="8">
      <t>ヒ</t>
    </rPh>
    <rPh sb="9" eb="11">
      <t>レイワ</t>
    </rPh>
    <rPh sb="12" eb="13">
      <t>ネン</t>
    </rPh>
    <rPh sb="14" eb="15">
      <t>ツキ</t>
    </rPh>
    <rPh sb="17" eb="18">
      <t>ヒ</t>
    </rPh>
    <phoneticPr fontId="24"/>
  </si>
  <si>
    <t>2月末退職予定</t>
    <rPh sb="1" eb="3">
      <t>ガツマツ</t>
    </rPh>
    <rPh sb="3" eb="5">
      <t>タイショク</t>
    </rPh>
    <rPh sb="5" eb="7">
      <t>ヨテイ</t>
    </rPh>
    <phoneticPr fontId="24"/>
  </si>
  <si>
    <t>令和4年5月1日～令和5年3月31日</t>
    <rPh sb="0" eb="2">
      <t>レイワ</t>
    </rPh>
    <rPh sb="3" eb="4">
      <t>ネン</t>
    </rPh>
    <rPh sb="5" eb="6">
      <t>ツキ</t>
    </rPh>
    <rPh sb="7" eb="8">
      <t>ヒ</t>
    </rPh>
    <rPh sb="9" eb="11">
      <t>レイワ</t>
    </rPh>
    <rPh sb="12" eb="13">
      <t>ネン</t>
    </rPh>
    <rPh sb="14" eb="15">
      <t>ツキ</t>
    </rPh>
    <rPh sb="17" eb="18">
      <t>ヒ</t>
    </rPh>
    <phoneticPr fontId="24"/>
  </si>
  <si>
    <t>令和4年6月15日～令和5年3月31日</t>
    <rPh sb="0" eb="2">
      <t>レイワ</t>
    </rPh>
    <rPh sb="3" eb="4">
      <t>ネン</t>
    </rPh>
    <rPh sb="5" eb="6">
      <t>ツキ</t>
    </rPh>
    <rPh sb="8" eb="9">
      <t>ヒ</t>
    </rPh>
    <rPh sb="10" eb="12">
      <t>レイワ</t>
    </rPh>
    <rPh sb="13" eb="14">
      <t>ネン</t>
    </rPh>
    <rPh sb="15" eb="16">
      <t>ツキ</t>
    </rPh>
    <rPh sb="18" eb="19">
      <t>ヒ</t>
    </rPh>
    <phoneticPr fontId="24"/>
  </si>
  <si>
    <t>9～18時　週2.5日</t>
    <rPh sb="4" eb="5">
      <t>ジ</t>
    </rPh>
    <rPh sb="6" eb="7">
      <t>シュウ</t>
    </rPh>
    <rPh sb="10" eb="11">
      <t>ニチ</t>
    </rPh>
    <phoneticPr fontId="24"/>
  </si>
  <si>
    <t>令和4年6月1日～令和5年3月15日</t>
    <rPh sb="0" eb="2">
      <t>レイワ</t>
    </rPh>
    <rPh sb="3" eb="4">
      <t>ネン</t>
    </rPh>
    <rPh sb="5" eb="6">
      <t>ツキ</t>
    </rPh>
    <rPh sb="7" eb="8">
      <t>ヒ</t>
    </rPh>
    <rPh sb="9" eb="11">
      <t>レイワ</t>
    </rPh>
    <rPh sb="12" eb="13">
      <t>ネン</t>
    </rPh>
    <rPh sb="14" eb="15">
      <t>ツキ</t>
    </rPh>
    <rPh sb="17" eb="18">
      <t>ヒ</t>
    </rPh>
    <phoneticPr fontId="24"/>
  </si>
  <si>
    <t>9～15時　週3日</t>
    <rPh sb="4" eb="5">
      <t>ジ</t>
    </rPh>
    <rPh sb="6" eb="7">
      <t>シュウ</t>
    </rPh>
    <rPh sb="8" eb="9">
      <t>ニチ</t>
    </rPh>
    <phoneticPr fontId="24"/>
  </si>
  <si>
    <t>14：00～18：00　</t>
  </si>
  <si>
    <t>看護職員</t>
  </si>
  <si>
    <t>□□　□□</t>
  </si>
  <si>
    <t>○○　▽▽</t>
  </si>
  <si>
    <t>□□　○○</t>
  </si>
  <si>
    <t>▽▽　◇◇</t>
  </si>
  <si>
    <t>△△　○○</t>
  </si>
  <si>
    <t>医師（男性）</t>
  </si>
  <si>
    <t>■■　△△</t>
  </si>
  <si>
    <t>医師（女性）</t>
  </si>
  <si>
    <t>▼▼　◇◇</t>
  </si>
  <si>
    <t>その他の職員</t>
  </si>
  <si>
    <t>○</t>
  </si>
  <si>
    <t>保育士１５日から
産休予定１人</t>
    <rPh sb="0" eb="2">
      <t>ホイク</t>
    </rPh>
    <rPh sb="2" eb="3">
      <t>シ</t>
    </rPh>
    <rPh sb="5" eb="6">
      <t>ヒ</t>
    </rPh>
    <rPh sb="9" eb="11">
      <t>サンキュウ</t>
    </rPh>
    <rPh sb="11" eb="13">
      <t>ヨテイ</t>
    </rPh>
    <rPh sb="14" eb="15">
      <t>ニン</t>
    </rPh>
    <phoneticPr fontId="24"/>
  </si>
  <si>
    <t>保育助手2月末
退職予定１人</t>
    <rPh sb="0" eb="2">
      <t>ホイク</t>
    </rPh>
    <rPh sb="2" eb="4">
      <t>ジョシュ</t>
    </rPh>
    <rPh sb="5" eb="6">
      <t>ガツ</t>
    </rPh>
    <rPh sb="6" eb="7">
      <t>マツ</t>
    </rPh>
    <rPh sb="8" eb="10">
      <t>タイショク</t>
    </rPh>
    <rPh sb="10" eb="12">
      <t>ヨテイ</t>
    </rPh>
    <rPh sb="13" eb="14">
      <t>ニン</t>
    </rPh>
    <phoneticPr fontId="24"/>
  </si>
  <si>
    <t>神戸市西区南3-21-2</t>
    <rPh sb="0" eb="3">
      <t>コウベシ</t>
    </rPh>
    <rPh sb="3" eb="5">
      <t>ニシク</t>
    </rPh>
    <rPh sb="5" eb="6">
      <t>ミナミ</t>
    </rPh>
    <phoneticPr fontId="24"/>
  </si>
  <si>
    <t>株式会社保育委託団体</t>
    <rPh sb="0" eb="4">
      <t>カブシキガイシャ</t>
    </rPh>
    <rPh sb="4" eb="6">
      <t>ホイク</t>
    </rPh>
    <rPh sb="6" eb="8">
      <t>イタク</t>
    </rPh>
    <rPh sb="8" eb="10">
      <t>ダンタイ</t>
    </rPh>
    <phoneticPr fontId="24"/>
  </si>
  <si>
    <t>保育　委託</t>
    <rPh sb="0" eb="2">
      <t>ホイク</t>
    </rPh>
    <rPh sb="3" eb="5">
      <t>イタク</t>
    </rPh>
    <phoneticPr fontId="24"/>
  </si>
  <si>
    <t>㋐</t>
  </si>
  <si>
    <t>㋑</t>
  </si>
  <si>
    <t>その他委託費</t>
    <rPh sb="2" eb="3">
      <t>タ</t>
    </rPh>
    <rPh sb="3" eb="6">
      <t>イタクヒ</t>
    </rPh>
    <phoneticPr fontId="24"/>
  </si>
  <si>
    <t>○○銀行</t>
    <rPh sb="2" eb="4">
      <t>ギンコウ</t>
    </rPh>
    <phoneticPr fontId="24"/>
  </si>
  <si>
    <t>△△支店</t>
    <rPh sb="2" eb="4">
      <t>シテン</t>
    </rPh>
    <phoneticPr fontId="24"/>
  </si>
  <si>
    <t>ｲﾘｮｳﾎｳｼﾞﾝﾏﾙﾏﾙﾏﾙｶｲ　ﾘｼﾞﾁｮｳﾏﾙﾏﾙ ﾏﾙﾏﾙ</t>
  </si>
  <si>
    <t>医療法人○○会　理事長○○　○○</t>
    <rPh sb="0" eb="2">
      <t>イリョウ</t>
    </rPh>
    <rPh sb="2" eb="4">
      <t>ホウジン</t>
    </rPh>
    <rPh sb="6" eb="7">
      <t>カイ</t>
    </rPh>
    <rPh sb="8" eb="11">
      <t>リジチョウ</t>
    </rPh>
    <phoneticPr fontId="24"/>
  </si>
  <si>
    <t>　（電話）078-341-7711（内線：73428、2774）</t>
    <rPh sb="2" eb="4">
      <t>デンワ</t>
    </rPh>
    <rPh sb="18" eb="20">
      <t>ナイセン</t>
    </rPh>
    <phoneticPr fontId="24"/>
  </si>
  <si>
    <t>　（電話） 078-341-7711（内線：73772、3257）</t>
    <rPh sb="2" eb="4">
      <t>デンワ</t>
    </rPh>
    <phoneticPr fontId="24"/>
  </si>
  <si>
    <t>病院内保育施設設置病院の令和５年度決算書（損益（収支）計算書及び貸借対照表）を添付すること。</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</si>
</sst>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quot;¥&quot;#,##0_);[Red]\(&quot;¥&quot;#,##0\)"/>
    <numFmt numFmtId="177" formatCode="#,##0_ "/>
    <numFmt numFmtId="178" formatCode="#,##0;&quot;△ &quot;#,##0"/>
    <numFmt numFmtId="179" formatCode="0.0_);[Red]\(0.0\)"/>
    <numFmt numFmtId="180" formatCode="[$-411]ggge&quot;年&quot;m&quot;月&quot;d&quot;日&quot;;@"/>
    <numFmt numFmtId="181" formatCode="h&quot;時&quot;mm&quot;分&quot;;@"/>
    <numFmt numFmtId="182" formatCode="h&quot;時間&quot;mm&quot;分&quot;;@"/>
    <numFmt numFmtId="183" formatCode="#,###&quot;人&quot;\ "/>
    <numFmt numFmtId="184" formatCode="[$-411]ge\.m\.d;@"/>
    <numFmt numFmtId="185" formatCode="0_);[Red]\(0\)"/>
    <numFmt numFmtId="186" formatCode="#,##0_);[Red]\(#,##0\)"/>
    <numFmt numFmtId="187" formatCode="#,##0.0_);[Red]\(#,##0.0\)"/>
    <numFmt numFmtId="188" formatCode="\(#,##0.0\)"/>
    <numFmt numFmtId="189" formatCode="#,##0.0&quot;人&quot;\ "/>
    <numFmt numFmtId="190" formatCode="&quot;補助金&quot;#,##0&quot;円&quot;"/>
    <numFmt numFmtId="191" formatCode="0.0000_);[Red]\(0.0000\)"/>
    <numFmt numFmtId="192" formatCode="0;0;"/>
    <numFmt numFmtId="193" formatCode="#,##0&quot;円&quot;\ "/>
    <numFmt numFmtId="194" formatCode="#,##0_ ;[Red]\-#,##0\ "/>
    <numFmt numFmtId="195" formatCode="#,##0.0_ "/>
    <numFmt numFmtId="196" formatCode="h:mm;@"/>
    <numFmt numFmtId="197" formatCode="0_ ;[Red]\-0\ "/>
    <numFmt numFmtId="198" formatCode="#,##0.0;&quot;△ &quot;#,##0.0"/>
    <numFmt numFmtId="199" formatCode="#,##0.00_ "/>
    <numFmt numFmtId="200" formatCode="0.0_ "/>
    <numFmt numFmtId="201" formatCode="#,##0;&quot;▲ &quot;#,##0"/>
    <numFmt numFmtId="202" formatCode="0.0;&quot;▲ &quot;0.0"/>
    <numFmt numFmtId="203" formatCode="#,##0&quot;人&quot;\ "/>
    <numFmt numFmtId="204" formatCode="#,##0;[Red]#,##0"/>
    <numFmt numFmtId="205" formatCode="0.00_ "/>
    <numFmt numFmtId="206" formatCode="#,###"/>
    <numFmt numFmtId="207" formatCode="[DBNum3][$-411]ggge&quot;年&quot;m&quot;月&quot;d&quot;日&quot;"/>
    <numFmt numFmtId="208" formatCode="&quot;令和&quot;#,##0&quot;年度&quot;"/>
  </numFmts>
  <fonts count="13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name val="明朝"/>
      <family val="1"/>
      <charset val="128"/>
    </font>
    <font>
      <sz val="1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b/>
      <sz val="12"/>
      <color indexed="10"/>
      <name val="ＭＳ Ｐゴシック"/>
      <family val="3"/>
      <charset val="128"/>
    </font>
    <font>
      <sz val="11"/>
      <name val="ＪＳＰ明朝"/>
      <family val="1"/>
      <charset val="128"/>
    </font>
    <font>
      <sz val="11"/>
      <color indexed="12"/>
      <name val="ＭＳ Ｐゴシック"/>
      <family val="3"/>
      <charset val="128"/>
    </font>
    <font>
      <b/>
      <sz val="12"/>
      <name val="ＭＳ Ｐゴシック"/>
      <family val="3"/>
      <charset val="128"/>
    </font>
    <font>
      <b/>
      <sz val="16"/>
      <name val="ＭＳ Ｐゴシック"/>
      <family val="3"/>
      <charset val="128"/>
    </font>
    <font>
      <b/>
      <u/>
      <sz val="11"/>
      <name val="ＭＳ Ｐゴシック"/>
      <family val="3"/>
      <charset val="128"/>
    </font>
    <font>
      <b/>
      <sz val="11"/>
      <name val="ＭＳ Ｐゴシック"/>
      <family val="3"/>
      <charset val="128"/>
    </font>
    <font>
      <b/>
      <sz val="11"/>
      <color indexed="10"/>
      <name val="ＭＳ Ｐゴシック"/>
      <family val="3"/>
      <charset val="128"/>
    </font>
    <font>
      <b/>
      <sz val="9"/>
      <color indexed="10"/>
      <name val="ＭＳ Ｐゴシック"/>
      <family val="3"/>
      <charset val="128"/>
    </font>
    <font>
      <sz val="9"/>
      <name val="ＭＳ Ｐ明朝"/>
      <family val="1"/>
      <charset val="128"/>
    </font>
    <font>
      <b/>
      <sz val="11"/>
      <color indexed="12"/>
      <name val="ＭＳ Ｐゴシック"/>
      <family val="3"/>
      <charset val="128"/>
    </font>
    <font>
      <b/>
      <sz val="12"/>
      <color indexed="10"/>
      <name val="ＭＳ Ｐ明朝"/>
      <family val="1"/>
      <charset val="128"/>
    </font>
    <font>
      <sz val="12"/>
      <name val="ＭＳ Ｐ明朝"/>
      <family val="1"/>
      <charset val="128"/>
    </font>
    <font>
      <sz val="14"/>
      <name val="ＭＳ Ｐ明朝"/>
      <family val="1"/>
      <charset val="128"/>
    </font>
    <font>
      <sz val="12"/>
      <color indexed="12"/>
      <name val="ＭＳ Ｐ明朝"/>
      <family val="1"/>
      <charset val="128"/>
    </font>
    <font>
      <b/>
      <sz val="12"/>
      <name val="ＭＳ Ｐ明朝"/>
      <family val="1"/>
      <charset val="128"/>
    </font>
    <font>
      <b/>
      <sz val="11"/>
      <color indexed="10"/>
      <name val="ＭＳ Ｐ明朝"/>
      <family val="1"/>
      <charset val="128"/>
    </font>
    <font>
      <b/>
      <sz val="11"/>
      <name val="ＭＳ Ｐ明朝"/>
      <family val="1"/>
      <charset val="128"/>
    </font>
    <font>
      <sz val="10"/>
      <name val="ＭＳ Ｐ明朝"/>
      <family val="1"/>
      <charset val="128"/>
    </font>
    <font>
      <sz val="10"/>
      <name val="ＭＳ Ｐゴシック"/>
      <family val="3"/>
      <charset val="128"/>
    </font>
    <font>
      <sz val="11"/>
      <color indexed="9"/>
      <name val="ＭＳ Ｐ明朝"/>
      <family val="1"/>
      <charset val="128"/>
    </font>
    <font>
      <sz val="11"/>
      <color indexed="10"/>
      <name val="ＭＳ Ｐ明朝"/>
      <family val="1"/>
      <charset val="128"/>
    </font>
    <font>
      <sz val="7"/>
      <name val="ＭＳ Ｐ明朝"/>
      <family val="1"/>
      <charset val="128"/>
    </font>
    <font>
      <sz val="11"/>
      <color indexed="12"/>
      <name val="ＭＳ Ｐ明朝"/>
      <family val="1"/>
      <charset val="128"/>
    </font>
    <font>
      <sz val="9"/>
      <color indexed="12"/>
      <name val="ＭＳ Ｐ明朝"/>
      <family val="1"/>
      <charset val="128"/>
    </font>
    <font>
      <b/>
      <sz val="14"/>
      <color indexed="10"/>
      <name val="ＭＳ Ｐ明朝"/>
      <family val="1"/>
      <charset val="128"/>
    </font>
    <font>
      <b/>
      <sz val="9"/>
      <name val="ＭＳ Ｐ明朝"/>
      <family val="1"/>
      <charset val="128"/>
    </font>
    <font>
      <u/>
      <sz val="9"/>
      <color indexed="12"/>
      <name val="ＭＳ Ｐ明朝"/>
      <family val="1"/>
      <charset val="128"/>
    </font>
    <font>
      <sz val="8"/>
      <name val="ＭＳ Ｐ明朝"/>
      <family val="1"/>
      <charset val="128"/>
    </font>
    <font>
      <u/>
      <sz val="9"/>
      <name val="ＭＳ Ｐ明朝"/>
      <family val="1"/>
      <charset val="128"/>
    </font>
    <font>
      <b/>
      <u/>
      <sz val="10"/>
      <name val="ＭＳ Ｐ明朝"/>
      <family val="1"/>
      <charset val="128"/>
    </font>
    <font>
      <sz val="12"/>
      <color indexed="64"/>
      <name val="ＭＳ Ｐ明朝"/>
      <family val="1"/>
      <charset val="128"/>
    </font>
    <font>
      <b/>
      <sz val="12"/>
      <color indexed="64"/>
      <name val="ＭＳ Ｐ明朝"/>
      <family val="1"/>
      <charset val="128"/>
    </font>
    <font>
      <b/>
      <sz val="14"/>
      <name val="ＭＳ Ｐ明朝"/>
      <family val="1"/>
      <charset val="128"/>
    </font>
    <font>
      <sz val="10"/>
      <color indexed="64"/>
      <name val="ＭＳ Ｐ明朝"/>
      <family val="1"/>
      <charset val="128"/>
    </font>
    <font>
      <b/>
      <i/>
      <sz val="12"/>
      <color indexed="12"/>
      <name val="ＭＳ Ｐ明朝"/>
      <family val="1"/>
      <charset val="128"/>
    </font>
    <font>
      <sz val="6"/>
      <name val="ＭＳ Ｐ明朝"/>
      <family val="1"/>
      <charset val="128"/>
    </font>
    <font>
      <b/>
      <sz val="10"/>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color indexed="81"/>
      <name val="ＭＳ Ｐゴシック"/>
      <family val="3"/>
      <charset val="128"/>
    </font>
    <font>
      <sz val="10"/>
      <color indexed="10"/>
      <name val="ＭＳ Ｐ明朝"/>
      <family val="1"/>
      <charset val="128"/>
    </font>
    <font>
      <sz val="14"/>
      <name val="ＭＳ Ｐゴシック"/>
      <family val="3"/>
      <charset val="128"/>
    </font>
    <font>
      <sz val="9"/>
      <name val="ＭＳ Ｐゴシック"/>
      <family val="3"/>
      <charset val="128"/>
    </font>
    <font>
      <sz val="9"/>
      <color indexed="10"/>
      <name val="ＭＳ Ｐ明朝"/>
      <family val="1"/>
      <charset val="128"/>
    </font>
    <font>
      <b/>
      <sz val="9"/>
      <color indexed="10"/>
      <name val="ＭＳ Ｐ明朝"/>
      <family val="1"/>
      <charset val="128"/>
    </font>
    <font>
      <sz val="9.5"/>
      <name val="ＭＳ Ｐ明朝"/>
      <family val="1"/>
      <charset val="128"/>
    </font>
    <font>
      <sz val="8"/>
      <color indexed="10"/>
      <name val="ＭＳ Ｐ明朝"/>
      <family val="1"/>
      <charset val="128"/>
    </font>
    <font>
      <i/>
      <sz val="9"/>
      <name val="ＭＳ Ｐ明朝"/>
      <family val="1"/>
      <charset val="128"/>
    </font>
    <font>
      <b/>
      <i/>
      <sz val="9"/>
      <name val="ＭＳ Ｐ明朝"/>
      <family val="1"/>
      <charset val="128"/>
    </font>
    <font>
      <b/>
      <i/>
      <sz val="9"/>
      <color indexed="10"/>
      <name val="ＭＳ Ｐ明朝"/>
      <family val="1"/>
      <charset val="128"/>
    </font>
    <font>
      <b/>
      <sz val="10"/>
      <name val="ＭＳ Ｐ明朝"/>
      <family val="1"/>
      <charset val="128"/>
    </font>
    <font>
      <sz val="10"/>
      <color indexed="14"/>
      <name val="ＭＳ Ｐ明朝"/>
      <family val="1"/>
      <charset val="128"/>
    </font>
    <font>
      <sz val="11"/>
      <name val="MS UI Gothic"/>
      <family val="3"/>
      <charset val="128"/>
    </font>
    <font>
      <sz val="7"/>
      <name val="明朝"/>
      <family val="1"/>
      <charset val="128"/>
    </font>
    <font>
      <sz val="10"/>
      <name val="MS UI Gothic"/>
      <family val="3"/>
      <charset val="128"/>
    </font>
    <font>
      <sz val="8"/>
      <name val="ＭＳ Ｐゴシック"/>
      <family val="3"/>
      <charset val="128"/>
    </font>
    <font>
      <b/>
      <sz val="12"/>
      <name val="MS UI Gothic"/>
      <family val="3"/>
      <charset val="128"/>
    </font>
    <font>
      <sz val="11"/>
      <color indexed="10"/>
      <name val="MS UI Gothic"/>
      <family val="3"/>
      <charset val="128"/>
    </font>
    <font>
      <b/>
      <sz val="16"/>
      <name val="ＭＳ Ｐ明朝"/>
      <family val="1"/>
      <charset val="128"/>
    </font>
    <font>
      <b/>
      <sz val="14"/>
      <name val="ＭＳ Ｐゴシック"/>
      <family val="3"/>
      <charset val="128"/>
    </font>
    <font>
      <sz val="11"/>
      <color indexed="62"/>
      <name val="ＭＳ Ｐ明朝"/>
      <family val="1"/>
      <charset val="128"/>
    </font>
    <font>
      <sz val="11"/>
      <name val="ＭＳ 明朝"/>
      <family val="1"/>
      <charset val="128"/>
    </font>
    <font>
      <sz val="11"/>
      <color theme="1"/>
      <name val="ＭＳ Ｐゴシック"/>
      <family val="3"/>
      <charset val="128"/>
      <scheme val="minor"/>
    </font>
    <font>
      <sz val="9"/>
      <color rgb="FFFF0000"/>
      <name val="ＭＳ Ｐ明朝"/>
      <family val="1"/>
      <charset val="128"/>
    </font>
    <font>
      <sz val="8"/>
      <color rgb="FFFF0000"/>
      <name val="ＭＳ Ｐ明朝"/>
      <family val="1"/>
      <charset val="128"/>
    </font>
    <font>
      <sz val="11"/>
      <color rgb="FF0000FF"/>
      <name val="ＭＳ Ｐ明朝"/>
      <family val="1"/>
      <charset val="128"/>
    </font>
    <font>
      <sz val="10"/>
      <color rgb="FFFF0000"/>
      <name val="ＭＳ Ｐ明朝"/>
      <family val="1"/>
      <charset val="128"/>
    </font>
    <font>
      <b/>
      <sz val="11"/>
      <color rgb="FF0000FF"/>
      <name val="MS UI Gothic"/>
      <family val="3"/>
      <charset val="128"/>
    </font>
    <font>
      <b/>
      <sz val="11"/>
      <color rgb="FF0000FF"/>
      <name val="ＭＳ Ｐゴシック"/>
      <family val="3"/>
      <charset val="128"/>
    </font>
    <font>
      <sz val="11"/>
      <color rgb="FFFF0000"/>
      <name val="ＭＳ Ｐ明朝"/>
      <family val="1"/>
      <charset val="128"/>
    </font>
    <font>
      <i/>
      <sz val="12"/>
      <color rgb="FF0000FF"/>
      <name val="ＭＳ Ｐ明朝"/>
      <family val="1"/>
      <charset val="128"/>
    </font>
    <font>
      <b/>
      <sz val="11"/>
      <color rgb="FFFF0000"/>
      <name val="ＭＳ Ｐ明朝"/>
      <family val="1"/>
      <charset val="128"/>
    </font>
    <font>
      <b/>
      <sz val="11"/>
      <color theme="0"/>
      <name val="ＭＳ Ｐ明朝"/>
      <family val="1"/>
      <charset val="128"/>
    </font>
    <font>
      <sz val="12"/>
      <color rgb="FF0000FF"/>
      <name val="ＭＳ Ｐ明朝"/>
      <family val="1"/>
      <charset val="128"/>
    </font>
    <font>
      <sz val="11"/>
      <color theme="0" tint="-0.34998626667073579"/>
      <name val="ＭＳ Ｐ明朝"/>
      <family val="1"/>
      <charset val="128"/>
    </font>
    <font>
      <sz val="11"/>
      <color theme="0" tint="-0.249977111117893"/>
      <name val="ＭＳ Ｐゴシック"/>
      <family val="3"/>
      <charset val="128"/>
    </font>
    <font>
      <sz val="10"/>
      <color rgb="FFFF0000"/>
      <name val="ＭＳ Ｐゴシック"/>
      <family val="3"/>
      <charset val="128"/>
    </font>
    <font>
      <sz val="11"/>
      <color rgb="FF0000FF"/>
      <name val="ＭＳ Ｐゴシック"/>
      <family val="3"/>
      <charset val="128"/>
    </font>
    <font>
      <sz val="11"/>
      <color rgb="FF0000FF"/>
      <name val="MS UI Gothic"/>
      <family val="3"/>
      <charset val="128"/>
    </font>
    <font>
      <sz val="10"/>
      <color rgb="FF0000FF"/>
      <name val="ＭＳ Ｐゴシック"/>
      <family val="3"/>
      <charset val="128"/>
    </font>
    <font>
      <sz val="11"/>
      <color rgb="FFFF0000"/>
      <name val="ＭＳ Ｐゴシック"/>
      <family val="3"/>
      <charset val="128"/>
    </font>
    <font>
      <sz val="12"/>
      <color rgb="FF000000"/>
      <name val="ＭＳ Ｐ明朝"/>
      <family val="1"/>
      <charset val="128"/>
    </font>
    <font>
      <sz val="11"/>
      <color rgb="FF000000"/>
      <name val="ＭＳ 明朝"/>
      <family val="1"/>
      <charset val="128"/>
    </font>
    <font>
      <b/>
      <sz val="16"/>
      <color indexed="12"/>
      <name val="ＭＳ Ｐゴシック"/>
      <family val="3"/>
      <charset val="128"/>
    </font>
    <font>
      <sz val="16"/>
      <color indexed="12"/>
      <name val="ＭＳ Ｐゴシック"/>
      <family val="3"/>
      <charset val="128"/>
    </font>
    <font>
      <sz val="16"/>
      <name val="ＭＳ Ｐゴシック"/>
      <family val="3"/>
      <charset val="128"/>
    </font>
    <font>
      <sz val="9"/>
      <color rgb="FFFF0000"/>
      <name val="ＭＳ Ｐゴシック"/>
      <family val="3"/>
      <charset val="128"/>
    </font>
    <font>
      <sz val="11"/>
      <color theme="1"/>
      <name val="ＭＳ Ｐゴシック"/>
      <family val="3"/>
      <charset val="128"/>
    </font>
    <font>
      <b/>
      <u/>
      <sz val="12"/>
      <name val="ＭＳ Ｐゴシック"/>
      <family val="3"/>
      <charset val="128"/>
    </font>
    <font>
      <b/>
      <u/>
      <sz val="10"/>
      <color indexed="81"/>
      <name val="ＭＳ Ｐゴシック"/>
      <family val="3"/>
      <charset val="128"/>
    </font>
    <font>
      <b/>
      <sz val="12"/>
      <color indexed="12"/>
      <name val="ＭＳ Ｐゴシック"/>
      <family val="3"/>
      <charset val="128"/>
    </font>
    <font>
      <b/>
      <sz val="10"/>
      <color rgb="FF0033CC"/>
      <name val="ＭＳ Ｐゴシック"/>
      <family val="3"/>
      <charset val="128"/>
    </font>
    <font>
      <sz val="10"/>
      <color indexed="12"/>
      <name val="ＭＳ Ｐ明朝"/>
      <family val="1"/>
      <charset val="128"/>
    </font>
    <font>
      <b/>
      <sz val="11"/>
      <color theme="0"/>
      <name val="ＭＳ Ｐゴシック"/>
      <family val="3"/>
      <charset val="128"/>
    </font>
    <font>
      <sz val="11"/>
      <color theme="0"/>
      <name val="ＭＳ Ｐゴシック"/>
      <family val="3"/>
      <charset val="128"/>
    </font>
    <font>
      <sz val="11"/>
      <color theme="0" tint="-0.34998626667073579"/>
      <name val="ＭＳ Ｐゴシック"/>
      <family val="3"/>
      <charset val="128"/>
    </font>
    <font>
      <b/>
      <sz val="11"/>
      <color rgb="FFFF0000"/>
      <name val="ＭＳ Ｐゴシック"/>
      <family val="3"/>
      <charset val="128"/>
    </font>
    <font>
      <sz val="11"/>
      <color indexed="81"/>
      <name val="Meiryo UI"/>
      <family val="3"/>
      <charset val="128"/>
    </font>
    <font>
      <b/>
      <sz val="11"/>
      <color indexed="81"/>
      <name val="Meiryo UI"/>
      <family val="3"/>
      <charset val="128"/>
    </font>
    <font>
      <b/>
      <sz val="11"/>
      <color rgb="FFFF0000"/>
      <name val="Meiryo UI"/>
      <family val="3"/>
      <charset val="128"/>
    </font>
    <font>
      <b/>
      <sz val="10"/>
      <color rgb="FFFF0000"/>
      <name val="Meiryo UI"/>
      <family val="3"/>
      <charset val="128"/>
    </font>
    <font>
      <sz val="11"/>
      <name val="游ゴシック"/>
      <family val="3"/>
      <charset val="128"/>
    </font>
    <font>
      <sz val="10"/>
      <name val="游ゴシック"/>
      <family val="3"/>
      <charset val="128"/>
    </font>
    <font>
      <sz val="11"/>
      <color rgb="FFFF0000"/>
      <name val="Meiryo UI"/>
      <family val="3"/>
      <charset val="128"/>
    </font>
    <font>
      <sz val="11"/>
      <name val="Meiryo UI"/>
      <family val="3"/>
      <charset val="128"/>
    </font>
    <font>
      <sz val="11"/>
      <color rgb="FFFFFF00"/>
      <name val="Meiryo UI"/>
      <family val="3"/>
      <charset val="128"/>
    </font>
    <font>
      <sz val="16"/>
      <color theme="1"/>
      <name val="ＭＳ 明朝"/>
      <family val="1"/>
      <charset val="128"/>
    </font>
    <font>
      <sz val="6"/>
      <name val="ＭＳ 明朝"/>
      <family val="2"/>
      <charset val="128"/>
    </font>
    <font>
      <sz val="11"/>
      <color theme="1"/>
      <name val="ＭＳ 明朝"/>
      <family val="1"/>
      <charset val="128"/>
    </font>
    <font>
      <b/>
      <sz val="11"/>
      <color indexed="10"/>
      <name val="ＭＳ 明朝"/>
      <family val="1"/>
      <charset val="128"/>
    </font>
    <font>
      <sz val="12"/>
      <name val="游ゴシック"/>
      <family val="3"/>
      <charset val="128"/>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6" tint="0.79998168889431442"/>
        <bgColor indexed="64"/>
      </patternFill>
    </fill>
    <fill>
      <patternFill patternType="solid">
        <fgColor rgb="FFFFFF99"/>
        <bgColor rgb="FF000000"/>
      </patternFill>
    </fill>
    <fill>
      <patternFill patternType="solid">
        <fgColor theme="8" tint="0.59999389629810485"/>
        <bgColor rgb="FF000000"/>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bottom style="medium">
        <color indexed="64"/>
      </bottom>
      <diagonal/>
    </border>
    <border>
      <left style="dotted">
        <color indexed="64"/>
      </left>
      <right style="thin">
        <color indexed="64"/>
      </right>
      <top style="thin">
        <color indexed="64"/>
      </top>
      <bottom style="thin">
        <color indexed="64"/>
      </bottom>
      <diagonal/>
    </border>
    <border>
      <left style="thin">
        <color indexed="8"/>
      </left>
      <right style="thick">
        <color indexed="8"/>
      </right>
      <top style="medium">
        <color indexed="64"/>
      </top>
      <bottom style="medium">
        <color indexed="64"/>
      </bottom>
      <diagonal/>
    </border>
    <border>
      <left style="thin">
        <color indexed="8"/>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s>
  <cellStyleXfs count="6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alignment vertical="center"/>
    </xf>
    <xf numFmtId="0" fontId="8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0" fillId="0" borderId="0"/>
    <xf numFmtId="0" fontId="21" fillId="0" borderId="0"/>
    <xf numFmtId="0" fontId="22" fillId="0" borderId="0"/>
    <xf numFmtId="0" fontId="23" fillId="4" borderId="0" applyNumberFormat="0" applyBorder="0" applyAlignment="0" applyProtection="0">
      <alignment vertical="center"/>
    </xf>
    <xf numFmtId="0" fontId="6" fillId="0" borderId="0"/>
    <xf numFmtId="0" fontId="6" fillId="0" borderId="0">
      <alignment vertical="center"/>
    </xf>
    <xf numFmtId="0" fontId="6" fillId="0" borderId="0"/>
  </cellStyleXfs>
  <cellXfs count="1323">
    <xf numFmtId="0" fontId="0" fillId="0" borderId="0" xfId="0"/>
    <xf numFmtId="0" fontId="6" fillId="0" borderId="0" xfId="0" applyFont="1"/>
    <xf numFmtId="0" fontId="29" fillId="0" borderId="0" xfId="0" applyFont="1" applyAlignment="1">
      <alignment horizontal="center"/>
    </xf>
    <xf numFmtId="0" fontId="6" fillId="0" borderId="11" xfId="0" applyFont="1" applyBorder="1"/>
    <xf numFmtId="0" fontId="6" fillId="0" borderId="12"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34" fillId="0" borderId="11" xfId="0" applyFont="1" applyBorder="1"/>
    <xf numFmtId="0" fontId="34" fillId="0" borderId="12" xfId="0" applyFont="1" applyBorder="1"/>
    <xf numFmtId="0" fontId="34" fillId="0" borderId="14" xfId="0" applyFont="1" applyBorder="1"/>
    <xf numFmtId="0" fontId="34" fillId="0" borderId="15" xfId="0" applyFont="1" applyBorder="1"/>
    <xf numFmtId="0" fontId="19" fillId="0" borderId="0" xfId="0" applyFont="1"/>
    <xf numFmtId="0" fontId="11" fillId="0" borderId="0" xfId="0" applyFont="1"/>
    <xf numFmtId="0" fontId="21" fillId="0" borderId="0" xfId="0" applyFont="1" applyAlignment="1">
      <alignment horizontal="center" vertical="top"/>
    </xf>
    <xf numFmtId="0" fontId="31" fillId="0" borderId="0" xfId="0" applyFont="1"/>
    <xf numFmtId="0" fontId="37" fillId="0" borderId="0" xfId="51" applyFont="1" applyProtection="1">
      <protection locked="0"/>
    </xf>
    <xf numFmtId="0" fontId="37" fillId="0" borderId="0" xfId="0" applyFont="1" applyAlignment="1">
      <alignment wrapText="1"/>
    </xf>
    <xf numFmtId="0" fontId="37" fillId="0" borderId="0" xfId="0" applyFont="1" applyProtection="1">
      <protection locked="0"/>
    </xf>
    <xf numFmtId="0" fontId="37" fillId="0" borderId="0" xfId="0" applyFont="1"/>
    <xf numFmtId="0" fontId="19" fillId="0" borderId="0" xfId="51" applyFont="1"/>
    <xf numFmtId="0" fontId="42" fillId="0" borderId="0" xfId="51" applyFont="1"/>
    <xf numFmtId="0" fontId="38" fillId="0" borderId="0" xfId="51" applyFont="1" applyAlignment="1">
      <alignment horizontal="distributed"/>
    </xf>
    <xf numFmtId="0" fontId="38" fillId="0" borderId="0" xfId="51" applyFont="1"/>
    <xf numFmtId="0" fontId="19" fillId="0" borderId="20" xfId="51" applyFont="1" applyBorder="1" applyAlignment="1">
      <alignment horizontal="center" vertical="center"/>
    </xf>
    <xf numFmtId="0" fontId="19" fillId="0" borderId="11" xfId="51" applyFont="1" applyBorder="1" applyAlignment="1">
      <alignment horizontal="center"/>
    </xf>
    <xf numFmtId="0" fontId="34" fillId="0" borderId="0" xfId="51" applyFont="1"/>
    <xf numFmtId="0" fontId="34" fillId="0" borderId="0" xfId="51" applyFont="1" applyAlignment="1">
      <alignment wrapText="1"/>
    </xf>
    <xf numFmtId="38" fontId="19" fillId="0" borderId="0" xfId="34" applyFont="1" applyFill="1" applyProtection="1"/>
    <xf numFmtId="38" fontId="37" fillId="0" borderId="11" xfId="34" applyFont="1" applyFill="1" applyBorder="1" applyAlignment="1" applyProtection="1"/>
    <xf numFmtId="38" fontId="37" fillId="25" borderId="16" xfId="34" applyFont="1" applyFill="1" applyBorder="1" applyAlignment="1" applyProtection="1">
      <protection locked="0"/>
    </xf>
    <xf numFmtId="38" fontId="39" fillId="0" borderId="20" xfId="34" applyFont="1" applyFill="1" applyBorder="1" applyAlignment="1" applyProtection="1"/>
    <xf numFmtId="0" fontId="19" fillId="0" borderId="20" xfId="51" applyFont="1" applyBorder="1"/>
    <xf numFmtId="0" fontId="19" fillId="0" borderId="21" xfId="51" applyFont="1" applyBorder="1"/>
    <xf numFmtId="38" fontId="45" fillId="0" borderId="0" xfId="51" applyNumberFormat="1" applyFont="1"/>
    <xf numFmtId="0" fontId="46" fillId="0" borderId="0" xfId="51" applyFont="1"/>
    <xf numFmtId="0" fontId="43" fillId="0" borderId="11" xfId="51" applyFont="1" applyBorder="1"/>
    <xf numFmtId="0" fontId="43" fillId="0" borderId="14" xfId="51" applyFont="1" applyBorder="1"/>
    <xf numFmtId="0" fontId="43" fillId="0" borderId="16" xfId="51" applyFont="1" applyBorder="1"/>
    <xf numFmtId="0" fontId="41" fillId="24" borderId="0" xfId="0" applyFont="1" applyFill="1" applyAlignment="1">
      <alignment vertical="center"/>
    </xf>
    <xf numFmtId="0" fontId="19" fillId="24" borderId="0" xfId="0" applyFont="1" applyFill="1"/>
    <xf numFmtId="0" fontId="19" fillId="0" borderId="0" xfId="0" applyFont="1" applyAlignment="1">
      <alignment horizontal="distributed" vertical="center"/>
    </xf>
    <xf numFmtId="0" fontId="34" fillId="0" borderId="0" xfId="0" applyFont="1" applyAlignment="1">
      <alignment vertical="center"/>
    </xf>
    <xf numFmtId="0" fontId="34" fillId="0" borderId="22" xfId="0" applyFont="1" applyBorder="1" applyAlignment="1">
      <alignment horizontal="center" vertical="center"/>
    </xf>
    <xf numFmtId="0" fontId="47" fillId="0" borderId="22" xfId="0" applyFont="1" applyBorder="1" applyAlignment="1">
      <alignment horizontal="center" vertical="center"/>
    </xf>
    <xf numFmtId="0" fontId="34" fillId="0" borderId="0" xfId="0" applyFont="1"/>
    <xf numFmtId="0" fontId="34" fillId="0" borderId="23" xfId="0" applyFont="1" applyBorder="1"/>
    <xf numFmtId="0" fontId="34" fillId="0" borderId="24" xfId="0" applyFont="1" applyBorder="1"/>
    <xf numFmtId="0" fontId="34" fillId="0" borderId="24" xfId="0" applyFont="1" applyBorder="1" applyAlignment="1">
      <alignment horizontal="right"/>
    </xf>
    <xf numFmtId="0" fontId="34" fillId="0" borderId="25" xfId="0" applyFont="1" applyBorder="1" applyAlignment="1">
      <alignment horizontal="right"/>
    </xf>
    <xf numFmtId="178" fontId="19" fillId="0" borderId="0" xfId="0" applyNumberFormat="1" applyFont="1" applyAlignment="1">
      <alignment vertical="center"/>
    </xf>
    <xf numFmtId="178" fontId="49" fillId="0" borderId="26" xfId="0" applyNumberFormat="1" applyFont="1" applyBorder="1" applyAlignment="1">
      <alignment wrapText="1"/>
    </xf>
    <xf numFmtId="178" fontId="49" fillId="0" borderId="27" xfId="0" applyNumberFormat="1" applyFont="1" applyBorder="1" applyAlignment="1">
      <alignment vertical="top" wrapText="1"/>
    </xf>
    <xf numFmtId="0" fontId="19" fillId="0" borderId="0" xfId="0" applyFont="1" applyAlignment="1">
      <alignment vertical="center"/>
    </xf>
    <xf numFmtId="0" fontId="50" fillId="0" borderId="0" xfId="0" applyFont="1" applyAlignment="1">
      <alignment vertical="top"/>
    </xf>
    <xf numFmtId="178" fontId="19" fillId="0" borderId="0" xfId="0" applyNumberFormat="1" applyFont="1"/>
    <xf numFmtId="179" fontId="19" fillId="0" borderId="0" xfId="0" applyNumberFormat="1" applyFont="1"/>
    <xf numFmtId="0" fontId="34" fillId="0" borderId="0" xfId="0" applyFont="1" applyAlignment="1">
      <alignment horizontal="right" vertical="center"/>
    </xf>
    <xf numFmtId="0" fontId="19" fillId="0" borderId="0" xfId="0" applyFont="1" applyAlignment="1">
      <alignment vertical="top"/>
    </xf>
    <xf numFmtId="0" fontId="19" fillId="0" borderId="28" xfId="0" applyFont="1" applyBorder="1" applyAlignment="1">
      <alignment horizontal="center"/>
    </xf>
    <xf numFmtId="0" fontId="19" fillId="0" borderId="27" xfId="0" applyFont="1" applyBorder="1" applyAlignment="1">
      <alignment horizontal="distributed" wrapText="1"/>
    </xf>
    <xf numFmtId="0" fontId="19" fillId="0" borderId="22" xfId="0" applyFont="1" applyBorder="1" applyAlignment="1">
      <alignment horizontal="center" wrapText="1"/>
    </xf>
    <xf numFmtId="0" fontId="19" fillId="0" borderId="22" xfId="0" applyFont="1" applyBorder="1" applyAlignment="1">
      <alignment horizontal="distributed" wrapText="1"/>
    </xf>
    <xf numFmtId="0" fontId="19" fillId="0" borderId="29" xfId="0" applyFont="1" applyBorder="1" applyAlignment="1">
      <alignment horizontal="center"/>
    </xf>
    <xf numFmtId="0" fontId="19" fillId="0" borderId="30" xfId="0" applyFont="1" applyBorder="1" applyAlignment="1">
      <alignment horizontal="center"/>
    </xf>
    <xf numFmtId="0" fontId="48" fillId="0" borderId="31" xfId="0" applyFont="1" applyBorder="1" applyAlignment="1">
      <alignment horizontal="center" vertical="center" wrapText="1"/>
    </xf>
    <xf numFmtId="0" fontId="19" fillId="25" borderId="32" xfId="0" applyFont="1" applyFill="1" applyBorder="1" applyAlignment="1" applyProtection="1">
      <alignment vertical="center" wrapText="1"/>
      <protection locked="0"/>
    </xf>
    <xf numFmtId="0" fontId="19" fillId="25" borderId="33" xfId="0" applyFont="1" applyFill="1" applyBorder="1" applyAlignment="1" applyProtection="1">
      <alignment vertical="center" wrapText="1"/>
      <protection locked="0"/>
    </xf>
    <xf numFmtId="0" fontId="19" fillId="0" borderId="0" xfId="0" quotePrefix="1" applyFont="1" applyAlignment="1">
      <alignment horizontal="right"/>
    </xf>
    <xf numFmtId="0" fontId="19" fillId="0" borderId="27" xfId="0" applyFont="1" applyBorder="1" applyAlignment="1">
      <alignment horizontal="center"/>
    </xf>
    <xf numFmtId="0" fontId="19" fillId="0" borderId="22" xfId="0" applyFont="1" applyBorder="1" applyAlignment="1">
      <alignment horizontal="center"/>
    </xf>
    <xf numFmtId="185" fontId="19" fillId="0" borderId="34" xfId="0" applyNumberFormat="1" applyFont="1" applyBorder="1" applyAlignment="1">
      <alignment horizontal="right" vertical="center"/>
    </xf>
    <xf numFmtId="183" fontId="19" fillId="0" borderId="26" xfId="0" applyNumberFormat="1" applyFont="1" applyBorder="1" applyAlignment="1">
      <alignment horizontal="right" vertical="center"/>
    </xf>
    <xf numFmtId="183" fontId="19" fillId="0" borderId="35" xfId="0" applyNumberFormat="1" applyFont="1" applyBorder="1" applyAlignment="1">
      <alignment horizontal="right" vertical="center"/>
    </xf>
    <xf numFmtId="181" fontId="19" fillId="25" borderId="36" xfId="0" applyNumberFormat="1" applyFont="1" applyFill="1" applyBorder="1" applyAlignment="1" applyProtection="1">
      <alignment horizontal="center" vertical="center"/>
      <protection locked="0"/>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0" xfId="0" applyFont="1" applyAlignment="1">
      <alignment horizontal="center"/>
    </xf>
    <xf numFmtId="0" fontId="19" fillId="0" borderId="37" xfId="0" applyFont="1" applyBorder="1" applyAlignment="1">
      <alignment horizontal="center"/>
    </xf>
    <xf numFmtId="189" fontId="48" fillId="0" borderId="28" xfId="0" applyNumberFormat="1" applyFont="1" applyBorder="1" applyAlignment="1">
      <alignment vertical="center"/>
    </xf>
    <xf numFmtId="189" fontId="48" fillId="0" borderId="27" xfId="0" applyNumberFormat="1" applyFont="1" applyBorder="1" applyAlignment="1">
      <alignment vertical="center"/>
    </xf>
    <xf numFmtId="189" fontId="48" fillId="0" borderId="38" xfId="0" applyNumberFormat="1" applyFont="1" applyBorder="1" applyAlignment="1">
      <alignment vertical="center"/>
    </xf>
    <xf numFmtId="189" fontId="48" fillId="0" borderId="37" xfId="0" applyNumberFormat="1" applyFont="1" applyBorder="1" applyAlignme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9" fillId="0" borderId="31"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43" fillId="0" borderId="0" xfId="0" applyFont="1"/>
    <xf numFmtId="0" fontId="19" fillId="0" borderId="42" xfId="0" applyFont="1" applyBorder="1" applyAlignment="1">
      <alignment horizontal="center" vertical="center"/>
    </xf>
    <xf numFmtId="0" fontId="42" fillId="0" borderId="0" xfId="0" applyFont="1" applyAlignment="1">
      <alignment horizontal="center" vertical="center"/>
    </xf>
    <xf numFmtId="0" fontId="56" fillId="0" borderId="0" xfId="54" applyFont="1"/>
    <xf numFmtId="0" fontId="56" fillId="0" borderId="43" xfId="54" applyFont="1" applyBorder="1"/>
    <xf numFmtId="0" fontId="56" fillId="0" borderId="44" xfId="54" applyFont="1" applyBorder="1"/>
    <xf numFmtId="0" fontId="56" fillId="0" borderId="37" xfId="54" applyFont="1" applyBorder="1" applyAlignment="1">
      <alignment vertical="center"/>
    </xf>
    <xf numFmtId="0" fontId="56" fillId="0" borderId="37" xfId="54" applyFont="1" applyBorder="1"/>
    <xf numFmtId="0" fontId="56" fillId="25" borderId="45" xfId="54" applyFont="1" applyFill="1" applyBorder="1" applyAlignment="1" applyProtection="1">
      <alignment horizontal="center"/>
      <protection locked="0"/>
    </xf>
    <xf numFmtId="0" fontId="56" fillId="0" borderId="40" xfId="54" applyFont="1" applyBorder="1"/>
    <xf numFmtId="0" fontId="56" fillId="25" borderId="46" xfId="54" applyFont="1" applyFill="1" applyBorder="1" applyAlignment="1" applyProtection="1">
      <alignment horizontal="center"/>
      <protection locked="0"/>
    </xf>
    <xf numFmtId="0" fontId="38" fillId="0" borderId="0" xfId="0" applyFont="1"/>
    <xf numFmtId="0" fontId="38" fillId="0" borderId="0" xfId="0" applyFont="1" applyAlignment="1">
      <alignment horizontal="distributed" vertical="top"/>
    </xf>
    <xf numFmtId="0" fontId="46" fillId="0" borderId="0" xfId="0" applyFont="1" applyAlignment="1">
      <alignment vertical="center"/>
    </xf>
    <xf numFmtId="0" fontId="19" fillId="0" borderId="21" xfId="0" applyFont="1" applyBorder="1"/>
    <xf numFmtId="0" fontId="19" fillId="0" borderId="26" xfId="0" applyFont="1" applyBorder="1" applyAlignment="1">
      <alignment horizontal="center" vertical="center"/>
    </xf>
    <xf numFmtId="0" fontId="19" fillId="0" borderId="46" xfId="0" applyFont="1" applyBorder="1" applyAlignment="1">
      <alignment horizontal="center" vertical="center"/>
    </xf>
    <xf numFmtId="0" fontId="19" fillId="0" borderId="46" xfId="0" applyFont="1" applyBorder="1" applyAlignment="1">
      <alignment horizontal="center" vertical="center" wrapText="1"/>
    </xf>
    <xf numFmtId="0" fontId="43" fillId="0" borderId="46" xfId="0" applyFont="1" applyBorder="1" applyAlignment="1">
      <alignment horizontal="center" vertical="center" wrapText="1"/>
    </xf>
    <xf numFmtId="0" fontId="19" fillId="0" borderId="4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26" xfId="0" applyFont="1" applyBorder="1" applyAlignment="1">
      <alignment horizontal="right" vertical="center"/>
    </xf>
    <xf numFmtId="0" fontId="43" fillId="0" borderId="26" xfId="0" applyFont="1" applyBorder="1" applyAlignment="1">
      <alignment horizontal="right" vertical="center"/>
    </xf>
    <xf numFmtId="0" fontId="19" fillId="0" borderId="26" xfId="0" applyFont="1" applyBorder="1" applyAlignment="1">
      <alignment horizontal="right" vertical="center" wrapText="1"/>
    </xf>
    <xf numFmtId="0" fontId="19" fillId="0" borderId="18" xfId="0" applyFont="1" applyBorder="1" applyAlignment="1">
      <alignment horizontal="right" vertical="center"/>
    </xf>
    <xf numFmtId="0" fontId="19" fillId="0" borderId="12" xfId="0" applyFont="1" applyBorder="1" applyAlignment="1">
      <alignment horizontal="right" vertical="center"/>
    </xf>
    <xf numFmtId="0" fontId="19" fillId="0" borderId="18" xfId="0" applyFont="1" applyBorder="1"/>
    <xf numFmtId="0" fontId="19" fillId="0" borderId="26" xfId="0" applyFont="1" applyBorder="1" applyAlignment="1">
      <alignment horizontal="center" vertical="distributed"/>
    </xf>
    <xf numFmtId="186" fontId="19" fillId="25" borderId="47" xfId="0" applyNumberFormat="1" applyFont="1" applyFill="1" applyBorder="1" applyAlignment="1" applyProtection="1">
      <alignment vertical="center"/>
      <protection locked="0"/>
    </xf>
    <xf numFmtId="188" fontId="19" fillId="25" borderId="48" xfId="0" applyNumberFormat="1" applyFont="1" applyFill="1" applyBorder="1" applyAlignment="1" applyProtection="1">
      <alignment vertical="center"/>
      <protection locked="0"/>
    </xf>
    <xf numFmtId="185" fontId="48" fillId="0" borderId="16" xfId="0" applyNumberFormat="1" applyFont="1" applyBorder="1" applyAlignment="1">
      <alignment vertical="center"/>
    </xf>
    <xf numFmtId="188" fontId="48" fillId="0" borderId="48" xfId="0" applyNumberFormat="1" applyFont="1" applyBorder="1" applyAlignment="1">
      <alignment vertical="center"/>
    </xf>
    <xf numFmtId="0" fontId="34" fillId="25" borderId="47" xfId="0" applyFont="1" applyFill="1" applyBorder="1" applyAlignment="1" applyProtection="1">
      <alignment wrapText="1"/>
      <protection locked="0"/>
    </xf>
    <xf numFmtId="186" fontId="19" fillId="25" borderId="46" xfId="0" applyNumberFormat="1" applyFont="1" applyFill="1" applyBorder="1" applyAlignment="1" applyProtection="1">
      <alignment vertical="center"/>
      <protection locked="0"/>
    </xf>
    <xf numFmtId="0" fontId="34" fillId="25" borderId="46" xfId="0" applyFont="1" applyFill="1" applyBorder="1" applyAlignment="1" applyProtection="1">
      <alignment wrapText="1"/>
      <protection locked="0"/>
    </xf>
    <xf numFmtId="0" fontId="19" fillId="0" borderId="47" xfId="0" applyFont="1" applyBorder="1" applyAlignment="1">
      <alignment horizontal="center" vertical="distributed"/>
    </xf>
    <xf numFmtId="38" fontId="19" fillId="0" borderId="0" xfId="34" applyFont="1" applyAlignment="1"/>
    <xf numFmtId="0" fontId="50" fillId="0" borderId="0" xfId="0" applyFont="1" applyAlignment="1">
      <alignment horizontal="center"/>
    </xf>
    <xf numFmtId="0" fontId="36" fillId="0" borderId="0" xfId="0" applyFont="1"/>
    <xf numFmtId="0" fontId="42" fillId="0" borderId="0" xfId="0" applyFont="1"/>
    <xf numFmtId="0" fontId="42" fillId="0" borderId="0" xfId="0" applyFont="1" applyAlignment="1">
      <alignment horizontal="center"/>
    </xf>
    <xf numFmtId="0" fontId="19" fillId="0" borderId="31" xfId="0" applyFont="1" applyBorder="1"/>
    <xf numFmtId="0" fontId="19" fillId="0" borderId="33" xfId="0" applyFont="1" applyBorder="1"/>
    <xf numFmtId="0" fontId="19" fillId="0" borderId="34" xfId="0" applyFont="1" applyBorder="1"/>
    <xf numFmtId="0" fontId="19" fillId="0" borderId="26" xfId="0" applyFont="1" applyBorder="1"/>
    <xf numFmtId="0" fontId="19" fillId="0" borderId="49" xfId="0" applyFont="1" applyBorder="1"/>
    <xf numFmtId="0" fontId="19" fillId="0" borderId="39" xfId="0" applyFont="1" applyBorder="1"/>
    <xf numFmtId="0" fontId="19" fillId="0" borderId="40" xfId="0" applyFont="1" applyBorder="1"/>
    <xf numFmtId="0" fontId="19" fillId="0" borderId="50" xfId="0" applyFont="1" applyBorder="1"/>
    <xf numFmtId="0" fontId="19" fillId="0" borderId="51" xfId="0" applyFont="1" applyBorder="1"/>
    <xf numFmtId="0" fontId="19" fillId="0" borderId="30" xfId="0" applyFont="1" applyBorder="1"/>
    <xf numFmtId="0" fontId="37" fillId="0" borderId="0" xfId="49" applyFont="1">
      <alignment vertical="center"/>
    </xf>
    <xf numFmtId="0" fontId="37" fillId="0" borderId="0" xfId="49" applyFont="1" applyAlignment="1">
      <alignment horizontal="center" vertical="center"/>
    </xf>
    <xf numFmtId="0" fontId="37" fillId="0" borderId="21" xfId="49" applyFont="1" applyBorder="1" applyAlignment="1">
      <alignment horizontal="center" vertical="center"/>
    </xf>
    <xf numFmtId="0" fontId="37" fillId="0" borderId="12" xfId="0" applyFont="1" applyBorder="1" applyAlignment="1">
      <alignment horizontal="center" vertical="center" wrapText="1"/>
    </xf>
    <xf numFmtId="0" fontId="43" fillId="0" borderId="0" xfId="49" applyFont="1">
      <alignment vertical="center"/>
    </xf>
    <xf numFmtId="0" fontId="37" fillId="0" borderId="21" xfId="0" applyFont="1" applyBorder="1" applyAlignment="1">
      <alignment horizontal="center" vertical="center"/>
    </xf>
    <xf numFmtId="49" fontId="37" fillId="0" borderId="21" xfId="0" applyNumberFormat="1" applyFont="1" applyBorder="1" applyAlignment="1">
      <alignment horizontal="center" vertical="center"/>
    </xf>
    <xf numFmtId="0" fontId="37" fillId="0" borderId="0" xfId="49" applyFont="1" applyAlignment="1"/>
    <xf numFmtId="0" fontId="19" fillId="0" borderId="0" xfId="0" applyFont="1" applyAlignment="1">
      <alignment horizontal="left" vertical="center"/>
    </xf>
    <xf numFmtId="0" fontId="6" fillId="0" borderId="26" xfId="0" applyFont="1" applyBorder="1"/>
    <xf numFmtId="0" fontId="6" fillId="0" borderId="47" xfId="0" applyFont="1" applyBorder="1"/>
    <xf numFmtId="179" fontId="19" fillId="25" borderId="47" xfId="0" applyNumberFormat="1" applyFont="1" applyFill="1" applyBorder="1" applyAlignment="1" applyProtection="1">
      <alignment vertical="center"/>
      <protection locked="0"/>
    </xf>
    <xf numFmtId="179" fontId="19" fillId="25" borderId="46" xfId="0" applyNumberFormat="1" applyFont="1" applyFill="1" applyBorder="1" applyAlignment="1" applyProtection="1">
      <alignment vertical="center"/>
      <protection locked="0"/>
    </xf>
    <xf numFmtId="179" fontId="48" fillId="0" borderId="47" xfId="0" applyNumberFormat="1" applyFont="1" applyBorder="1" applyAlignment="1">
      <alignment vertical="center"/>
    </xf>
    <xf numFmtId="0" fontId="19" fillId="0" borderId="11" xfId="0" applyFont="1" applyBorder="1" applyAlignment="1">
      <alignment horizontal="right" vertical="center"/>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60" xfId="0" applyFont="1" applyBorder="1" applyAlignment="1">
      <alignment horizontal="right" vertical="center"/>
    </xf>
    <xf numFmtId="0" fontId="43" fillId="0" borderId="11" xfId="51" applyFont="1" applyBorder="1" applyAlignment="1">
      <alignment horizontal="left"/>
    </xf>
    <xf numFmtId="0" fontId="43" fillId="0" borderId="14" xfId="51" applyFont="1" applyBorder="1" applyAlignment="1">
      <alignment horizontal="left"/>
    </xf>
    <xf numFmtId="0" fontId="43" fillId="0" borderId="16" xfId="51" applyFont="1" applyBorder="1" applyAlignment="1">
      <alignment horizontal="left"/>
    </xf>
    <xf numFmtId="0" fontId="25" fillId="0" borderId="0" xfId="0" applyFont="1" applyAlignment="1">
      <alignment vertical="center" wrapText="1"/>
    </xf>
    <xf numFmtId="193" fontId="19" fillId="25" borderId="17" xfId="34" applyNumberFormat="1" applyFont="1" applyFill="1" applyBorder="1" applyAlignment="1" applyProtection="1">
      <alignment horizontal="right"/>
      <protection locked="0"/>
    </xf>
    <xf numFmtId="193" fontId="19" fillId="25" borderId="17" xfId="51" applyNumberFormat="1" applyFont="1" applyFill="1" applyBorder="1" applyProtection="1">
      <protection locked="0"/>
    </xf>
    <xf numFmtId="193" fontId="19" fillId="25" borderId="15" xfId="51" applyNumberFormat="1" applyFont="1" applyFill="1" applyBorder="1" applyAlignment="1" applyProtection="1">
      <alignment horizontal="right"/>
      <protection locked="0"/>
    </xf>
    <xf numFmtId="193" fontId="19" fillId="25" borderId="17" xfId="51" applyNumberFormat="1" applyFont="1" applyFill="1" applyBorder="1" applyAlignment="1" applyProtection="1">
      <alignment horizontal="right"/>
      <protection locked="0"/>
    </xf>
    <xf numFmtId="0" fontId="48" fillId="0" borderId="32" xfId="0" applyFont="1" applyBorder="1" applyAlignment="1">
      <alignment horizontal="left" vertical="center" wrapText="1"/>
    </xf>
    <xf numFmtId="0" fontId="0" fillId="0" borderId="0" xfId="0" applyAlignment="1">
      <alignment horizontal="left"/>
    </xf>
    <xf numFmtId="0" fontId="19" fillId="31" borderId="14" xfId="51" applyFont="1" applyFill="1" applyBorder="1" applyAlignment="1">
      <alignment horizontal="right"/>
    </xf>
    <xf numFmtId="193" fontId="19" fillId="25" borderId="15" xfId="51" applyNumberFormat="1" applyFont="1" applyFill="1" applyBorder="1" applyProtection="1">
      <protection locked="0"/>
    </xf>
    <xf numFmtId="0" fontId="53" fillId="0" borderId="0" xfId="0" applyFont="1"/>
    <xf numFmtId="186" fontId="43" fillId="0" borderId="46" xfId="48" applyNumberFormat="1" applyFont="1" applyBorder="1" applyAlignment="1">
      <alignment horizontal="center" vertical="center" shrinkToFit="1"/>
    </xf>
    <xf numFmtId="186" fontId="43" fillId="0" borderId="46" xfId="48" applyNumberFormat="1" applyFont="1" applyBorder="1" applyAlignment="1">
      <alignment horizontal="center" vertical="center" wrapText="1"/>
    </xf>
    <xf numFmtId="186" fontId="43" fillId="0" borderId="47" xfId="48" applyNumberFormat="1" applyFont="1" applyBorder="1" applyAlignment="1">
      <alignment horizontal="center" vertical="center" shrinkToFit="1"/>
    </xf>
    <xf numFmtId="186" fontId="43" fillId="0" borderId="47" xfId="48" applyNumberFormat="1" applyFont="1" applyBorder="1" applyAlignment="1">
      <alignment horizontal="center" vertical="center" wrapText="1" shrinkToFit="1"/>
    </xf>
    <xf numFmtId="0" fontId="43" fillId="0" borderId="46" xfId="48" applyFont="1" applyBorder="1" applyAlignment="1">
      <alignment horizontal="center" vertical="center" wrapText="1"/>
    </xf>
    <xf numFmtId="0" fontId="34" fillId="0" borderId="62" xfId="0" applyFont="1" applyBorder="1" applyAlignment="1">
      <alignment horizontal="right"/>
    </xf>
    <xf numFmtId="0" fontId="67" fillId="32" borderId="0" xfId="0" applyFont="1" applyFill="1"/>
    <xf numFmtId="0" fontId="0" fillId="32" borderId="0" xfId="0" applyFill="1"/>
    <xf numFmtId="0" fontId="19" fillId="0" borderId="29" xfId="0" applyFont="1" applyBorder="1" applyAlignment="1">
      <alignment horizontal="center" wrapText="1"/>
    </xf>
    <xf numFmtId="0" fontId="48" fillId="0" borderId="63" xfId="0" applyFont="1" applyBorder="1" applyAlignment="1">
      <alignment vertical="center" wrapText="1"/>
    </xf>
    <xf numFmtId="0" fontId="6" fillId="0" borderId="0" xfId="52">
      <alignment vertical="center"/>
    </xf>
    <xf numFmtId="0" fontId="6" fillId="0" borderId="43" xfId="52" applyBorder="1" applyAlignment="1">
      <alignment horizontal="center" vertical="center"/>
    </xf>
    <xf numFmtId="0" fontId="6" fillId="0" borderId="65" xfId="52" applyBorder="1" applyAlignment="1">
      <alignment horizontal="center" vertical="center"/>
    </xf>
    <xf numFmtId="0" fontId="6" fillId="0" borderId="43" xfId="52" applyBorder="1">
      <alignment vertical="center"/>
    </xf>
    <xf numFmtId="0" fontId="6" fillId="0" borderId="65" xfId="52" applyBorder="1">
      <alignment vertical="center"/>
    </xf>
    <xf numFmtId="0" fontId="6" fillId="0" borderId="37" xfId="52" applyBorder="1">
      <alignment vertical="center"/>
    </xf>
    <xf numFmtId="0" fontId="6" fillId="0" borderId="67" xfId="52" applyBorder="1">
      <alignment vertical="center"/>
    </xf>
    <xf numFmtId="0" fontId="6" fillId="0" borderId="68" xfId="52" applyBorder="1">
      <alignment vertical="center"/>
    </xf>
    <xf numFmtId="0" fontId="6" fillId="0" borderId="69" xfId="52" applyBorder="1">
      <alignment vertical="center"/>
    </xf>
    <xf numFmtId="0" fontId="6" fillId="0" borderId="70" xfId="52" applyBorder="1">
      <alignment vertical="center"/>
    </xf>
    <xf numFmtId="0" fontId="6" fillId="0" borderId="71" xfId="52" applyBorder="1">
      <alignment vertical="center"/>
    </xf>
    <xf numFmtId="0" fontId="6" fillId="0" borderId="73" xfId="52" applyBorder="1">
      <alignment vertical="center"/>
    </xf>
    <xf numFmtId="0" fontId="6" fillId="0" borderId="53" xfId="52" applyBorder="1">
      <alignment vertical="center"/>
    </xf>
    <xf numFmtId="0" fontId="6" fillId="0" borderId="74" xfId="52" applyBorder="1">
      <alignment vertical="center"/>
    </xf>
    <xf numFmtId="0" fontId="6" fillId="0" borderId="44" xfId="52" applyBorder="1">
      <alignment vertical="center"/>
    </xf>
    <xf numFmtId="0" fontId="6" fillId="0" borderId="66" xfId="52" applyBorder="1">
      <alignment vertical="center"/>
    </xf>
    <xf numFmtId="0" fontId="58" fillId="0" borderId="0" xfId="0" applyFont="1"/>
    <xf numFmtId="0" fontId="6" fillId="0" borderId="0" xfId="0" applyFont="1" applyAlignment="1">
      <alignment vertical="center"/>
    </xf>
    <xf numFmtId="0" fontId="34" fillId="0" borderId="0" xfId="0" applyFont="1" applyAlignment="1">
      <alignment horizontal="right"/>
    </xf>
    <xf numFmtId="192" fontId="49" fillId="0" borderId="46" xfId="0" applyNumberFormat="1" applyFont="1" applyBorder="1" applyAlignment="1">
      <alignment horizontal="center" vertical="center" shrinkToFit="1"/>
    </xf>
    <xf numFmtId="192" fontId="49" fillId="0" borderId="46" xfId="0" applyNumberFormat="1" applyFont="1" applyBorder="1" applyAlignment="1">
      <alignment horizontal="center" vertical="center"/>
    </xf>
    <xf numFmtId="0" fontId="71" fillId="0" borderId="0" xfId="0" applyFont="1"/>
    <xf numFmtId="0" fontId="51" fillId="0" borderId="0" xfId="0" applyFont="1"/>
    <xf numFmtId="178" fontId="34" fillId="0" borderId="0" xfId="0" applyNumberFormat="1" applyFont="1"/>
    <xf numFmtId="177" fontId="34" fillId="0" borderId="0" xfId="0" applyNumberFormat="1" applyFont="1"/>
    <xf numFmtId="0" fontId="73" fillId="0" borderId="0" xfId="0" applyFont="1"/>
    <xf numFmtId="178" fontId="73" fillId="0" borderId="0" xfId="0" applyNumberFormat="1" applyFont="1" applyAlignment="1">
      <alignment wrapText="1"/>
    </xf>
    <xf numFmtId="178" fontId="73" fillId="0" borderId="0" xfId="0" applyNumberFormat="1" applyFont="1"/>
    <xf numFmtId="178" fontId="74" fillId="0" borderId="0" xfId="0" applyNumberFormat="1" applyFont="1" applyAlignment="1">
      <alignment horizontal="center"/>
    </xf>
    <xf numFmtId="177" fontId="73" fillId="0" borderId="0" xfId="0" applyNumberFormat="1" applyFont="1"/>
    <xf numFmtId="178" fontId="69" fillId="0" borderId="46" xfId="0" applyNumberFormat="1" applyFont="1" applyBorder="1" applyAlignment="1">
      <alignment horizontal="center"/>
    </xf>
    <xf numFmtId="198" fontId="51" fillId="28" borderId="46" xfId="0" quotePrefix="1" applyNumberFormat="1" applyFont="1" applyFill="1" applyBorder="1" applyAlignment="1">
      <alignment horizontal="center"/>
    </xf>
    <xf numFmtId="198" fontId="69" fillId="0" borderId="46" xfId="0" applyNumberFormat="1" applyFont="1" applyBorder="1" applyAlignment="1">
      <alignment horizontal="center"/>
    </xf>
    <xf numFmtId="0" fontId="74" fillId="0" borderId="0" xfId="0" applyFont="1" applyAlignment="1">
      <alignment horizontal="center"/>
    </xf>
    <xf numFmtId="178" fontId="73" fillId="0" borderId="0" xfId="0" quotePrefix="1" applyNumberFormat="1" applyFont="1"/>
    <xf numFmtId="0" fontId="74" fillId="0" borderId="0" xfId="0" applyFont="1" applyAlignment="1">
      <alignment horizontal="center" wrapText="1"/>
    </xf>
    <xf numFmtId="195" fontId="34" fillId="0" borderId="46" xfId="0" applyNumberFormat="1" applyFont="1" applyBorder="1" applyAlignment="1">
      <alignment horizontal="center"/>
    </xf>
    <xf numFmtId="178" fontId="51" fillId="28" borderId="46" xfId="0" applyNumberFormat="1" applyFont="1" applyFill="1" applyBorder="1"/>
    <xf numFmtId="178" fontId="69" fillId="0" borderId="50" xfId="0" applyNumberFormat="1" applyFont="1" applyBorder="1"/>
    <xf numFmtId="178" fontId="69" fillId="0" borderId="64" xfId="0" applyNumberFormat="1" applyFont="1" applyBorder="1"/>
    <xf numFmtId="178" fontId="34" fillId="0" borderId="46" xfId="0" applyNumberFormat="1" applyFont="1" applyBorder="1"/>
    <xf numFmtId="178" fontId="34" fillId="0" borderId="20" xfId="0" applyNumberFormat="1" applyFont="1" applyBorder="1"/>
    <xf numFmtId="178" fontId="34" fillId="0" borderId="77" xfId="0" applyNumberFormat="1" applyFont="1" applyBorder="1"/>
    <xf numFmtId="177" fontId="74" fillId="0" borderId="0" xfId="0" applyNumberFormat="1" applyFont="1" applyAlignment="1">
      <alignment horizontal="center" wrapText="1"/>
    </xf>
    <xf numFmtId="177" fontId="34" fillId="0" borderId="77" xfId="0" applyNumberFormat="1" applyFont="1" applyBorder="1"/>
    <xf numFmtId="177" fontId="75" fillId="0" borderId="0" xfId="0" applyNumberFormat="1" applyFont="1"/>
    <xf numFmtId="0" fontId="75" fillId="0" borderId="0" xfId="0" applyFont="1"/>
    <xf numFmtId="178" fontId="34" fillId="0" borderId="78" xfId="0" applyNumberFormat="1" applyFont="1" applyBorder="1"/>
    <xf numFmtId="195" fontId="70" fillId="0" borderId="19" xfId="0" applyNumberFormat="1" applyFont="1" applyBorder="1" applyAlignment="1">
      <alignment horizontal="center" vertical="center"/>
    </xf>
    <xf numFmtId="0" fontId="70" fillId="0" borderId="79" xfId="0" applyFont="1" applyBorder="1" applyAlignment="1">
      <alignment horizontal="center"/>
    </xf>
    <xf numFmtId="0" fontId="43" fillId="0" borderId="0" xfId="0" applyFont="1" applyAlignment="1">
      <alignment vertical="center"/>
    </xf>
    <xf numFmtId="0" fontId="43" fillId="0" borderId="17" xfId="0" applyFont="1" applyBorder="1" applyAlignment="1">
      <alignment vertical="center"/>
    </xf>
    <xf numFmtId="0" fontId="43" fillId="0" borderId="0" xfId="0" applyFont="1" applyAlignment="1">
      <alignment horizontal="center" vertical="center"/>
    </xf>
    <xf numFmtId="0" fontId="77" fillId="0" borderId="0" xfId="0" applyFont="1" applyAlignment="1">
      <alignment vertical="center"/>
    </xf>
    <xf numFmtId="0" fontId="77" fillId="0" borderId="0" xfId="0" applyFont="1" applyAlignment="1">
      <alignment horizontal="center" vertical="center"/>
    </xf>
    <xf numFmtId="0" fontId="19" fillId="0" borderId="0" xfId="0" applyFont="1" applyAlignment="1">
      <alignment horizontal="left"/>
    </xf>
    <xf numFmtId="0" fontId="43" fillId="31" borderId="36" xfId="0" applyFont="1" applyFill="1" applyBorder="1" applyAlignment="1">
      <alignment vertical="center"/>
    </xf>
    <xf numFmtId="199" fontId="34" fillId="31" borderId="0" xfId="0" applyNumberFormat="1" applyFont="1" applyFill="1" applyAlignment="1" applyProtection="1">
      <alignment horizontal="center" vertical="center"/>
      <protection locked="0"/>
    </xf>
    <xf numFmtId="0" fontId="43" fillId="31" borderId="0" xfId="0" applyFont="1" applyFill="1" applyAlignment="1">
      <alignment vertical="center"/>
    </xf>
    <xf numFmtId="0" fontId="43" fillId="31" borderId="57" xfId="0" applyFont="1" applyFill="1" applyBorder="1" applyAlignment="1">
      <alignment vertical="center"/>
    </xf>
    <xf numFmtId="0" fontId="43" fillId="31" borderId="12" xfId="0" applyFont="1" applyFill="1" applyBorder="1" applyAlignment="1">
      <alignment vertical="center"/>
    </xf>
    <xf numFmtId="0" fontId="43" fillId="0" borderId="80" xfId="0" applyFont="1" applyBorder="1" applyAlignment="1">
      <alignment vertical="center"/>
    </xf>
    <xf numFmtId="199" fontId="34" fillId="31" borderId="16" xfId="0" applyNumberFormat="1" applyFont="1" applyFill="1" applyBorder="1" applyAlignment="1" applyProtection="1">
      <alignment horizontal="center" vertical="center"/>
      <protection locked="0"/>
    </xf>
    <xf numFmtId="0" fontId="43" fillId="31" borderId="80" xfId="0" applyFont="1" applyFill="1" applyBorder="1" applyAlignment="1">
      <alignment vertical="center"/>
    </xf>
    <xf numFmtId="0" fontId="43" fillId="0" borderId="57" xfId="0" applyFont="1" applyBorder="1" applyAlignment="1">
      <alignment vertical="center"/>
    </xf>
    <xf numFmtId="199" fontId="34" fillId="31" borderId="80" xfId="0" applyNumberFormat="1" applyFont="1" applyFill="1" applyBorder="1" applyAlignment="1" applyProtection="1">
      <alignment horizontal="center" vertical="center"/>
      <protection locked="0"/>
    </xf>
    <xf numFmtId="0" fontId="43" fillId="0" borderId="81" xfId="0" applyFont="1" applyBorder="1" applyAlignment="1">
      <alignment vertical="center"/>
    </xf>
    <xf numFmtId="0" fontId="43" fillId="0" borderId="82" xfId="0" applyFont="1" applyBorder="1" applyAlignment="1">
      <alignment vertical="center"/>
    </xf>
    <xf numFmtId="0" fontId="43" fillId="0" borderId="52" xfId="0" applyFont="1" applyBorder="1" applyAlignment="1">
      <alignment vertical="center"/>
    </xf>
    <xf numFmtId="0" fontId="43" fillId="0" borderId="83" xfId="0" applyFont="1" applyBorder="1" applyAlignment="1">
      <alignment vertical="center"/>
    </xf>
    <xf numFmtId="0" fontId="43" fillId="0" borderId="84" xfId="0" applyFont="1" applyBorder="1" applyAlignment="1">
      <alignment vertical="center"/>
    </xf>
    <xf numFmtId="199" fontId="34" fillId="31" borderId="84" xfId="0" applyNumberFormat="1" applyFont="1" applyFill="1" applyBorder="1" applyAlignment="1" applyProtection="1">
      <alignment horizontal="center" vertical="center"/>
      <protection locked="0"/>
    </xf>
    <xf numFmtId="0" fontId="51" fillId="0" borderId="0" xfId="0" applyFont="1" applyAlignment="1">
      <alignment vertical="center"/>
    </xf>
    <xf numFmtId="0" fontId="89" fillId="0" borderId="0" xfId="0" applyFont="1"/>
    <xf numFmtId="38" fontId="19" fillId="25" borderId="32" xfId="34" applyFont="1" applyFill="1" applyBorder="1" applyAlignment="1" applyProtection="1">
      <alignment vertical="center" wrapText="1"/>
      <protection locked="0"/>
    </xf>
    <xf numFmtId="0" fontId="0" fillId="31" borderId="0" xfId="0" applyFill="1"/>
    <xf numFmtId="0" fontId="19" fillId="31" borderId="0" xfId="0" applyFont="1" applyFill="1"/>
    <xf numFmtId="0" fontId="40" fillId="32" borderId="0" xfId="0" applyFont="1" applyFill="1" applyAlignment="1">
      <alignment vertical="center"/>
    </xf>
    <xf numFmtId="0" fontId="37" fillId="32" borderId="0" xfId="0" applyFont="1" applyFill="1"/>
    <xf numFmtId="0" fontId="0" fillId="0" borderId="0" xfId="52" applyFont="1">
      <alignment vertical="center"/>
    </xf>
    <xf numFmtId="0" fontId="6" fillId="0" borderId="46" xfId="0" applyFont="1" applyBorder="1"/>
    <xf numFmtId="0" fontId="68" fillId="0" borderId="0" xfId="0" applyFont="1"/>
    <xf numFmtId="0" fontId="6" fillId="0" borderId="46" xfId="0" applyFont="1" applyBorder="1" applyAlignment="1">
      <alignment horizontal="center" vertical="center"/>
    </xf>
    <xf numFmtId="0" fontId="0" fillId="0" borderId="46" xfId="0" applyBorder="1" applyAlignment="1">
      <alignment horizontal="center" vertical="center"/>
    </xf>
    <xf numFmtId="0" fontId="0" fillId="33" borderId="31" xfId="0" applyFill="1" applyBorder="1" applyAlignment="1">
      <alignment horizontal="center" vertical="center"/>
    </xf>
    <xf numFmtId="0" fontId="6" fillId="0" borderId="57" xfId="0" applyFont="1" applyBorder="1"/>
    <xf numFmtId="0" fontId="6" fillId="0" borderId="36" xfId="0" applyFont="1" applyBorder="1"/>
    <xf numFmtId="0" fontId="0" fillId="0" borderId="46" xfId="0" applyBorder="1" applyAlignment="1">
      <alignment horizontal="center"/>
    </xf>
    <xf numFmtId="0" fontId="0" fillId="0" borderId="14" xfId="0" applyBorder="1" applyAlignment="1">
      <alignment horizontal="center"/>
    </xf>
    <xf numFmtId="0" fontId="34" fillId="0" borderId="16" xfId="0" applyFont="1" applyBorder="1" applyAlignment="1">
      <alignment vertical="top"/>
    </xf>
    <xf numFmtId="0" fontId="34" fillId="0" borderId="17" xfId="0" applyFont="1" applyBorder="1" applyAlignment="1">
      <alignment vertical="top"/>
    </xf>
    <xf numFmtId="0" fontId="44" fillId="0" borderId="2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0" xfId="0" applyFont="1" applyAlignment="1">
      <alignment vertical="center"/>
    </xf>
    <xf numFmtId="0" fontId="44" fillId="0" borderId="0" xfId="0" applyFont="1"/>
    <xf numFmtId="0" fontId="44" fillId="0" borderId="26" xfId="0" applyFont="1" applyBorder="1" applyAlignment="1">
      <alignment horizontal="center" vertical="center" textRotation="255" wrapText="1"/>
    </xf>
    <xf numFmtId="0" fontId="81" fillId="0" borderId="57" xfId="53" applyFont="1" applyBorder="1" applyAlignment="1">
      <alignment horizontal="center" wrapText="1"/>
    </xf>
    <xf numFmtId="0" fontId="44" fillId="0" borderId="26" xfId="0" applyFont="1" applyBorder="1" applyAlignment="1">
      <alignment vertical="center" shrinkToFit="1"/>
    </xf>
    <xf numFmtId="0" fontId="44" fillId="0" borderId="26" xfId="0" applyFont="1" applyBorder="1" applyAlignment="1">
      <alignment horizontal="center" vertical="center" shrinkToFit="1"/>
    </xf>
    <xf numFmtId="0" fontId="44" fillId="0" borderId="47" xfId="0" applyFont="1" applyBorder="1" applyAlignment="1">
      <alignment horizontal="center" vertical="center"/>
    </xf>
    <xf numFmtId="0" fontId="81" fillId="0" borderId="18" xfId="53" applyFont="1" applyBorder="1" applyAlignment="1">
      <alignment horizontal="center" wrapText="1"/>
    </xf>
    <xf numFmtId="0" fontId="44" fillId="0" borderId="47" xfId="53" applyFont="1" applyBorder="1" applyAlignment="1">
      <alignment horizontal="center" vertical="center" wrapText="1"/>
    </xf>
    <xf numFmtId="0" fontId="81" fillId="0" borderId="36" xfId="53" applyFont="1" applyBorder="1" applyAlignment="1">
      <alignment horizontal="center" vertical="center" wrapText="1"/>
    </xf>
    <xf numFmtId="0" fontId="44" fillId="0" borderId="47" xfId="53"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4" fillId="0" borderId="88" xfId="0" applyFont="1" applyBorder="1" applyAlignment="1">
      <alignment horizontal="center" vertical="center" shrinkToFit="1"/>
    </xf>
    <xf numFmtId="0" fontId="44" fillId="0" borderId="88" xfId="0" applyFont="1" applyBorder="1" applyAlignment="1">
      <alignment vertical="center" shrinkToFit="1"/>
    </xf>
    <xf numFmtId="0" fontId="44" fillId="0" borderId="88" xfId="0" applyFont="1" applyBorder="1" applyAlignment="1">
      <alignment horizontal="right" vertical="top" shrinkToFit="1"/>
    </xf>
    <xf numFmtId="0" fontId="44" fillId="0" borderId="88" xfId="0" applyFont="1" applyBorder="1" applyAlignment="1">
      <alignment horizontal="right" vertical="center" shrinkToFit="1"/>
    </xf>
    <xf numFmtId="196" fontId="21" fillId="0" borderId="88" xfId="53" applyNumberFormat="1" applyFont="1" applyBorder="1" applyAlignment="1">
      <alignment shrinkToFit="1"/>
    </xf>
    <xf numFmtId="0" fontId="21" fillId="0" borderId="88" xfId="53" applyFont="1" applyBorder="1" applyAlignment="1">
      <alignment horizontal="center" shrinkToFit="1"/>
    </xf>
    <xf numFmtId="196" fontId="21" fillId="0" borderId="88" xfId="53" applyNumberFormat="1" applyFont="1" applyBorder="1" applyAlignment="1">
      <alignment horizontal="center" shrinkToFit="1"/>
    </xf>
    <xf numFmtId="196" fontId="21" fillId="0" borderId="89" xfId="53" applyNumberFormat="1" applyFont="1" applyBorder="1" applyAlignment="1">
      <alignment horizontal="center" shrinkToFit="1"/>
    </xf>
    <xf numFmtId="196" fontId="44" fillId="0" borderId="88" xfId="53" applyNumberFormat="1" applyFont="1" applyBorder="1" applyAlignment="1">
      <alignment horizontal="right" shrinkToFit="1"/>
    </xf>
    <xf numFmtId="0" fontId="44" fillId="0" borderId="55" xfId="0" applyFont="1" applyBorder="1" applyAlignment="1">
      <alignment vertical="center" shrinkToFit="1"/>
    </xf>
    <xf numFmtId="0" fontId="44" fillId="0" borderId="90" xfId="0" applyFont="1" applyBorder="1" applyAlignment="1">
      <alignment horizontal="center" vertical="center" shrinkToFit="1"/>
    </xf>
    <xf numFmtId="0" fontId="44" fillId="0" borderId="91" xfId="0" applyFont="1" applyBorder="1" applyAlignment="1" applyProtection="1">
      <alignment horizontal="center" vertical="center" shrinkToFit="1"/>
      <protection locked="0"/>
    </xf>
    <xf numFmtId="0" fontId="0" fillId="0" borderId="26" xfId="0" applyBorder="1"/>
    <xf numFmtId="0" fontId="44" fillId="0" borderId="26" xfId="0" applyFont="1" applyBorder="1" applyAlignment="1">
      <alignment vertical="center" wrapText="1"/>
    </xf>
    <xf numFmtId="0" fontId="0" fillId="0" borderId="47" xfId="0" applyBorder="1"/>
    <xf numFmtId="0" fontId="44" fillId="0" borderId="47" xfId="0" applyFont="1" applyBorder="1" applyAlignment="1">
      <alignment vertical="center" shrinkToFit="1"/>
    </xf>
    <xf numFmtId="0" fontId="0" fillId="0" borderId="47" xfId="0" applyBorder="1" applyAlignment="1">
      <alignment vertical="center" wrapText="1"/>
    </xf>
    <xf numFmtId="0" fontId="44" fillId="0" borderId="47" xfId="0" applyFont="1" applyBorder="1" applyAlignment="1">
      <alignment horizontal="right" vertical="center" shrinkToFit="1"/>
    </xf>
    <xf numFmtId="0" fontId="0" fillId="0" borderId="26" xfId="0" applyBorder="1" applyAlignment="1">
      <alignment vertical="center" wrapText="1"/>
    </xf>
    <xf numFmtId="0" fontId="81" fillId="0" borderId="26" xfId="0" applyFont="1" applyBorder="1" applyAlignment="1">
      <alignment horizontal="right" vertical="center" shrinkToFit="1"/>
    </xf>
    <xf numFmtId="0" fontId="19" fillId="31" borderId="11" xfId="51" applyFont="1" applyFill="1" applyBorder="1" applyAlignment="1">
      <alignment horizontal="center"/>
    </xf>
    <xf numFmtId="38" fontId="37" fillId="31" borderId="11" xfId="34" applyFont="1" applyFill="1" applyBorder="1" applyAlignment="1" applyProtection="1"/>
    <xf numFmtId="0" fontId="0" fillId="34" borderId="0" xfId="0" applyFill="1" applyAlignment="1">
      <alignment horizontal="right"/>
    </xf>
    <xf numFmtId="201" fontId="0" fillId="32" borderId="92" xfId="0" applyNumberFormat="1" applyFill="1" applyBorder="1" applyAlignment="1">
      <alignment horizontal="right" vertical="center" shrinkToFit="1"/>
    </xf>
    <xf numFmtId="202" fontId="0" fillId="0" borderId="92" xfId="0" applyNumberFormat="1" applyBorder="1" applyAlignment="1">
      <alignment horizontal="right" vertical="center" shrinkToFit="1"/>
    </xf>
    <xf numFmtId="202" fontId="0" fillId="32" borderId="92" xfId="0" applyNumberFormat="1" applyFill="1" applyBorder="1" applyAlignment="1" applyProtection="1">
      <alignment horizontal="center" vertical="center" shrinkToFit="1"/>
      <protection locked="0"/>
    </xf>
    <xf numFmtId="202" fontId="0" fillId="0" borderId="92" xfId="0" applyNumberFormat="1" applyBorder="1" applyAlignment="1">
      <alignment horizontal="center" vertical="center" shrinkToFit="1"/>
    </xf>
    <xf numFmtId="38" fontId="0" fillId="32" borderId="92" xfId="0" applyNumberFormat="1" applyFill="1" applyBorder="1" applyAlignment="1" applyProtection="1">
      <alignment horizontal="distributed" vertical="center" shrinkToFit="1"/>
      <protection locked="0"/>
    </xf>
    <xf numFmtId="205" fontId="0" fillId="32" borderId="92" xfId="0" applyNumberFormat="1" applyFill="1" applyBorder="1" applyAlignment="1" applyProtection="1">
      <alignment horizontal="distributed" vertical="center" shrinkToFit="1"/>
      <protection locked="0"/>
    </xf>
    <xf numFmtId="196" fontId="6" fillId="32" borderId="92" xfId="53" applyNumberFormat="1" applyFont="1" applyFill="1" applyBorder="1" applyAlignment="1" applyProtection="1">
      <alignment horizontal="center" vertical="center" shrinkToFit="1"/>
      <protection locked="0"/>
    </xf>
    <xf numFmtId="0" fontId="6" fillId="32" borderId="92" xfId="53" applyFont="1" applyFill="1" applyBorder="1" applyAlignment="1">
      <alignment horizontal="center" vertical="center" shrinkToFit="1"/>
    </xf>
    <xf numFmtId="196" fontId="0" fillId="0" borderId="93" xfId="53" applyNumberFormat="1" applyFont="1" applyBorder="1" applyAlignment="1">
      <alignment horizontal="center" vertical="center" shrinkToFit="1"/>
    </xf>
    <xf numFmtId="186" fontId="6" fillId="32" borderId="92" xfId="53" applyNumberFormat="1" applyFont="1" applyFill="1"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49" fontId="1" fillId="32" borderId="92" xfId="48" applyNumberFormat="1" applyFont="1" applyFill="1" applyBorder="1" applyAlignment="1" applyProtection="1">
      <alignment vertical="center" wrapText="1"/>
      <protection locked="0"/>
    </xf>
    <xf numFmtId="197" fontId="6" fillId="32" borderId="92" xfId="0" applyNumberFormat="1" applyFont="1" applyFill="1" applyBorder="1" applyAlignment="1" applyProtection="1">
      <alignment horizontal="center" vertical="center" shrinkToFit="1"/>
      <protection locked="0"/>
    </xf>
    <xf numFmtId="177" fontId="6" fillId="0" borderId="92" xfId="0" applyNumberFormat="1" applyFont="1" applyBorder="1" applyAlignment="1">
      <alignment vertical="center" shrinkToFit="1"/>
    </xf>
    <xf numFmtId="177" fontId="6" fillId="32" borderId="92" xfId="0" applyNumberFormat="1" applyFont="1" applyFill="1" applyBorder="1" applyAlignment="1" applyProtection="1">
      <alignment vertical="center" shrinkToFit="1"/>
      <protection locked="0"/>
    </xf>
    <xf numFmtId="177" fontId="6" fillId="32" borderId="92" xfId="0" applyNumberFormat="1" applyFont="1" applyFill="1" applyBorder="1" applyAlignment="1" applyProtection="1">
      <alignment horizontal="right" vertical="center" shrinkToFit="1"/>
      <protection locked="0"/>
    </xf>
    <xf numFmtId="186" fontId="6" fillId="0" borderId="92" xfId="0" applyNumberFormat="1" applyFont="1" applyBorder="1" applyAlignment="1">
      <alignment vertical="center"/>
    </xf>
    <xf numFmtId="195" fontId="6" fillId="0" borderId="92" xfId="0" applyNumberFormat="1" applyFont="1" applyBorder="1" applyAlignment="1">
      <alignment vertical="center" shrinkToFit="1"/>
    </xf>
    <xf numFmtId="195" fontId="6" fillId="32" borderId="92" xfId="0" applyNumberFormat="1" applyFont="1" applyFill="1" applyBorder="1" applyAlignment="1" applyProtection="1">
      <alignment horizontal="center" vertical="center" shrinkToFit="1"/>
      <protection locked="0"/>
    </xf>
    <xf numFmtId="194" fontId="6" fillId="32" borderId="92" xfId="0" applyNumberFormat="1" applyFont="1" applyFill="1" applyBorder="1" applyAlignment="1" applyProtection="1">
      <alignment horizontal="center" vertical="center" shrinkToFit="1"/>
      <protection locked="0"/>
    </xf>
    <xf numFmtId="185" fontId="19" fillId="25" borderId="27" xfId="0" applyNumberFormat="1" applyFont="1" applyFill="1" applyBorder="1" applyAlignment="1" applyProtection="1">
      <alignment horizontal="center" vertical="center"/>
      <protection locked="0"/>
    </xf>
    <xf numFmtId="185" fontId="19" fillId="25" borderId="61" xfId="0" applyNumberFormat="1" applyFont="1" applyFill="1" applyBorder="1" applyAlignment="1" applyProtection="1">
      <alignment horizontal="center" vertical="center"/>
      <protection locked="0"/>
    </xf>
    <xf numFmtId="0" fontId="0" fillId="34" borderId="46" xfId="0" applyFill="1" applyBorder="1" applyAlignment="1">
      <alignment horizontal="center" vertical="center"/>
    </xf>
    <xf numFmtId="3" fontId="78" fillId="34" borderId="46" xfId="0" applyNumberFormat="1" applyFont="1" applyFill="1" applyBorder="1" applyAlignment="1">
      <alignment horizontal="right" vertical="center"/>
    </xf>
    <xf numFmtId="0" fontId="0" fillId="34" borderId="0" xfId="0" applyFill="1"/>
    <xf numFmtId="0" fontId="0" fillId="34" borderId="0" xfId="0" applyFill="1" applyAlignment="1">
      <alignment vertical="top"/>
    </xf>
    <xf numFmtId="0" fontId="6" fillId="0" borderId="0" xfId="0" applyFont="1" applyAlignment="1">
      <alignment horizontal="center"/>
    </xf>
    <xf numFmtId="0" fontId="19" fillId="0" borderId="23" xfId="0" applyFont="1" applyBorder="1" applyAlignment="1">
      <alignment horizontal="center"/>
    </xf>
    <xf numFmtId="0" fontId="6" fillId="34" borderId="0" xfId="0" applyFont="1" applyFill="1"/>
    <xf numFmtId="3" fontId="6" fillId="34" borderId="0" xfId="0" applyNumberFormat="1" applyFont="1" applyFill="1" applyAlignment="1">
      <alignment horizontal="center"/>
    </xf>
    <xf numFmtId="0" fontId="52" fillId="0" borderId="0" xfId="0" applyFont="1" applyAlignment="1">
      <alignment vertical="center" shrinkToFit="1"/>
    </xf>
    <xf numFmtId="0" fontId="52" fillId="0" borderId="94" xfId="0" applyFont="1" applyBorder="1" applyAlignment="1">
      <alignment vertical="center" shrinkToFit="1"/>
    </xf>
    <xf numFmtId="0" fontId="0" fillId="34" borderId="14" xfId="0" applyFill="1" applyBorder="1" applyAlignment="1">
      <alignment horizontal="center" vertical="center"/>
    </xf>
    <xf numFmtId="3" fontId="78" fillId="34" borderId="14" xfId="0" applyNumberFormat="1" applyFont="1" applyFill="1" applyBorder="1" applyAlignment="1">
      <alignment horizontal="center" vertical="center"/>
    </xf>
    <xf numFmtId="185" fontId="91" fillId="0" borderId="46" xfId="0" applyNumberFormat="1" applyFont="1" applyBorder="1" applyAlignment="1">
      <alignment vertical="center" shrinkToFit="1"/>
    </xf>
    <xf numFmtId="179" fontId="91" fillId="0" borderId="46" xfId="0" applyNumberFormat="1" applyFont="1" applyBorder="1" applyAlignment="1">
      <alignment vertical="center" shrinkToFit="1"/>
    </xf>
    <xf numFmtId="185" fontId="91" fillId="0" borderId="20" xfId="0" applyNumberFormat="1" applyFont="1" applyBorder="1" applyAlignment="1">
      <alignment vertical="center" shrinkToFit="1"/>
    </xf>
    <xf numFmtId="188" fontId="91" fillId="0" borderId="95" xfId="0" applyNumberFormat="1" applyFont="1" applyBorder="1" applyAlignment="1">
      <alignment vertical="center" shrinkToFit="1"/>
    </xf>
    <xf numFmtId="179" fontId="91" fillId="0" borderId="21" xfId="0" applyNumberFormat="1" applyFont="1" applyBorder="1" applyAlignment="1">
      <alignment vertical="center" shrinkToFit="1"/>
    </xf>
    <xf numFmtId="185" fontId="91" fillId="0" borderId="80" xfId="0" applyNumberFormat="1" applyFont="1" applyBorder="1" applyAlignment="1">
      <alignment vertical="center" shrinkToFit="1"/>
    </xf>
    <xf numFmtId="185" fontId="91" fillId="0" borderId="21" xfId="0" applyNumberFormat="1" applyFont="1" applyBorder="1" applyAlignment="1">
      <alignment vertical="center" shrinkToFit="1"/>
    </xf>
    <xf numFmtId="0" fontId="91" fillId="0" borderId="87" xfId="0" applyFont="1" applyBorder="1"/>
    <xf numFmtId="187" fontId="91" fillId="0" borderId="46" xfId="0" applyNumberFormat="1" applyFont="1" applyBorder="1" applyAlignment="1">
      <alignment shrinkToFit="1"/>
    </xf>
    <xf numFmtId="187" fontId="91" fillId="0" borderId="20" xfId="0" applyNumberFormat="1" applyFont="1" applyBorder="1" applyAlignment="1">
      <alignment shrinkToFit="1"/>
    </xf>
    <xf numFmtId="188" fontId="91" fillId="0" borderId="95" xfId="0" applyNumberFormat="1" applyFont="1" applyBorder="1" applyAlignment="1">
      <alignment shrinkToFit="1"/>
    </xf>
    <xf numFmtId="187" fontId="91" fillId="0" borderId="21" xfId="0" applyNumberFormat="1" applyFont="1" applyBorder="1" applyAlignment="1">
      <alignment shrinkToFit="1"/>
    </xf>
    <xf numFmtId="3" fontId="39" fillId="0" borderId="96" xfId="54" applyNumberFormat="1" applyFont="1" applyBorder="1" applyAlignment="1">
      <alignment horizontal="center"/>
    </xf>
    <xf numFmtId="0" fontId="66" fillId="0" borderId="0" xfId="54" applyFont="1"/>
    <xf numFmtId="0" fontId="59" fillId="0" borderId="0" xfId="54" applyFont="1"/>
    <xf numFmtId="0" fontId="56" fillId="0" borderId="0" xfId="54" applyFont="1" applyAlignment="1">
      <alignment horizontal="center"/>
    </xf>
    <xf numFmtId="0" fontId="57" fillId="0" borderId="0" xfId="54" applyFont="1"/>
    <xf numFmtId="0" fontId="57" fillId="0" borderId="0" xfId="54" applyFont="1" applyAlignment="1">
      <alignment horizontal="centerContinuous"/>
    </xf>
    <xf numFmtId="0" fontId="56" fillId="0" borderId="0" xfId="54" applyFont="1" applyAlignment="1">
      <alignment horizontal="centerContinuous"/>
    </xf>
    <xf numFmtId="0" fontId="56" fillId="0" borderId="0" xfId="54" applyFont="1" applyAlignment="1">
      <alignment horizontal="left"/>
    </xf>
    <xf numFmtId="0" fontId="59" fillId="0" borderId="45" xfId="54" applyFont="1" applyBorder="1" applyAlignment="1">
      <alignment horizontal="right" vertical="center"/>
    </xf>
    <xf numFmtId="0" fontId="59" fillId="0" borderId="97" xfId="54" applyFont="1" applyBorder="1" applyAlignment="1">
      <alignment horizontal="right" vertical="center"/>
    </xf>
    <xf numFmtId="0" fontId="59" fillId="0" borderId="98" xfId="54" applyFont="1" applyBorder="1" applyAlignment="1">
      <alignment horizontal="center"/>
    </xf>
    <xf numFmtId="0" fontId="59" fillId="0" borderId="99" xfId="54" applyFont="1" applyBorder="1" applyAlignment="1">
      <alignment horizontal="center"/>
    </xf>
    <xf numFmtId="0" fontId="59" fillId="0" borderId="100" xfId="54" applyFont="1" applyBorder="1" applyAlignment="1">
      <alignment horizontal="center"/>
    </xf>
    <xf numFmtId="3" fontId="56" fillId="0" borderId="45" xfId="54" applyNumberFormat="1" applyFont="1" applyBorder="1" applyAlignment="1">
      <alignment horizontal="center"/>
    </xf>
    <xf numFmtId="3" fontId="56" fillId="0" borderId="20" xfId="54" applyNumberFormat="1" applyFont="1" applyBorder="1" applyAlignment="1">
      <alignment horizontal="center"/>
    </xf>
    <xf numFmtId="38" fontId="60" fillId="0" borderId="101" xfId="34" applyFont="1" applyFill="1" applyBorder="1" applyAlignment="1" applyProtection="1">
      <alignment vertical="center"/>
    </xf>
    <xf numFmtId="38" fontId="60" fillId="29" borderId="63" xfId="34" applyFont="1" applyFill="1" applyBorder="1" applyAlignment="1" applyProtection="1">
      <alignment horizontal="center" vertical="center"/>
    </xf>
    <xf numFmtId="0" fontId="92" fillId="0" borderId="0" xfId="54" applyFont="1"/>
    <xf numFmtId="0" fontId="59" fillId="0" borderId="0" xfId="54" applyFont="1" applyAlignment="1">
      <alignment horizontal="right"/>
    </xf>
    <xf numFmtId="177" fontId="56" fillId="0" borderId="0" xfId="54" applyNumberFormat="1" applyFont="1" applyAlignment="1">
      <alignment wrapText="1"/>
    </xf>
    <xf numFmtId="0" fontId="56" fillId="0" borderId="0" xfId="54" applyFont="1" applyAlignment="1">
      <alignment horizontal="right"/>
    </xf>
    <xf numFmtId="0" fontId="19" fillId="0" borderId="24" xfId="0" applyFont="1" applyBorder="1" applyAlignment="1">
      <alignment horizontal="center"/>
    </xf>
    <xf numFmtId="0" fontId="19" fillId="0" borderId="28" xfId="0" applyFont="1" applyBorder="1"/>
    <xf numFmtId="0" fontId="19" fillId="0" borderId="27" xfId="0" applyFont="1" applyBorder="1"/>
    <xf numFmtId="0" fontId="53" fillId="0" borderId="27" xfId="0" applyFont="1" applyBorder="1" applyAlignment="1">
      <alignment horizontal="right"/>
    </xf>
    <xf numFmtId="0" fontId="19" fillId="0" borderId="102" xfId="0" applyFont="1" applyBorder="1"/>
    <xf numFmtId="0" fontId="19" fillId="0" borderId="103" xfId="0" applyFont="1" applyBorder="1"/>
    <xf numFmtId="0" fontId="19" fillId="0" borderId="104" xfId="0" applyFont="1" applyBorder="1"/>
    <xf numFmtId="0" fontId="19" fillId="0" borderId="105" xfId="0" applyFont="1" applyBorder="1"/>
    <xf numFmtId="0" fontId="19" fillId="0" borderId="62" xfId="0" applyFont="1" applyBorder="1" applyAlignment="1">
      <alignment horizontal="center"/>
    </xf>
    <xf numFmtId="180" fontId="34" fillId="25" borderId="106" xfId="0" applyNumberFormat="1" applyFont="1" applyFill="1" applyBorder="1" applyAlignment="1" applyProtection="1">
      <alignment horizontal="left" wrapText="1" shrinkToFit="1"/>
      <protection locked="0"/>
    </xf>
    <xf numFmtId="180" fontId="34" fillId="25" borderId="107" xfId="0" applyNumberFormat="1" applyFont="1" applyFill="1" applyBorder="1" applyAlignment="1" applyProtection="1">
      <alignment horizontal="left" wrapText="1" shrinkToFit="1"/>
      <protection locked="0"/>
    </xf>
    <xf numFmtId="180" fontId="34" fillId="25" borderId="108" xfId="0" applyNumberFormat="1" applyFont="1" applyFill="1" applyBorder="1" applyAlignment="1" applyProtection="1">
      <alignment horizontal="left" wrapText="1" shrinkToFit="1"/>
      <protection locked="0"/>
    </xf>
    <xf numFmtId="180" fontId="34" fillId="25" borderId="109" xfId="0" applyNumberFormat="1" applyFont="1" applyFill="1" applyBorder="1" applyAlignment="1" applyProtection="1">
      <alignment horizontal="left" wrapText="1" shrinkToFit="1"/>
      <protection locked="0"/>
    </xf>
    <xf numFmtId="0" fontId="19" fillId="34" borderId="110" xfId="0" applyFont="1" applyFill="1" applyBorder="1" applyAlignment="1">
      <alignment horizontal="center" vertical="top"/>
    </xf>
    <xf numFmtId="0" fontId="19" fillId="34" borderId="111" xfId="0" applyFont="1" applyFill="1" applyBorder="1" applyAlignment="1">
      <alignment horizontal="center" vertical="top"/>
    </xf>
    <xf numFmtId="0" fontId="19" fillId="34" borderId="0" xfId="0" applyFont="1" applyFill="1"/>
    <xf numFmtId="0" fontId="19" fillId="34" borderId="0" xfId="0" applyFont="1" applyFill="1" applyAlignment="1">
      <alignment horizontal="left"/>
    </xf>
    <xf numFmtId="0" fontId="19" fillId="34" borderId="112" xfId="0" applyFont="1" applyFill="1" applyBorder="1" applyAlignment="1">
      <alignment horizontal="center" vertical="top"/>
    </xf>
    <xf numFmtId="0" fontId="19" fillId="34" borderId="113" xfId="0" applyFont="1" applyFill="1" applyBorder="1" applyAlignment="1">
      <alignment horizontal="center" vertical="center"/>
    </xf>
    <xf numFmtId="0" fontId="19" fillId="34" borderId="113" xfId="0" applyFont="1" applyFill="1" applyBorder="1"/>
    <xf numFmtId="0" fontId="19" fillId="34" borderId="114" xfId="0" applyFont="1" applyFill="1" applyBorder="1" applyAlignment="1">
      <alignment horizontal="center" vertical="center"/>
    </xf>
    <xf numFmtId="0" fontId="19" fillId="34" borderId="115" xfId="0" applyFont="1" applyFill="1" applyBorder="1"/>
    <xf numFmtId="0" fontId="19" fillId="34" borderId="116" xfId="0" applyFont="1" applyFill="1" applyBorder="1"/>
    <xf numFmtId="0" fontId="19" fillId="34" borderId="117" xfId="0" applyFont="1" applyFill="1" applyBorder="1" applyAlignment="1">
      <alignment horizontal="center" vertical="center"/>
    </xf>
    <xf numFmtId="0" fontId="19" fillId="0" borderId="0" xfId="0" applyFont="1" applyAlignment="1">
      <alignment horizontal="right"/>
    </xf>
    <xf numFmtId="0" fontId="19" fillId="0" borderId="37" xfId="0" applyFont="1" applyBorder="1"/>
    <xf numFmtId="180" fontId="34" fillId="0" borderId="37" xfId="0" applyNumberFormat="1" applyFont="1" applyBorder="1" applyAlignment="1" applyProtection="1">
      <alignment horizontal="left" wrapText="1" shrinkToFit="1"/>
      <protection locked="0"/>
    </xf>
    <xf numFmtId="180" fontId="34" fillId="0" borderId="37" xfId="0" applyNumberFormat="1" applyFont="1" applyBorder="1" applyAlignment="1">
      <alignment horizontal="left" shrinkToFit="1"/>
    </xf>
    <xf numFmtId="0" fontId="0" fillId="34" borderId="0" xfId="0" applyFill="1" applyAlignment="1">
      <alignment horizontal="left"/>
    </xf>
    <xf numFmtId="0" fontId="0" fillId="34" borderId="0" xfId="0" applyFill="1" applyAlignment="1">
      <alignment horizontal="center"/>
    </xf>
    <xf numFmtId="0" fontId="84" fillId="34" borderId="0" xfId="0" applyFont="1" applyFill="1" applyAlignment="1">
      <alignment horizontal="center" vertical="center"/>
    </xf>
    <xf numFmtId="0" fontId="34" fillId="34" borderId="0" xfId="0" applyFont="1" applyFill="1" applyAlignment="1">
      <alignment vertical="top" wrapText="1"/>
    </xf>
    <xf numFmtId="3" fontId="93" fillId="34" borderId="46" xfId="0" applyNumberFormat="1" applyFont="1" applyFill="1" applyBorder="1" applyAlignment="1">
      <alignment horizontal="center" vertical="center"/>
    </xf>
    <xf numFmtId="203" fontId="94" fillId="34" borderId="32" xfId="0" applyNumberFormat="1" applyFont="1" applyFill="1" applyBorder="1" applyAlignment="1">
      <alignment horizontal="right" vertical="center"/>
    </xf>
    <xf numFmtId="193" fontId="94" fillId="33" borderId="32" xfId="34" applyNumberFormat="1" applyFont="1" applyFill="1" applyBorder="1" applyAlignment="1">
      <alignment horizontal="right" vertical="center" shrinkToFit="1"/>
    </xf>
    <xf numFmtId="182" fontId="94" fillId="33" borderId="32" xfId="53" applyNumberFormat="1" applyFont="1" applyFill="1" applyBorder="1" applyAlignment="1">
      <alignment horizontal="center" vertical="center" shrinkToFit="1"/>
    </xf>
    <xf numFmtId="0" fontId="94" fillId="34" borderId="33" xfId="0" applyFont="1" applyFill="1" applyBorder="1" applyAlignment="1">
      <alignment horizontal="right" vertical="center"/>
    </xf>
    <xf numFmtId="0" fontId="19" fillId="34" borderId="0" xfId="0" applyFont="1" applyFill="1" applyAlignment="1">
      <alignment horizontal="center" vertical="center"/>
    </xf>
    <xf numFmtId="206" fontId="19" fillId="25" borderId="47" xfId="0" applyNumberFormat="1" applyFont="1" applyFill="1" applyBorder="1" applyAlignment="1" applyProtection="1">
      <alignment vertical="center"/>
      <protection locked="0"/>
    </xf>
    <xf numFmtId="206" fontId="19" fillId="25" borderId="16" xfId="0" applyNumberFormat="1" applyFont="1" applyFill="1" applyBorder="1" applyAlignment="1" applyProtection="1">
      <alignment vertical="center"/>
      <protection locked="0"/>
    </xf>
    <xf numFmtId="206" fontId="19" fillId="25" borderId="46" xfId="0" applyNumberFormat="1" applyFont="1" applyFill="1" applyBorder="1" applyAlignment="1" applyProtection="1">
      <alignment vertical="center"/>
      <protection locked="0"/>
    </xf>
    <xf numFmtId="206" fontId="19" fillId="25" borderId="20" xfId="0" applyNumberFormat="1" applyFont="1" applyFill="1" applyBorder="1" applyAlignment="1" applyProtection="1">
      <alignment vertical="center"/>
      <protection locked="0"/>
    </xf>
    <xf numFmtId="0" fontId="0" fillId="0" borderId="11" xfId="0" applyBorder="1"/>
    <xf numFmtId="0" fontId="0" fillId="0" borderId="14" xfId="0" applyBorder="1"/>
    <xf numFmtId="0" fontId="0" fillId="0" borderId="16" xfId="0" applyBorder="1"/>
    <xf numFmtId="0" fontId="96" fillId="0" borderId="119" xfId="54" applyFont="1" applyBorder="1"/>
    <xf numFmtId="0" fontId="96" fillId="0" borderId="120" xfId="54" applyFont="1" applyBorder="1"/>
    <xf numFmtId="0" fontId="96" fillId="0" borderId="121" xfId="54" applyFont="1" applyBorder="1"/>
    <xf numFmtId="38" fontId="56" fillId="0" borderId="0" xfId="54" applyNumberFormat="1" applyFont="1"/>
    <xf numFmtId="0" fontId="97" fillId="0" borderId="0" xfId="51" applyFont="1"/>
    <xf numFmtId="0" fontId="43" fillId="0" borderId="0" xfId="51" applyFont="1"/>
    <xf numFmtId="0" fontId="43" fillId="0" borderId="0" xfId="51" applyFont="1" applyAlignment="1">
      <alignment wrapText="1"/>
    </xf>
    <xf numFmtId="0" fontId="53" fillId="0" borderId="0" xfId="51" applyFont="1"/>
    <xf numFmtId="38" fontId="34" fillId="0" borderId="0" xfId="34" applyFont="1" applyProtection="1"/>
    <xf numFmtId="0" fontId="98" fillId="0" borderId="0" xfId="51" applyFont="1"/>
    <xf numFmtId="0" fontId="19" fillId="0" borderId="118" xfId="51" applyFont="1" applyBorder="1"/>
    <xf numFmtId="194" fontId="19" fillId="35" borderId="46" xfId="34" applyNumberFormat="1" applyFont="1" applyFill="1" applyBorder="1" applyProtection="1"/>
    <xf numFmtId="0" fontId="0" fillId="0" borderId="0" xfId="0" applyAlignment="1">
      <alignment vertical="top"/>
    </xf>
    <xf numFmtId="0" fontId="0" fillId="0" borderId="118" xfId="0" applyBorder="1" applyAlignment="1">
      <alignment vertical="center"/>
    </xf>
    <xf numFmtId="38" fontId="45" fillId="0" borderId="0" xfId="51" applyNumberFormat="1" applyFont="1" applyAlignment="1">
      <alignment horizontal="left"/>
    </xf>
    <xf numFmtId="0" fontId="37" fillId="0" borderId="18" xfId="51" applyFont="1" applyBorder="1" applyAlignment="1">
      <alignment horizontal="right"/>
    </xf>
    <xf numFmtId="38" fontId="37" fillId="25" borderId="47" xfId="34" applyFont="1" applyFill="1" applyBorder="1" applyAlignment="1" applyProtection="1">
      <alignment horizontal="right"/>
      <protection locked="0"/>
    </xf>
    <xf numFmtId="0" fontId="19" fillId="31" borderId="16" xfId="51" applyFont="1" applyFill="1" applyBorder="1" applyAlignment="1">
      <alignment horizontal="center"/>
    </xf>
    <xf numFmtId="0" fontId="19" fillId="31" borderId="20" xfId="51" applyFont="1" applyFill="1" applyBorder="1" applyAlignment="1">
      <alignment horizontal="center" vertical="center"/>
    </xf>
    <xf numFmtId="38" fontId="37" fillId="31" borderId="18" xfId="34" applyFont="1" applyFill="1" applyBorder="1" applyAlignment="1" applyProtection="1"/>
    <xf numFmtId="38" fontId="99" fillId="31" borderId="47" xfId="34" applyFont="1" applyFill="1" applyBorder="1" applyAlignment="1" applyProtection="1">
      <alignment horizontal="right"/>
    </xf>
    <xf numFmtId="38" fontId="39" fillId="31" borderId="18" xfId="34" applyFont="1" applyFill="1" applyBorder="1" applyAlignment="1" applyProtection="1"/>
    <xf numFmtId="38" fontId="39" fillId="31" borderId="16" xfId="34" applyFont="1" applyFill="1" applyBorder="1" applyAlignment="1" applyProtection="1">
      <alignment horizontal="right"/>
    </xf>
    <xf numFmtId="0" fontId="19" fillId="31" borderId="14" xfId="51" applyFont="1" applyFill="1" applyBorder="1" applyAlignment="1">
      <alignment horizontal="distributed" indent="3"/>
    </xf>
    <xf numFmtId="0" fontId="19" fillId="31" borderId="14" xfId="51" applyFont="1" applyFill="1" applyBorder="1" applyAlignment="1">
      <alignment horizontal="center"/>
    </xf>
    <xf numFmtId="0" fontId="19" fillId="31" borderId="11" xfId="51" applyFont="1" applyFill="1" applyBorder="1" applyAlignment="1">
      <alignment horizontal="right"/>
    </xf>
    <xf numFmtId="38" fontId="37" fillId="31" borderId="14" xfId="34" applyFont="1" applyFill="1" applyBorder="1" applyAlignment="1" applyProtection="1"/>
    <xf numFmtId="38" fontId="99" fillId="31" borderId="16" xfId="34" applyFont="1" applyFill="1" applyBorder="1" applyAlignment="1" applyProtection="1"/>
    <xf numFmtId="0" fontId="19" fillId="0" borderId="0" xfId="0" applyFont="1" applyAlignment="1">
      <alignment horizontal="center" wrapText="1"/>
    </xf>
    <xf numFmtId="0" fontId="43" fillId="0" borderId="0" xfId="0" applyFont="1" applyAlignment="1">
      <alignment horizontal="center" wrapText="1"/>
    </xf>
    <xf numFmtId="206" fontId="19" fillId="36" borderId="17" xfId="0" applyNumberFormat="1" applyFont="1" applyFill="1" applyBorder="1" applyAlignment="1" applyProtection="1">
      <alignment vertical="center"/>
      <protection locked="0"/>
    </xf>
    <xf numFmtId="193" fontId="91" fillId="0" borderId="15" xfId="51" applyNumberFormat="1" applyFont="1" applyBorder="1"/>
    <xf numFmtId="193" fontId="91" fillId="0" borderId="12" xfId="51" applyNumberFormat="1" applyFont="1" applyBorder="1" applyAlignment="1">
      <alignment horizontal="right"/>
    </xf>
    <xf numFmtId="38" fontId="37" fillId="31" borderId="16" xfId="34" applyFont="1" applyFill="1" applyBorder="1" applyAlignment="1" applyProtection="1"/>
    <xf numFmtId="3" fontId="91" fillId="31" borderId="47" xfId="51" applyNumberFormat="1" applyFont="1" applyFill="1" applyBorder="1"/>
    <xf numFmtId="0" fontId="19" fillId="0" borderId="61" xfId="0" applyFont="1" applyBorder="1" applyAlignment="1">
      <alignment horizontal="center"/>
    </xf>
    <xf numFmtId="185" fontId="48" fillId="0" borderId="28" xfId="0" applyNumberFormat="1" applyFont="1" applyBorder="1" applyAlignment="1">
      <alignment horizontal="center" vertical="center" wrapText="1"/>
    </xf>
    <xf numFmtId="0" fontId="100" fillId="0" borderId="124" xfId="0" applyFont="1" applyBorder="1" applyAlignment="1">
      <alignment horizontal="center" vertical="center"/>
    </xf>
    <xf numFmtId="0" fontId="19" fillId="0" borderId="124" xfId="0" applyFont="1" applyBorder="1" applyAlignment="1">
      <alignment horizontal="center" vertical="center"/>
    </xf>
    <xf numFmtId="179" fontId="91" fillId="0" borderId="126" xfId="0" applyNumberFormat="1" applyFont="1" applyBorder="1"/>
    <xf numFmtId="0" fontId="19" fillId="0" borderId="127" xfId="0" applyFont="1" applyBorder="1" applyAlignment="1">
      <alignment horizontal="center" wrapText="1"/>
    </xf>
    <xf numFmtId="0" fontId="19" fillId="0" borderId="103" xfId="0" applyFont="1" applyBorder="1" applyAlignment="1">
      <alignment horizontal="center" wrapText="1"/>
    </xf>
    <xf numFmtId="0" fontId="19" fillId="0" borderId="128" xfId="0" applyFont="1" applyBorder="1" applyAlignment="1">
      <alignment horizontal="right" vertical="center"/>
    </xf>
    <xf numFmtId="206" fontId="91" fillId="0" borderId="126" xfId="0" applyNumberFormat="1" applyFont="1" applyBorder="1" applyAlignment="1" applyProtection="1">
      <alignment vertical="center"/>
      <protection locked="0"/>
    </xf>
    <xf numFmtId="185" fontId="91" fillId="0" borderId="126" xfId="0" applyNumberFormat="1" applyFont="1" applyBorder="1" applyAlignment="1">
      <alignment vertical="center" shrinkToFit="1"/>
    </xf>
    <xf numFmtId="206" fontId="91" fillId="0" borderId="47" xfId="0" applyNumberFormat="1" applyFont="1" applyBorder="1" applyAlignment="1">
      <alignment vertical="center"/>
    </xf>
    <xf numFmtId="3" fontId="48" fillId="0" borderId="47" xfId="0" applyNumberFormat="1" applyFont="1" applyBorder="1" applyAlignment="1">
      <alignment vertical="center"/>
    </xf>
    <xf numFmtId="186" fontId="91" fillId="0" borderId="46" xfId="0" applyNumberFormat="1" applyFont="1" applyBorder="1" applyAlignment="1">
      <alignment vertical="center" shrinkToFit="1"/>
    </xf>
    <xf numFmtId="186" fontId="91" fillId="29" borderId="46" xfId="0" applyNumberFormat="1" applyFont="1" applyFill="1" applyBorder="1" applyAlignment="1">
      <alignment vertical="center" shrinkToFit="1"/>
    </xf>
    <xf numFmtId="0" fontId="101" fillId="34" borderId="0" xfId="0" applyFont="1" applyFill="1"/>
    <xf numFmtId="200" fontId="101" fillId="34" borderId="0" xfId="0" applyNumberFormat="1" applyFont="1" applyFill="1"/>
    <xf numFmtId="0" fontId="44" fillId="0" borderId="129" xfId="0" applyFont="1" applyBorder="1" applyAlignment="1">
      <alignment horizontal="center" vertical="center" shrinkToFit="1"/>
    </xf>
    <xf numFmtId="202" fontId="102" fillId="32" borderId="75" xfId="0" applyNumberFormat="1" applyFont="1" applyFill="1" applyBorder="1" applyAlignment="1">
      <alignment horizontal="center" vertical="center" shrinkToFit="1"/>
    </xf>
    <xf numFmtId="0" fontId="31" fillId="32" borderId="0" xfId="0" applyFont="1" applyFill="1"/>
    <xf numFmtId="0" fontId="6" fillId="0" borderId="0" xfId="45">
      <alignment vertical="center"/>
    </xf>
    <xf numFmtId="3" fontId="78" fillId="0" borderId="0" xfId="45" applyNumberFormat="1" applyFont="1" applyAlignment="1">
      <alignment vertical="center" shrinkToFit="1"/>
    </xf>
    <xf numFmtId="3" fontId="82" fillId="0" borderId="0" xfId="45" applyNumberFormat="1" applyFont="1">
      <alignment vertical="center"/>
    </xf>
    <xf numFmtId="3" fontId="78" fillId="0" borderId="0" xfId="45" applyNumberFormat="1" applyFont="1">
      <alignment vertical="center"/>
    </xf>
    <xf numFmtId="3" fontId="78" fillId="0" borderId="15" xfId="45" applyNumberFormat="1" applyFont="1" applyBorder="1">
      <alignment vertical="center"/>
    </xf>
    <xf numFmtId="0" fontId="6" fillId="0" borderId="21" xfId="45" applyBorder="1">
      <alignment vertical="center"/>
    </xf>
    <xf numFmtId="3" fontId="104" fillId="0" borderId="36" xfId="45" applyNumberFormat="1" applyFont="1" applyBorder="1">
      <alignment vertical="center"/>
    </xf>
    <xf numFmtId="3" fontId="78" fillId="0" borderId="0" xfId="45" applyNumberFormat="1" applyFont="1" applyAlignment="1"/>
    <xf numFmtId="195" fontId="104" fillId="0" borderId="36" xfId="45" applyNumberFormat="1" applyFont="1" applyBorder="1" applyAlignment="1"/>
    <xf numFmtId="0" fontId="78" fillId="0" borderId="0" xfId="45" applyFont="1">
      <alignment vertical="center"/>
    </xf>
    <xf numFmtId="195" fontId="104" fillId="31" borderId="36" xfId="45" applyNumberFormat="1" applyFont="1" applyFill="1" applyBorder="1">
      <alignment vertical="center"/>
    </xf>
    <xf numFmtId="3" fontId="104" fillId="37" borderId="46" xfId="45" applyNumberFormat="1" applyFont="1" applyFill="1" applyBorder="1" applyAlignment="1">
      <alignment vertical="center" shrinkToFit="1"/>
    </xf>
    <xf numFmtId="3" fontId="104" fillId="38" borderId="36" xfId="45" applyNumberFormat="1" applyFont="1" applyFill="1" applyBorder="1" applyAlignment="1">
      <alignment vertical="center" shrinkToFit="1"/>
    </xf>
    <xf numFmtId="195" fontId="78" fillId="0" borderId="0" xfId="45" applyNumberFormat="1" applyFont="1" applyAlignment="1">
      <alignment horizontal="center"/>
    </xf>
    <xf numFmtId="0" fontId="6" fillId="0" borderId="40" xfId="50" applyBorder="1" applyAlignment="1">
      <alignment horizontal="center" vertical="center" shrinkToFit="1"/>
    </xf>
    <xf numFmtId="0" fontId="6" fillId="0" borderId="46" xfId="50" applyBorder="1" applyAlignment="1">
      <alignment horizontal="center" vertical="center" shrinkToFit="1"/>
    </xf>
    <xf numFmtId="0" fontId="81" fillId="0" borderId="46" xfId="50" applyFont="1" applyBorder="1" applyAlignment="1">
      <alignment horizontal="center" vertical="center" wrapText="1"/>
    </xf>
    <xf numFmtId="0" fontId="81" fillId="0" borderId="21" xfId="50" applyFont="1" applyBorder="1" applyAlignment="1">
      <alignment horizontal="center" vertical="center" wrapText="1"/>
    </xf>
    <xf numFmtId="0" fontId="81" fillId="38" borderId="46" xfId="50" applyFont="1" applyFill="1" applyBorder="1" applyAlignment="1">
      <alignment vertical="center" wrapText="1"/>
    </xf>
    <xf numFmtId="0" fontId="81" fillId="0" borderId="20" xfId="50" applyFont="1" applyBorder="1" applyAlignment="1">
      <alignment horizontal="center" vertical="center" wrapText="1"/>
    </xf>
    <xf numFmtId="0" fontId="6" fillId="0" borderId="130" xfId="50" applyBorder="1" applyAlignment="1">
      <alignment horizontal="right" vertical="center" shrinkToFit="1"/>
    </xf>
    <xf numFmtId="0" fontId="6" fillId="0" borderId="88" xfId="50" applyBorder="1" applyAlignment="1">
      <alignment horizontal="right" vertical="center" shrinkToFit="1"/>
    </xf>
    <xf numFmtId="0" fontId="6" fillId="38" borderId="88" xfId="50" applyFill="1" applyBorder="1" applyAlignment="1">
      <alignment horizontal="right" vertical="center" shrinkToFit="1"/>
    </xf>
    <xf numFmtId="0" fontId="6" fillId="0" borderId="54" xfId="50" applyBorder="1" applyAlignment="1">
      <alignment horizontal="right" vertical="center" shrinkToFit="1"/>
    </xf>
    <xf numFmtId="177" fontId="103" fillId="31" borderId="28" xfId="50" applyNumberFormat="1" applyFont="1" applyFill="1" applyBorder="1" applyAlignment="1">
      <alignment vertical="center" shrinkToFit="1"/>
    </xf>
    <xf numFmtId="177" fontId="103" fillId="0" borderId="27" xfId="50" applyNumberFormat="1" applyFont="1" applyBorder="1" applyAlignment="1">
      <alignment vertical="center" shrinkToFit="1"/>
    </xf>
    <xf numFmtId="177" fontId="103" fillId="31" borderId="27" xfId="50" applyNumberFormat="1" applyFont="1" applyFill="1" applyBorder="1" applyAlignment="1">
      <alignment vertical="center" shrinkToFit="1"/>
    </xf>
    <xf numFmtId="177" fontId="103" fillId="38" borderId="27" xfId="50" applyNumberFormat="1" applyFont="1" applyFill="1" applyBorder="1" applyAlignment="1">
      <alignment vertical="center" shrinkToFit="1"/>
    </xf>
    <xf numFmtId="177" fontId="103" fillId="0" borderId="38" xfId="50" applyNumberFormat="1" applyFont="1" applyBorder="1" applyAlignment="1">
      <alignment vertical="center" shrinkToFit="1"/>
    </xf>
    <xf numFmtId="177" fontId="103" fillId="0" borderId="61" xfId="50" applyNumberFormat="1" applyFont="1" applyBorder="1" applyAlignment="1">
      <alignment vertical="center" shrinkToFit="1"/>
    </xf>
    <xf numFmtId="177" fontId="6" fillId="31" borderId="0" xfId="50" applyNumberFormat="1" applyFill="1" applyAlignment="1">
      <alignment vertical="center" shrinkToFit="1"/>
    </xf>
    <xf numFmtId="177" fontId="6" fillId="0" borderId="0" xfId="50" applyNumberFormat="1" applyAlignment="1">
      <alignment vertical="center" shrinkToFit="1"/>
    </xf>
    <xf numFmtId="0" fontId="81" fillId="0" borderId="37" xfId="50" applyFont="1" applyBorder="1">
      <alignment vertical="center"/>
    </xf>
    <xf numFmtId="0" fontId="81" fillId="0" borderId="44" xfId="50" applyFont="1" applyBorder="1" applyAlignment="1">
      <alignment horizontal="center" vertical="center"/>
    </xf>
    <xf numFmtId="0" fontId="6" fillId="0" borderId="40" xfId="50" applyBorder="1" applyAlignment="1">
      <alignment horizontal="right" vertical="center" shrinkToFit="1"/>
    </xf>
    <xf numFmtId="0" fontId="6" fillId="0" borderId="46" xfId="50" applyBorder="1" applyAlignment="1">
      <alignment horizontal="right" vertical="center" shrinkToFit="1"/>
    </xf>
    <xf numFmtId="0" fontId="6" fillId="39" borderId="50" xfId="50" applyFill="1" applyBorder="1" applyAlignment="1">
      <alignment horizontal="right" vertical="center" shrinkToFit="1"/>
    </xf>
    <xf numFmtId="0" fontId="6" fillId="39" borderId="131" xfId="50" applyFill="1" applyBorder="1" applyAlignment="1">
      <alignment horizontal="right" vertical="center" shrinkToFit="1"/>
    </xf>
    <xf numFmtId="177" fontId="103" fillId="31" borderId="56" xfId="50" applyNumberFormat="1" applyFont="1" applyFill="1" applyBorder="1" applyAlignment="1">
      <alignment vertical="center" shrinkToFit="1"/>
    </xf>
    <xf numFmtId="177" fontId="103" fillId="31" borderId="75" xfId="50" applyNumberFormat="1" applyFont="1" applyFill="1" applyBorder="1" applyAlignment="1">
      <alignment vertical="center" shrinkToFit="1"/>
    </xf>
    <xf numFmtId="177" fontId="103" fillId="0" borderId="75" xfId="50" applyNumberFormat="1" applyFont="1" applyBorder="1" applyAlignment="1">
      <alignment vertical="center" shrinkToFit="1"/>
    </xf>
    <xf numFmtId="177" fontId="103" fillId="39" borderId="76" xfId="50" applyNumberFormat="1" applyFont="1" applyFill="1" applyBorder="1" applyAlignment="1">
      <alignment vertical="center" shrinkToFit="1"/>
    </xf>
    <xf numFmtId="38" fontId="103" fillId="39" borderId="132" xfId="34" applyFont="1" applyFill="1" applyBorder="1" applyProtection="1"/>
    <xf numFmtId="0" fontId="0" fillId="0" borderId="33" xfId="0" applyBorder="1" applyAlignment="1">
      <alignment horizontal="center"/>
    </xf>
    <xf numFmtId="200" fontId="0" fillId="0" borderId="49" xfId="0" applyNumberFormat="1" applyBorder="1"/>
    <xf numFmtId="200" fontId="0" fillId="0" borderId="50" xfId="0" applyNumberFormat="1" applyBorder="1"/>
    <xf numFmtId="200" fontId="0" fillId="0" borderId="30" xfId="0" applyNumberFormat="1" applyBorder="1"/>
    <xf numFmtId="0" fontId="44" fillId="0" borderId="40" xfId="0" applyFont="1" applyBorder="1" applyAlignment="1">
      <alignment horizontal="center" vertical="center"/>
    </xf>
    <xf numFmtId="0" fontId="44" fillId="0" borderId="46" xfId="0" applyFont="1" applyBorder="1" applyAlignment="1">
      <alignment horizontal="center" vertical="center"/>
    </xf>
    <xf numFmtId="0" fontId="44" fillId="0" borderId="50" xfId="0" applyFont="1" applyBorder="1" applyAlignment="1">
      <alignment horizontal="center" vertical="center"/>
    </xf>
    <xf numFmtId="0" fontId="44" fillId="0" borderId="133" xfId="0" applyFont="1" applyBorder="1" applyAlignment="1">
      <alignment horizontal="right" vertical="top" shrinkToFit="1"/>
    </xf>
    <xf numFmtId="0" fontId="44" fillId="0" borderId="129" xfId="0" applyFont="1" applyBorder="1" applyAlignment="1">
      <alignment horizontal="right" vertical="top" shrinkToFit="1"/>
    </xf>
    <xf numFmtId="0" fontId="44" fillId="0" borderId="129" xfId="0" applyFont="1" applyBorder="1" applyAlignment="1">
      <alignment vertical="center" shrinkToFit="1"/>
    </xf>
    <xf numFmtId="0" fontId="44" fillId="0" borderId="134" xfId="0" applyFont="1" applyBorder="1" applyAlignment="1">
      <alignment vertical="center" shrinkToFit="1"/>
    </xf>
    <xf numFmtId="201" fontId="105" fillId="0" borderId="56" xfId="0" applyNumberFormat="1" applyFont="1" applyBorder="1" applyAlignment="1">
      <alignment horizontal="right" vertical="center" shrinkToFit="1"/>
    </xf>
    <xf numFmtId="201" fontId="105" fillId="0" borderId="75" xfId="0" applyNumberFormat="1" applyFont="1" applyBorder="1" applyAlignment="1">
      <alignment horizontal="right" vertical="center" shrinkToFit="1"/>
    </xf>
    <xf numFmtId="202" fontId="105" fillId="0" borderId="75" xfId="0" applyNumberFormat="1" applyFont="1" applyBorder="1" applyAlignment="1">
      <alignment horizontal="right" vertical="center" shrinkToFit="1"/>
    </xf>
    <xf numFmtId="202" fontId="105" fillId="0" borderId="76" xfId="0" applyNumberFormat="1" applyFont="1" applyBorder="1" applyAlignment="1">
      <alignment horizontal="center" vertical="center" shrinkToFit="1"/>
    </xf>
    <xf numFmtId="0" fontId="0" fillId="0" borderId="135" xfId="0" applyBorder="1" applyAlignment="1">
      <alignment horizontal="center" vertical="center"/>
    </xf>
    <xf numFmtId="0" fontId="28" fillId="0" borderId="0" xfId="0" applyFont="1"/>
    <xf numFmtId="0" fontId="0" fillId="0" borderId="0" xfId="0" applyAlignment="1">
      <alignment horizontal="center"/>
    </xf>
    <xf numFmtId="0" fontId="68" fillId="0" borderId="0" xfId="0" applyFont="1" applyAlignment="1">
      <alignment horizontal="right"/>
    </xf>
    <xf numFmtId="0" fontId="81" fillId="0" borderId="0" xfId="0" applyFont="1" applyAlignment="1">
      <alignment horizontal="right"/>
    </xf>
    <xf numFmtId="0" fontId="68" fillId="0" borderId="0" xfId="0" applyFont="1" applyAlignment="1">
      <alignment horizontal="center"/>
    </xf>
    <xf numFmtId="0" fontId="68" fillId="0" borderId="0" xfId="0" applyFont="1" applyAlignment="1">
      <alignment shrinkToFit="1"/>
    </xf>
    <xf numFmtId="14" fontId="68" fillId="0" borderId="0" xfId="0" applyNumberFormat="1" applyFont="1"/>
    <xf numFmtId="49" fontId="68" fillId="0" borderId="0" xfId="0" applyNumberFormat="1" applyFont="1"/>
    <xf numFmtId="0" fontId="68" fillId="0" borderId="0" xfId="0" applyFont="1" applyAlignment="1">
      <alignment horizontal="center" shrinkToFit="1"/>
    </xf>
    <xf numFmtId="180" fontId="68" fillId="0" borderId="0" xfId="0" applyNumberFormat="1" applyFont="1"/>
    <xf numFmtId="0" fontId="68" fillId="0" borderId="46" xfId="0" applyFont="1" applyBorder="1" applyAlignment="1">
      <alignment horizontal="center" vertical="center"/>
    </xf>
    <xf numFmtId="0" fontId="68" fillId="0" borderId="46" xfId="0" applyFont="1" applyBorder="1" applyAlignment="1">
      <alignment horizontal="center" vertical="center" shrinkToFit="1"/>
    </xf>
    <xf numFmtId="14" fontId="68" fillId="40" borderId="46" xfId="0" applyNumberFormat="1" applyFont="1" applyFill="1" applyBorder="1" applyAlignment="1">
      <alignment horizontal="center" vertical="center"/>
    </xf>
    <xf numFmtId="49" fontId="68" fillId="40" borderId="46" xfId="0" applyNumberFormat="1" applyFont="1" applyFill="1" applyBorder="1" applyAlignment="1">
      <alignment horizontal="center" vertical="center"/>
    </xf>
    <xf numFmtId="0" fontId="68" fillId="39" borderId="46" xfId="0" applyFont="1" applyFill="1" applyBorder="1" applyAlignment="1">
      <alignment horizontal="center" vertical="center"/>
    </xf>
    <xf numFmtId="0" fontId="68" fillId="0" borderId="0" xfId="0" applyFont="1" applyAlignment="1">
      <alignment vertical="center"/>
    </xf>
    <xf numFmtId="49" fontId="68" fillId="0" borderId="46" xfId="0" applyNumberFormat="1" applyFont="1" applyBorder="1" applyAlignment="1">
      <alignment horizontal="center" vertical="center"/>
    </xf>
    <xf numFmtId="0" fontId="44" fillId="39" borderId="46" xfId="0" applyFont="1" applyFill="1" applyBorder="1" applyAlignment="1">
      <alignment horizontal="center" vertical="center"/>
    </xf>
    <xf numFmtId="14" fontId="68" fillId="0" borderId="26" xfId="0" applyNumberFormat="1" applyFont="1" applyBorder="1" applyAlignment="1">
      <alignment horizontal="center" vertical="center"/>
    </xf>
    <xf numFmtId="180" fontId="68" fillId="0" borderId="26" xfId="0" applyNumberFormat="1" applyFont="1" applyBorder="1" applyAlignment="1">
      <alignment vertical="center"/>
    </xf>
    <xf numFmtId="14" fontId="68" fillId="0" borderId="14" xfId="0" applyNumberFormat="1" applyFont="1" applyBorder="1" applyAlignment="1">
      <alignment horizontal="center" vertical="center"/>
    </xf>
    <xf numFmtId="180" fontId="68" fillId="0" borderId="14" xfId="0" applyNumberFormat="1" applyFont="1" applyBorder="1" applyAlignment="1">
      <alignment vertical="center"/>
    </xf>
    <xf numFmtId="0" fontId="68" fillId="32" borderId="46" xfId="0" applyFont="1" applyFill="1" applyBorder="1" applyAlignment="1">
      <alignment horizontal="center" vertical="center"/>
    </xf>
    <xf numFmtId="0" fontId="68" fillId="32" borderId="0" xfId="0" applyFont="1" applyFill="1" applyAlignment="1">
      <alignment vertical="center"/>
    </xf>
    <xf numFmtId="49" fontId="68" fillId="40" borderId="46" xfId="0" applyNumberFormat="1" applyFont="1" applyFill="1" applyBorder="1" applyAlignment="1">
      <alignment horizontal="center" vertical="center" wrapText="1" shrinkToFit="1"/>
    </xf>
    <xf numFmtId="0" fontId="1" fillId="32" borderId="92" xfId="48" applyFont="1" applyFill="1" applyBorder="1" applyAlignment="1">
      <alignment horizontal="left" vertical="center" wrapText="1"/>
    </xf>
    <xf numFmtId="0" fontId="1" fillId="32" borderId="92" xfId="48" applyFont="1" applyFill="1" applyBorder="1" applyAlignment="1">
      <alignment horizontal="left" vertical="center" shrinkToFit="1"/>
    </xf>
    <xf numFmtId="0" fontId="44" fillId="32" borderId="92" xfId="0" applyFont="1" applyFill="1" applyBorder="1" applyAlignment="1">
      <alignment horizontal="center" vertical="center" shrinkToFit="1"/>
    </xf>
    <xf numFmtId="0" fontId="19" fillId="36" borderId="102" xfId="0" applyFont="1" applyFill="1" applyBorder="1" applyAlignment="1" applyProtection="1">
      <alignment horizontal="center" vertical="center"/>
      <protection locked="0"/>
    </xf>
    <xf numFmtId="0" fontId="19" fillId="36" borderId="103" xfId="0" applyFont="1" applyFill="1" applyBorder="1" applyAlignment="1" applyProtection="1">
      <alignment horizontal="center" vertical="center"/>
      <protection locked="0"/>
    </xf>
    <xf numFmtId="0" fontId="19" fillId="36" borderId="137" xfId="0" applyFont="1" applyFill="1" applyBorder="1" applyAlignment="1" applyProtection="1">
      <alignment horizontal="center" vertical="center"/>
      <protection locked="0"/>
    </xf>
    <xf numFmtId="0" fontId="19" fillId="36" borderId="138" xfId="0" applyFont="1" applyFill="1" applyBorder="1" applyAlignment="1" applyProtection="1">
      <alignment horizontal="center" vertical="center"/>
      <protection locked="0"/>
    </xf>
    <xf numFmtId="0" fontId="19" fillId="34" borderId="20" xfId="0" applyFont="1" applyFill="1" applyBorder="1" applyAlignment="1">
      <alignment vertical="center"/>
    </xf>
    <xf numFmtId="0" fontId="19" fillId="34" borderId="21" xfId="0" applyFont="1" applyFill="1" applyBorder="1" applyAlignment="1">
      <alignment vertical="center"/>
    </xf>
    <xf numFmtId="0" fontId="19" fillId="34" borderId="20" xfId="0" applyFont="1" applyFill="1" applyBorder="1" applyAlignment="1">
      <alignment vertical="center" shrinkToFit="1"/>
    </xf>
    <xf numFmtId="0" fontId="19" fillId="36" borderId="46" xfId="0" applyFont="1" applyFill="1" applyBorder="1" applyAlignment="1">
      <alignment horizontal="center" vertical="center"/>
    </xf>
    <xf numFmtId="0" fontId="19" fillId="36" borderId="18" xfId="0" applyFont="1" applyFill="1" applyBorder="1" applyAlignment="1">
      <alignment horizontal="center" vertical="center"/>
    </xf>
    <xf numFmtId="0" fontId="97" fillId="0" borderId="64" xfId="0" applyFont="1" applyBorder="1" applyAlignment="1">
      <alignment horizontal="center" vertical="center" wrapText="1"/>
    </xf>
    <xf numFmtId="200" fontId="97" fillId="0" borderId="64" xfId="0" applyNumberFormat="1" applyFont="1" applyBorder="1" applyAlignment="1">
      <alignment horizontal="center" vertical="center" wrapText="1"/>
    </xf>
    <xf numFmtId="0" fontId="19" fillId="34" borderId="0" xfId="0" applyFont="1" applyFill="1" applyAlignment="1">
      <alignment horizontal="center"/>
    </xf>
    <xf numFmtId="0" fontId="19" fillId="34" borderId="103" xfId="0" applyFont="1" applyFill="1" applyBorder="1" applyAlignment="1">
      <alignment horizontal="center"/>
    </xf>
    <xf numFmtId="0" fontId="19" fillId="34" borderId="57" xfId="0" applyFont="1" applyFill="1" applyBorder="1"/>
    <xf numFmtId="0" fontId="19" fillId="34" borderId="138" xfId="0" applyFont="1" applyFill="1" applyBorder="1"/>
    <xf numFmtId="0" fontId="19" fillId="34" borderId="36" xfId="0" applyFont="1" applyFill="1" applyBorder="1"/>
    <xf numFmtId="0" fontId="19" fillId="34" borderId="104" xfId="0" applyFont="1" applyFill="1" applyBorder="1"/>
    <xf numFmtId="0" fontId="19" fillId="34" borderId="36" xfId="0" applyFont="1" applyFill="1" applyBorder="1" applyAlignment="1">
      <alignment horizontal="left"/>
    </xf>
    <xf numFmtId="0" fontId="19" fillId="34" borderId="103" xfId="0" applyFont="1" applyFill="1" applyBorder="1"/>
    <xf numFmtId="0" fontId="19" fillId="34" borderId="80" xfId="0" applyFont="1" applyFill="1" applyBorder="1"/>
    <xf numFmtId="0" fontId="19" fillId="34" borderId="139" xfId="0" applyFont="1" applyFill="1" applyBorder="1"/>
    <xf numFmtId="0" fontId="68" fillId="32" borderId="46" xfId="0" applyFont="1" applyFill="1" applyBorder="1" applyAlignment="1">
      <alignment horizontal="left" vertical="center" wrapText="1" shrinkToFit="1"/>
    </xf>
    <xf numFmtId="0" fontId="68" fillId="32" borderId="46" xfId="0" applyFont="1" applyFill="1" applyBorder="1" applyAlignment="1">
      <alignment horizontal="left" vertical="center" wrapText="1"/>
    </xf>
    <xf numFmtId="0" fontId="68" fillId="32" borderId="20" xfId="0" applyFont="1" applyFill="1" applyBorder="1" applyAlignment="1">
      <alignment horizontal="left" vertical="center" wrapText="1"/>
    </xf>
    <xf numFmtId="0" fontId="68" fillId="32" borderId="20" xfId="45" applyFont="1" applyFill="1" applyBorder="1" applyAlignment="1" applyProtection="1">
      <alignment horizontal="center" vertical="center" wrapText="1"/>
      <protection locked="0"/>
    </xf>
    <xf numFmtId="0" fontId="68" fillId="32" borderId="46" xfId="0" applyFont="1" applyFill="1" applyBorder="1" applyAlignment="1" applyProtection="1">
      <alignment horizontal="left" vertical="center" wrapText="1" shrinkToFit="1"/>
      <protection locked="0"/>
    </xf>
    <xf numFmtId="0" fontId="92" fillId="0" borderId="0" xfId="0" applyFont="1" applyAlignment="1">
      <alignment vertical="center"/>
    </xf>
    <xf numFmtId="177" fontId="43" fillId="41" borderId="14" xfId="0" applyNumberFormat="1" applyFont="1" applyFill="1" applyBorder="1" applyAlignment="1" applyProtection="1">
      <alignment horizontal="center"/>
      <protection locked="0"/>
    </xf>
    <xf numFmtId="177" fontId="43" fillId="41" borderId="46" xfId="0" applyNumberFormat="1" applyFont="1" applyFill="1" applyBorder="1" applyAlignment="1" applyProtection="1">
      <alignment horizontal="center"/>
      <protection locked="0"/>
    </xf>
    <xf numFmtId="177" fontId="43" fillId="41" borderId="16" xfId="0" applyNumberFormat="1" applyFont="1" applyFill="1" applyBorder="1" applyAlignment="1" applyProtection="1">
      <alignment horizontal="center"/>
      <protection locked="0"/>
    </xf>
    <xf numFmtId="0" fontId="56" fillId="41" borderId="142" xfId="54" applyFont="1" applyFill="1" applyBorder="1" applyAlignment="1" applyProtection="1">
      <alignment horizontal="center" vertical="center"/>
      <protection locked="0"/>
    </xf>
    <xf numFmtId="0" fontId="56" fillId="41" borderId="104" xfId="54" applyFont="1" applyFill="1" applyBorder="1" applyAlignment="1" applyProtection="1">
      <alignment horizontal="center" vertical="center"/>
      <protection locked="0"/>
    </xf>
    <xf numFmtId="0" fontId="56" fillId="41" borderId="143" xfId="54" applyFont="1" applyFill="1" applyBorder="1" applyAlignment="1" applyProtection="1">
      <alignment horizontal="center" vertical="center"/>
      <protection locked="0"/>
    </xf>
    <xf numFmtId="0" fontId="56" fillId="41" borderId="139" xfId="54" applyFont="1" applyFill="1" applyBorder="1" applyAlignment="1" applyProtection="1">
      <alignment horizontal="center" vertical="center"/>
      <protection locked="0"/>
    </xf>
    <xf numFmtId="0" fontId="56" fillId="41" borderId="144" xfId="54" applyFont="1" applyFill="1" applyBorder="1" applyAlignment="1" applyProtection="1">
      <alignment horizontal="center" vertical="center"/>
      <protection locked="0"/>
    </xf>
    <xf numFmtId="0" fontId="56" fillId="41" borderId="145" xfId="54" applyFont="1" applyFill="1" applyBorder="1" applyAlignment="1" applyProtection="1">
      <alignment horizontal="center" vertical="center"/>
      <protection locked="0"/>
    </xf>
    <xf numFmtId="0" fontId="59" fillId="41" borderId="145" xfId="54" applyFont="1" applyFill="1" applyBorder="1" applyAlignment="1" applyProtection="1">
      <alignment horizontal="center" vertical="center"/>
      <protection locked="0"/>
    </xf>
    <xf numFmtId="0" fontId="59" fillId="41" borderId="139" xfId="54" applyFont="1" applyFill="1" applyBorder="1" applyAlignment="1" applyProtection="1">
      <alignment horizontal="center" vertical="center"/>
      <protection locked="0"/>
    </xf>
    <xf numFmtId="0" fontId="59" fillId="41" borderId="146" xfId="54" applyFont="1" applyFill="1" applyBorder="1" applyAlignment="1" applyProtection="1">
      <alignment horizontal="center" vertical="center"/>
      <protection locked="0"/>
    </xf>
    <xf numFmtId="0" fontId="59" fillId="41" borderId="147" xfId="54" applyFont="1" applyFill="1" applyBorder="1" applyAlignment="1" applyProtection="1">
      <alignment horizontal="center" vertical="center"/>
      <protection locked="0"/>
    </xf>
    <xf numFmtId="0" fontId="56" fillId="41" borderId="147" xfId="54" applyFont="1" applyFill="1" applyBorder="1" applyAlignment="1" applyProtection="1">
      <alignment horizontal="center" vertical="center"/>
      <protection locked="0"/>
    </xf>
    <xf numFmtId="0" fontId="56" fillId="41" borderId="148" xfId="54" applyFont="1" applyFill="1" applyBorder="1" applyAlignment="1" applyProtection="1">
      <alignment horizontal="center" vertical="center"/>
      <protection locked="0"/>
    </xf>
    <xf numFmtId="0" fontId="56" fillId="42" borderId="0" xfId="54" applyFont="1" applyFill="1"/>
    <xf numFmtId="0" fontId="41" fillId="42" borderId="0" xfId="0" applyFont="1" applyFill="1" applyAlignment="1">
      <alignment vertical="center"/>
    </xf>
    <xf numFmtId="0" fontId="36" fillId="24" borderId="0" xfId="51" applyFont="1" applyFill="1" applyProtection="1">
      <protection locked="0"/>
    </xf>
    <xf numFmtId="0" fontId="37" fillId="24" borderId="0" xfId="51" applyFont="1" applyFill="1" applyProtection="1">
      <protection locked="0"/>
    </xf>
    <xf numFmtId="0" fontId="37" fillId="0" borderId="0" xfId="0" applyFont="1" applyAlignment="1" applyProtection="1">
      <alignment wrapText="1"/>
      <protection locked="0"/>
    </xf>
    <xf numFmtId="0" fontId="37" fillId="32" borderId="0" xfId="51" applyFont="1" applyFill="1" applyProtection="1">
      <protection locked="0"/>
    </xf>
    <xf numFmtId="0" fontId="37" fillId="32" borderId="0" xfId="51" applyFont="1" applyFill="1" applyAlignment="1" applyProtection="1">
      <alignment vertical="center"/>
      <protection locked="0"/>
    </xf>
    <xf numFmtId="0" fontId="37" fillId="0" borderId="0" xfId="0" applyFont="1" applyAlignment="1">
      <alignment horizontal="left"/>
    </xf>
    <xf numFmtId="58" fontId="37" fillId="0" borderId="0" xfId="0" applyNumberFormat="1" applyFont="1" applyAlignment="1">
      <alignment horizontal="right"/>
    </xf>
    <xf numFmtId="180" fontId="39" fillId="0" borderId="0" xfId="0" applyNumberFormat="1" applyFont="1" applyAlignment="1">
      <alignment horizontal="distributed"/>
    </xf>
    <xf numFmtId="0" fontId="40" fillId="0" borderId="0" xfId="0" applyFont="1" applyAlignment="1">
      <alignment horizontal="right" vertical="top"/>
    </xf>
    <xf numFmtId="0" fontId="37" fillId="0" borderId="0" xfId="0" applyFont="1" applyAlignment="1">
      <alignment horizontal="right"/>
    </xf>
    <xf numFmtId="0" fontId="37" fillId="0" borderId="0" xfId="0" applyFont="1" applyAlignment="1">
      <alignment horizontal="distributed"/>
    </xf>
    <xf numFmtId="0" fontId="40" fillId="0" borderId="0" xfId="0" applyFont="1" applyAlignment="1">
      <alignment wrapText="1"/>
    </xf>
    <xf numFmtId="0" fontId="0" fillId="34" borderId="0" xfId="0" applyFill="1" applyAlignment="1">
      <alignment horizontal="center" vertical="top"/>
    </xf>
    <xf numFmtId="0" fontId="68" fillId="0" borderId="46" xfId="0" applyFont="1" applyBorder="1" applyAlignment="1">
      <alignment horizontal="right" vertical="center" shrinkToFit="1"/>
    </xf>
    <xf numFmtId="38" fontId="68" fillId="0" borderId="46" xfId="34" applyFont="1" applyBorder="1" applyAlignment="1">
      <alignment vertical="center"/>
    </xf>
    <xf numFmtId="49" fontId="68" fillId="32" borderId="20" xfId="45" applyNumberFormat="1" applyFont="1" applyFill="1" applyBorder="1" applyAlignment="1" applyProtection="1">
      <alignment horizontal="left" vertical="center" wrapText="1"/>
      <protection locked="0"/>
    </xf>
    <xf numFmtId="0" fontId="67" fillId="0" borderId="0" xfId="0" applyFont="1"/>
    <xf numFmtId="0" fontId="85" fillId="32" borderId="0" xfId="0" applyFont="1" applyFill="1"/>
    <xf numFmtId="3" fontId="0" fillId="34" borderId="0" xfId="0" applyNumberFormat="1" applyFill="1" applyAlignment="1">
      <alignment horizontal="center"/>
    </xf>
    <xf numFmtId="180" fontId="19" fillId="0" borderId="0" xfId="0" applyNumberFormat="1" applyFont="1" applyAlignment="1">
      <alignment horizontal="center" vertical="center" shrinkToFit="1"/>
    </xf>
    <xf numFmtId="184" fontId="19" fillId="25" borderId="32" xfId="0" applyNumberFormat="1" applyFont="1" applyFill="1" applyBorder="1" applyAlignment="1" applyProtection="1">
      <alignment vertical="center"/>
      <protection locked="0"/>
    </xf>
    <xf numFmtId="0" fontId="106" fillId="0" borderId="0" xfId="0" applyFont="1"/>
    <xf numFmtId="0" fontId="19" fillId="0" borderId="26" xfId="0" applyFont="1" applyBorder="1" applyAlignment="1">
      <alignment vertical="distributed"/>
    </xf>
    <xf numFmtId="0" fontId="95" fillId="0" borderId="26" xfId="0" applyFont="1" applyBorder="1" applyAlignment="1">
      <alignment horizontal="center" vertical="distributed"/>
    </xf>
    <xf numFmtId="180" fontId="1" fillId="32" borderId="92" xfId="48" applyNumberFormat="1" applyFont="1" applyFill="1" applyBorder="1" applyAlignment="1" applyProtection="1">
      <alignment vertical="center" shrinkToFit="1"/>
      <protection locked="0"/>
    </xf>
    <xf numFmtId="0" fontId="48" fillId="0" borderId="32" xfId="0" applyFont="1" applyBorder="1" applyAlignment="1">
      <alignment vertical="center" wrapText="1"/>
    </xf>
    <xf numFmtId="180" fontId="37" fillId="0" borderId="0" xfId="0" applyNumberFormat="1" applyFont="1"/>
    <xf numFmtId="180" fontId="0" fillId="0" borderId="0" xfId="0" applyNumberFormat="1"/>
    <xf numFmtId="0" fontId="6" fillId="0" borderId="0" xfId="0" applyFont="1" applyAlignment="1">
      <alignment wrapText="1"/>
    </xf>
    <xf numFmtId="0" fontId="31" fillId="31" borderId="0" xfId="0" applyFont="1" applyFill="1" applyAlignment="1">
      <alignment vertical="center" wrapText="1"/>
    </xf>
    <xf numFmtId="0" fontId="0" fillId="0" borderId="0" xfId="0" applyAlignment="1">
      <alignment horizontal="left" wrapText="1" shrinkToFit="1"/>
    </xf>
    <xf numFmtId="0" fontId="6" fillId="0" borderId="0" xfId="0" applyFont="1" applyAlignment="1">
      <alignment vertical="top" wrapText="1"/>
    </xf>
    <xf numFmtId="0" fontId="29" fillId="0" borderId="0" xfId="0" applyFont="1" applyAlignment="1">
      <alignment horizontal="center" vertical="center"/>
    </xf>
    <xf numFmtId="0" fontId="107" fillId="0" borderId="0" xfId="0" applyFont="1" applyAlignment="1">
      <alignment horizontal="distributed"/>
    </xf>
    <xf numFmtId="0" fontId="56" fillId="25" borderId="47" xfId="54" applyFont="1" applyFill="1" applyBorder="1" applyAlignment="1" applyProtection="1">
      <alignment horizontal="center"/>
      <protection locked="0"/>
    </xf>
    <xf numFmtId="0" fontId="56" fillId="0" borderId="170" xfId="54" applyFont="1" applyBorder="1" applyAlignment="1">
      <alignment vertical="center"/>
    </xf>
    <xf numFmtId="0" fontId="111" fillId="0" borderId="0" xfId="0" applyFont="1"/>
    <xf numFmtId="3" fontId="78" fillId="0" borderId="46" xfId="0" applyNumberFormat="1" applyFont="1" applyBorder="1" applyAlignment="1">
      <alignment horizontal="center" vertical="center"/>
    </xf>
    <xf numFmtId="3" fontId="78" fillId="0" borderId="18" xfId="0" applyNumberFormat="1" applyFont="1" applyBorder="1" applyAlignment="1">
      <alignment horizontal="center" vertical="center"/>
    </xf>
    <xf numFmtId="0" fontId="0" fillId="0" borderId="18" xfId="0" applyBorder="1" applyAlignment="1">
      <alignment horizontal="center" vertical="center"/>
    </xf>
    <xf numFmtId="0" fontId="21" fillId="0" borderId="0" xfId="0" applyFont="1"/>
    <xf numFmtId="0" fontId="31" fillId="0" borderId="0" xfId="0" applyFont="1" applyAlignment="1">
      <alignment horizontal="left" vertical="center"/>
    </xf>
    <xf numFmtId="0" fontId="0" fillId="0" borderId="0" xfId="0" applyAlignment="1">
      <alignment horizontal="right" vertical="center"/>
    </xf>
    <xf numFmtId="0" fontId="31" fillId="0" borderId="0" xfId="0" applyFont="1" applyAlignment="1">
      <alignment horizontal="left" vertical="center" shrinkToFit="1"/>
    </xf>
    <xf numFmtId="0" fontId="43" fillId="0" borderId="80" xfId="48" applyFont="1" applyBorder="1" applyAlignment="1">
      <alignment horizontal="center" vertical="center" shrinkToFit="1"/>
    </xf>
    <xf numFmtId="186" fontId="43" fillId="44" borderId="47" xfId="48" applyNumberFormat="1" applyFont="1" applyFill="1" applyBorder="1" applyAlignment="1">
      <alignment horizontal="center" vertical="center" shrinkToFit="1"/>
    </xf>
    <xf numFmtId="186" fontId="43" fillId="44" borderId="16" xfId="48" applyNumberFormat="1" applyFont="1" applyFill="1" applyBorder="1" applyAlignment="1">
      <alignment horizontal="center" vertical="center" shrinkToFit="1"/>
    </xf>
    <xf numFmtId="204" fontId="0" fillId="32" borderId="46" xfId="0" applyNumberFormat="1" applyFill="1" applyBorder="1" applyAlignment="1">
      <alignment horizontal="center" vertical="center" shrinkToFit="1"/>
    </xf>
    <xf numFmtId="204" fontId="0" fillId="0" borderId="87" xfId="0" applyNumberFormat="1" applyBorder="1" applyAlignment="1">
      <alignment vertical="center"/>
    </xf>
    <xf numFmtId="204" fontId="0" fillId="27" borderId="46" xfId="0" applyNumberFormat="1" applyFill="1" applyBorder="1" applyAlignment="1">
      <alignment horizontal="left" vertical="center" wrapText="1"/>
    </xf>
    <xf numFmtId="204" fontId="0" fillId="27" borderId="46" xfId="0" applyNumberFormat="1" applyFill="1" applyBorder="1" applyAlignment="1">
      <alignment vertical="center"/>
    </xf>
    <xf numFmtId="204" fontId="0" fillId="0" borderId="46" xfId="0" applyNumberFormat="1" applyBorder="1" applyAlignment="1">
      <alignment vertical="center"/>
    </xf>
    <xf numFmtId="204" fontId="0" fillId="32" borderId="46" xfId="0" applyNumberFormat="1" applyFill="1" applyBorder="1" applyAlignment="1">
      <alignment vertical="center"/>
    </xf>
    <xf numFmtId="204" fontId="0" fillId="32" borderId="46" xfId="0" applyNumberFormat="1" applyFill="1" applyBorder="1" applyAlignment="1">
      <alignment horizontal="center" vertical="center"/>
    </xf>
    <xf numFmtId="204" fontId="0" fillId="0" borderId="0" xfId="0" applyNumberFormat="1" applyAlignment="1">
      <alignment vertical="center"/>
    </xf>
    <xf numFmtId="38" fontId="0" fillId="0" borderId="0" xfId="34" applyFont="1"/>
    <xf numFmtId="0" fontId="29" fillId="0" borderId="0" xfId="0" applyFont="1" applyAlignment="1">
      <alignment vertical="center"/>
    </xf>
    <xf numFmtId="0" fontId="34" fillId="0" borderId="46" xfId="0" applyFont="1" applyBorder="1" applyAlignment="1">
      <alignment horizontal="center" vertical="center"/>
    </xf>
    <xf numFmtId="0" fontId="31" fillId="34" borderId="64" xfId="0" applyFont="1" applyFill="1" applyBorder="1" applyAlignment="1">
      <alignment horizontal="center" vertical="center"/>
    </xf>
    <xf numFmtId="0" fontId="6" fillId="0" borderId="0" xfId="0" applyFont="1" applyAlignment="1">
      <alignment vertical="top"/>
    </xf>
    <xf numFmtId="0" fontId="6" fillId="40" borderId="120" xfId="0" applyFont="1" applyFill="1" applyBorder="1" applyAlignment="1">
      <alignment vertical="center"/>
    </xf>
    <xf numFmtId="0" fontId="6" fillId="40" borderId="121" xfId="0" applyFont="1" applyFill="1" applyBorder="1" applyAlignment="1">
      <alignment vertical="center"/>
    </xf>
    <xf numFmtId="0" fontId="0" fillId="0" borderId="17" xfId="0" applyBorder="1" applyAlignment="1">
      <alignment horizontal="left" vertical="center"/>
    </xf>
    <xf numFmtId="0" fontId="6" fillId="0" borderId="0" xfId="0" applyFont="1" applyAlignment="1">
      <alignment vertical="center" shrinkToFit="1"/>
    </xf>
    <xf numFmtId="0" fontId="0" fillId="0" borderId="0" xfId="0" applyAlignment="1">
      <alignment vertical="center"/>
    </xf>
    <xf numFmtId="0" fontId="6" fillId="36" borderId="46" xfId="57" applyFill="1" applyBorder="1" applyAlignment="1">
      <alignment vertical="center"/>
    </xf>
    <xf numFmtId="0" fontId="0" fillId="0" borderId="0" xfId="57" applyFont="1" applyAlignment="1">
      <alignment vertical="center"/>
    </xf>
    <xf numFmtId="0" fontId="6" fillId="0" borderId="120" xfId="0" applyFont="1" applyBorder="1"/>
    <xf numFmtId="0" fontId="6" fillId="41" borderId="46" xfId="57" applyFill="1" applyBorder="1" applyAlignment="1">
      <alignment vertical="center"/>
    </xf>
    <xf numFmtId="0" fontId="21" fillId="0" borderId="0" xfId="0" applyFont="1" applyAlignment="1">
      <alignment horizontal="left" vertical="center"/>
    </xf>
    <xf numFmtId="0" fontId="37" fillId="0" borderId="20" xfId="49" applyFont="1" applyBorder="1" applyAlignment="1">
      <alignment horizontal="center" vertical="center"/>
    </xf>
    <xf numFmtId="0" fontId="37" fillId="0" borderId="20" xfId="0" applyFont="1" applyBorder="1" applyAlignment="1">
      <alignment horizontal="center" vertical="center" wrapText="1"/>
    </xf>
    <xf numFmtId="0" fontId="37" fillId="0" borderId="11" xfId="0" applyFont="1" applyBorder="1" applyAlignment="1">
      <alignment horizontal="center" wrapText="1"/>
    </xf>
    <xf numFmtId="0" fontId="37" fillId="41" borderId="171" xfId="0" applyFont="1" applyFill="1" applyBorder="1" applyAlignment="1" applyProtection="1">
      <alignment horizontal="left" vertical="center"/>
      <protection locked="0"/>
    </xf>
    <xf numFmtId="49" fontId="37" fillId="25" borderId="171" xfId="0" applyNumberFormat="1" applyFont="1" applyFill="1" applyBorder="1" applyAlignment="1" applyProtection="1">
      <alignment horizontal="left" vertical="center"/>
      <protection locked="0"/>
    </xf>
    <xf numFmtId="0" fontId="6" fillId="0" borderId="135" xfId="0" applyFont="1" applyBorder="1"/>
    <xf numFmtId="0" fontId="19" fillId="41" borderId="0" xfId="0" applyFont="1" applyFill="1" applyAlignment="1" applyProtection="1">
      <alignment horizontal="center" vertical="center"/>
      <protection locked="0"/>
    </xf>
    <xf numFmtId="180" fontId="37" fillId="25" borderId="0" xfId="0" applyNumberFormat="1" applyFont="1" applyFill="1" applyAlignment="1" applyProtection="1">
      <alignment horizontal="center" vertical="center" wrapText="1" shrinkToFit="1"/>
      <protection locked="0"/>
    </xf>
    <xf numFmtId="0" fontId="103" fillId="0" borderId="20" xfId="45" applyFont="1" applyBorder="1" applyAlignment="1">
      <alignment horizontal="center" vertical="center"/>
    </xf>
    <xf numFmtId="184" fontId="102" fillId="41" borderId="46" xfId="0" applyNumberFormat="1" applyFont="1" applyFill="1" applyBorder="1" applyAlignment="1">
      <alignment horizontal="center" vertical="center"/>
    </xf>
    <xf numFmtId="180" fontId="34" fillId="25" borderId="173" xfId="0" applyNumberFormat="1" applyFont="1" applyFill="1" applyBorder="1" applyAlignment="1" applyProtection="1">
      <alignment horizontal="left" wrapText="1" shrinkToFit="1"/>
      <protection locked="0"/>
    </xf>
    <xf numFmtId="0" fontId="19" fillId="0" borderId="12" xfId="0" applyFont="1" applyBorder="1" applyAlignment="1">
      <alignment horizontal="center" vertical="center"/>
    </xf>
    <xf numFmtId="207" fontId="68" fillId="32" borderId="46" xfId="0" applyNumberFormat="1" applyFont="1" applyFill="1" applyBorder="1" applyAlignment="1">
      <alignment horizontal="center" vertical="center" shrinkToFit="1"/>
    </xf>
    <xf numFmtId="0" fontId="0" fillId="0" borderId="140" xfId="0" applyBorder="1" applyAlignment="1">
      <alignment vertical="center"/>
    </xf>
    <xf numFmtId="0" fontId="95" fillId="0" borderId="0" xfId="0" applyFont="1" applyAlignment="1">
      <alignment vertical="center"/>
    </xf>
    <xf numFmtId="49" fontId="37" fillId="36" borderId="0" xfId="0" applyNumberFormat="1" applyFont="1" applyFill="1" applyAlignment="1" applyProtection="1">
      <alignment horizontal="distributed" vertical="center" wrapText="1" shrinkToFit="1"/>
      <protection locked="0"/>
    </xf>
    <xf numFmtId="180" fontId="21" fillId="0" borderId="40" xfId="0" applyNumberFormat="1" applyFont="1" applyBorder="1" applyAlignment="1">
      <alignment horizontal="left" vertical="center"/>
    </xf>
    <xf numFmtId="0" fontId="21" fillId="0" borderId="17" xfId="0" applyFont="1" applyBorder="1" applyAlignment="1">
      <alignment horizontal="left" vertical="center"/>
    </xf>
    <xf numFmtId="0" fontId="21" fillId="0" borderId="21" xfId="0" applyFont="1" applyBorder="1" applyAlignment="1">
      <alignment horizontal="left" vertical="center"/>
    </xf>
    <xf numFmtId="0" fontId="28" fillId="0" borderId="21" xfId="0" applyFont="1" applyBorder="1" applyAlignment="1">
      <alignment horizontal="left" vertical="center"/>
    </xf>
    <xf numFmtId="14" fontId="21" fillId="0" borderId="12" xfId="0" applyNumberFormat="1" applyFont="1" applyBorder="1" applyAlignment="1">
      <alignment horizontal="left" vertical="center"/>
    </xf>
    <xf numFmtId="14" fontId="21" fillId="0" borderId="21" xfId="0" applyNumberFormat="1" applyFont="1" applyBorder="1" applyAlignment="1">
      <alignment horizontal="left" vertical="center"/>
    </xf>
    <xf numFmtId="0" fontId="25" fillId="0" borderId="40" xfId="0" applyFont="1" applyBorder="1" applyAlignment="1">
      <alignment horizontal="left" vertical="center"/>
    </xf>
    <xf numFmtId="0" fontId="28" fillId="40" borderId="39" xfId="0" applyFont="1" applyFill="1" applyBorder="1" applyAlignment="1">
      <alignment vertical="center" wrapText="1"/>
    </xf>
    <xf numFmtId="14" fontId="21" fillId="0" borderId="39" xfId="0" applyNumberFormat="1" applyFont="1" applyBorder="1" applyAlignment="1">
      <alignment horizontal="left" vertical="center"/>
    </xf>
    <xf numFmtId="0" fontId="21" fillId="0" borderId="40" xfId="0" applyFont="1" applyBorder="1" applyAlignment="1">
      <alignment horizontal="left" vertical="center"/>
    </xf>
    <xf numFmtId="0" fontId="21" fillId="0" borderId="80" xfId="0" applyFont="1" applyBorder="1"/>
    <xf numFmtId="180" fontId="116" fillId="0" borderId="149" xfId="0" applyNumberFormat="1" applyFont="1" applyBorder="1" applyAlignment="1">
      <alignment vertical="center"/>
    </xf>
    <xf numFmtId="0" fontId="21" fillId="0" borderId="0" xfId="0" applyFont="1" applyAlignment="1">
      <alignment horizontal="left"/>
    </xf>
    <xf numFmtId="0" fontId="21" fillId="0" borderId="0" xfId="0" applyFont="1" applyAlignment="1">
      <alignment vertical="center"/>
    </xf>
    <xf numFmtId="0" fontId="28" fillId="0" borderId="0" xfId="0" applyFont="1" applyAlignment="1">
      <alignment horizontal="left" vertical="center"/>
    </xf>
    <xf numFmtId="0" fontId="117" fillId="0" borderId="0" xfId="0" applyFont="1" applyAlignment="1">
      <alignment horizontal="left" vertical="center" shrinkToFit="1"/>
    </xf>
    <xf numFmtId="0" fontId="37" fillId="0" borderId="0" xfId="0" applyFont="1" applyAlignment="1">
      <alignment horizontal="right" vertical="center"/>
    </xf>
    <xf numFmtId="0" fontId="37" fillId="0" borderId="0" xfId="0" applyFont="1" applyAlignment="1">
      <alignment vertical="center"/>
    </xf>
    <xf numFmtId="0" fontId="37" fillId="0" borderId="0" xfId="0" applyFont="1" applyAlignment="1" applyProtection="1">
      <alignment vertical="center"/>
      <protection locked="0"/>
    </xf>
    <xf numFmtId="0" fontId="37" fillId="40" borderId="0" xfId="0" applyFont="1" applyFill="1" applyAlignment="1" applyProtection="1">
      <alignment vertical="center"/>
      <protection locked="0"/>
    </xf>
    <xf numFmtId="0" fontId="37" fillId="0" borderId="0" xfId="0" applyFont="1" applyAlignment="1" applyProtection="1">
      <alignment horizontal="right" vertical="center"/>
      <protection locked="0"/>
    </xf>
    <xf numFmtId="0" fontId="37" fillId="31" borderId="0" xfId="0" applyFont="1" applyFill="1" applyAlignment="1">
      <alignment vertical="center"/>
    </xf>
    <xf numFmtId="0" fontId="39" fillId="0" borderId="0" xfId="0" applyFont="1" applyAlignment="1">
      <alignment vertical="center"/>
    </xf>
    <xf numFmtId="0" fontId="37" fillId="0" borderId="0" xfId="0" applyFont="1" applyAlignment="1">
      <alignment horizontal="right" vertical="center" wrapText="1"/>
    </xf>
    <xf numFmtId="0" fontId="39" fillId="0" borderId="0" xfId="0" applyFont="1" applyAlignment="1">
      <alignment horizontal="center" vertical="center" wrapText="1"/>
    </xf>
    <xf numFmtId="38" fontId="120" fillId="0" borderId="0" xfId="51" applyNumberFormat="1" applyFont="1" applyAlignment="1">
      <alignment horizontal="left"/>
    </xf>
    <xf numFmtId="0" fontId="118" fillId="0" borderId="0" xfId="51" applyFont="1" applyAlignment="1">
      <alignment horizontal="right" vertical="center" shrinkToFit="1"/>
    </xf>
    <xf numFmtId="0" fontId="90" fillId="0" borderId="0" xfId="0" applyFont="1" applyAlignment="1">
      <alignment horizontal="left" indent="2"/>
    </xf>
    <xf numFmtId="0" fontId="53" fillId="0" borderId="0" xfId="0" applyFont="1" applyAlignment="1">
      <alignment horizontal="left" indent="2"/>
    </xf>
    <xf numFmtId="0" fontId="53" fillId="0" borderId="0" xfId="0" applyFont="1" applyAlignment="1">
      <alignment horizontal="left" indent="1"/>
    </xf>
    <xf numFmtId="0" fontId="72" fillId="0" borderId="0" xfId="0" applyFont="1" applyAlignment="1">
      <alignment horizontal="left" indent="2"/>
    </xf>
    <xf numFmtId="0" fontId="0" fillId="0" borderId="0" xfId="0" applyFont="1" applyAlignment="1">
      <alignment vertical="center"/>
    </xf>
    <xf numFmtId="0" fontId="121" fillId="0" borderId="124" xfId="0" applyFont="1" applyBorder="1" applyAlignment="1">
      <alignment horizontal="center" vertical="center"/>
    </xf>
    <xf numFmtId="0" fontId="0" fillId="0" borderId="124" xfId="0" applyFont="1" applyBorder="1" applyAlignment="1">
      <alignment horizontal="center" vertical="center" wrapText="1"/>
    </xf>
    <xf numFmtId="0" fontId="0" fillId="0" borderId="0" xfId="0" applyFont="1" applyAlignment="1">
      <alignment horizontal="center" vertical="center"/>
    </xf>
    <xf numFmtId="0" fontId="0" fillId="0" borderId="124" xfId="0" applyFont="1" applyBorder="1" applyAlignment="1">
      <alignment horizontal="center" vertical="center"/>
    </xf>
    <xf numFmtId="0" fontId="120" fillId="0" borderId="124" xfId="0" applyFont="1" applyBorder="1" applyAlignment="1">
      <alignment horizontal="center" vertical="center" wrapText="1"/>
    </xf>
    <xf numFmtId="0" fontId="39" fillId="0" borderId="174" xfId="49" applyFont="1" applyBorder="1" applyAlignment="1">
      <alignment horizontal="center" vertical="center"/>
    </xf>
    <xf numFmtId="0" fontId="37" fillId="25" borderId="171" xfId="0" applyFont="1" applyFill="1" applyBorder="1" applyAlignment="1" applyProtection="1">
      <alignment horizontal="left" vertical="center" wrapText="1"/>
      <protection locked="0"/>
    </xf>
    <xf numFmtId="0" fontId="37" fillId="25" borderId="172" xfId="0" applyFont="1" applyFill="1" applyBorder="1" applyAlignment="1" applyProtection="1">
      <alignment horizontal="left" wrapText="1"/>
      <protection locked="0"/>
    </xf>
    <xf numFmtId="0" fontId="37" fillId="0" borderId="12" xfId="0" applyFont="1" applyBorder="1" applyAlignment="1">
      <alignment wrapText="1"/>
    </xf>
    <xf numFmtId="0" fontId="37" fillId="0" borderId="175" xfId="0" applyFont="1" applyBorder="1" applyAlignment="1">
      <alignment horizontal="center" vertical="center" wrapText="1"/>
    </xf>
    <xf numFmtId="0" fontId="37" fillId="25" borderId="176" xfId="0" applyFont="1" applyFill="1" applyBorder="1" applyAlignment="1" applyProtection="1">
      <alignment horizontal="left" vertical="center" wrapText="1"/>
      <protection locked="0"/>
    </xf>
    <xf numFmtId="0" fontId="37" fillId="0" borderId="177" xfId="0" applyFont="1" applyBorder="1" applyAlignment="1">
      <alignment vertical="center" wrapText="1"/>
    </xf>
    <xf numFmtId="0" fontId="37" fillId="25" borderId="171" xfId="0" applyFont="1" applyFill="1" applyBorder="1" applyAlignment="1" applyProtection="1">
      <alignment vertical="center" wrapText="1"/>
      <protection locked="0"/>
    </xf>
    <xf numFmtId="0" fontId="31" fillId="0" borderId="0" xfId="0" applyFont="1" applyAlignment="1">
      <alignment horizontal="center" vertical="center"/>
    </xf>
    <xf numFmtId="0" fontId="37" fillId="0" borderId="0" xfId="0" applyFont="1" applyAlignment="1">
      <alignment horizontal="distributed" vertical="center"/>
    </xf>
    <xf numFmtId="0" fontId="19" fillId="31" borderId="16" xfId="51" applyFont="1" applyFill="1" applyBorder="1" applyAlignment="1">
      <alignment horizontal="center"/>
    </xf>
    <xf numFmtId="0" fontId="35" fillId="0" borderId="86" xfId="0" applyFont="1" applyBorder="1" applyAlignment="1">
      <alignment horizontal="left" vertical="center" indent="1"/>
    </xf>
    <xf numFmtId="177" fontId="48" fillId="0" borderId="46" xfId="0" applyNumberFormat="1" applyFont="1" applyBorder="1" applyAlignment="1">
      <alignment vertical="center"/>
    </xf>
    <xf numFmtId="0" fontId="68" fillId="0" borderId="16" xfId="0" applyFont="1" applyBorder="1" applyAlignment="1">
      <alignment horizontal="left" vertical="center" wrapText="1"/>
    </xf>
    <xf numFmtId="0" fontId="125" fillId="46" borderId="0" xfId="51" applyFont="1" applyFill="1" applyAlignment="1">
      <alignment vertical="center"/>
    </xf>
    <xf numFmtId="0" fontId="19" fillId="46" borderId="0" xfId="51" applyFont="1" applyFill="1"/>
    <xf numFmtId="0" fontId="125" fillId="0" borderId="0" xfId="0" applyFont="1" applyAlignment="1">
      <alignment vertical="center"/>
    </xf>
    <xf numFmtId="0" fontId="129" fillId="0" borderId="0" xfId="0" applyFont="1" applyAlignment="1">
      <alignment vertical="center"/>
    </xf>
    <xf numFmtId="0" fontId="130" fillId="0" borderId="0" xfId="0" applyFont="1" applyAlignment="1">
      <alignment vertical="center"/>
    </xf>
    <xf numFmtId="206" fontId="131" fillId="0" borderId="124" xfId="0" applyNumberFormat="1" applyFont="1" applyBorder="1" applyAlignment="1">
      <alignment vertical="center"/>
    </xf>
    <xf numFmtId="3" fontId="131" fillId="0" borderId="124" xfId="0" applyNumberFormat="1" applyFont="1" applyBorder="1" applyAlignment="1">
      <alignment horizontal="left" vertical="center" wrapText="1"/>
    </xf>
    <xf numFmtId="206" fontId="131" fillId="31" borderId="122" xfId="0" applyNumberFormat="1" applyFont="1" applyFill="1" applyBorder="1" applyAlignment="1">
      <alignment horizontal="right" vertical="center"/>
    </xf>
    <xf numFmtId="0" fontId="131" fillId="31" borderId="140" xfId="0" applyFont="1" applyFill="1" applyBorder="1" applyAlignment="1">
      <alignment vertical="center"/>
    </xf>
    <xf numFmtId="3" fontId="131" fillId="31" borderId="122" xfId="0" applyNumberFormat="1" applyFont="1" applyFill="1" applyBorder="1" applyAlignment="1">
      <alignment vertical="center"/>
    </xf>
    <xf numFmtId="0" fontId="131" fillId="31" borderId="0" xfId="0" applyFont="1" applyFill="1" applyAlignment="1">
      <alignment vertical="center"/>
    </xf>
    <xf numFmtId="0" fontId="131" fillId="0" borderId="124" xfId="0" applyFont="1" applyBorder="1" applyAlignment="1">
      <alignment horizontal="left" vertical="center"/>
    </xf>
    <xf numFmtId="0" fontId="131" fillId="0" borderId="0" xfId="0" applyFont="1" applyAlignment="1">
      <alignment horizontal="center" vertical="center"/>
    </xf>
    <xf numFmtId="0" fontId="131" fillId="0" borderId="124" xfId="0" applyFont="1" applyBorder="1" applyAlignment="1">
      <alignment horizontal="center" vertical="center"/>
    </xf>
    <xf numFmtId="206" fontId="131" fillId="0" borderId="124" xfId="0" applyNumberFormat="1" applyFont="1" applyBorder="1" applyAlignment="1">
      <alignment horizontal="center" vertical="center"/>
    </xf>
    <xf numFmtId="206" fontId="131" fillId="0" borderId="122" xfId="0" applyNumberFormat="1" applyFont="1" applyBorder="1" applyAlignment="1">
      <alignment horizontal="right" vertical="center"/>
    </xf>
    <xf numFmtId="0" fontId="131" fillId="0" borderId="140" xfId="0" applyFont="1" applyBorder="1" applyAlignment="1">
      <alignment vertical="center" wrapText="1"/>
    </xf>
    <xf numFmtId="0" fontId="131" fillId="0" borderId="140" xfId="0" applyFont="1" applyBorder="1" applyAlignment="1">
      <alignment vertical="center" shrinkToFit="1"/>
    </xf>
    <xf numFmtId="206" fontId="131" fillId="0" borderId="125" xfId="0" applyNumberFormat="1" applyFont="1" applyBorder="1" applyAlignment="1">
      <alignment vertical="center"/>
    </xf>
    <xf numFmtId="0" fontId="131" fillId="0" borderId="125" xfId="0" applyFont="1" applyBorder="1" applyAlignment="1">
      <alignment vertical="center" shrinkToFit="1"/>
    </xf>
    <xf numFmtId="0" fontId="130" fillId="0" borderId="0" xfId="0" applyFont="1" applyAlignment="1">
      <alignment horizontal="left" vertical="center"/>
    </xf>
    <xf numFmtId="0" fontId="131" fillId="0" borderId="122" xfId="0" applyFont="1" applyBorder="1" applyAlignment="1">
      <alignment horizontal="center" vertical="center"/>
    </xf>
    <xf numFmtId="0" fontId="134" fillId="31" borderId="0" xfId="59" applyFont="1" applyFill="1" applyAlignment="1">
      <alignment horizontal="justify" vertical="center" wrapText="1"/>
    </xf>
    <xf numFmtId="0" fontId="134" fillId="31" borderId="0" xfId="59" applyFont="1" applyFill="1" applyAlignment="1">
      <alignment vertical="center" wrapText="1"/>
    </xf>
    <xf numFmtId="0" fontId="108" fillId="31" borderId="0" xfId="59" applyFont="1" applyFill="1" applyAlignment="1">
      <alignment vertical="center" wrapText="1"/>
    </xf>
    <xf numFmtId="0" fontId="135" fillId="31" borderId="0" xfId="58" applyFont="1" applyFill="1" applyAlignment="1">
      <alignment vertical="center"/>
    </xf>
    <xf numFmtId="0" fontId="87" fillId="31" borderId="0" xfId="58" applyFont="1" applyFill="1" applyAlignment="1">
      <alignment vertical="center"/>
    </xf>
    <xf numFmtId="0" fontId="87" fillId="31" borderId="0" xfId="58" applyFont="1" applyFill="1" applyAlignment="1">
      <alignment vertical="center" wrapText="1"/>
    </xf>
    <xf numFmtId="0" fontId="87" fillId="31" borderId="0" xfId="59" applyFont="1" applyFill="1" applyAlignment="1">
      <alignment vertical="center" wrapText="1"/>
    </xf>
    <xf numFmtId="0" fontId="87" fillId="31" borderId="0" xfId="58" applyFont="1" applyFill="1" applyAlignment="1">
      <alignment wrapText="1"/>
    </xf>
    <xf numFmtId="0" fontId="134" fillId="31" borderId="0" xfId="59" applyFont="1" applyFill="1" applyAlignment="1">
      <alignment horizontal="center" vertical="center" wrapText="1"/>
    </xf>
    <xf numFmtId="0" fontId="87" fillId="31" borderId="0" xfId="58" applyFont="1" applyFill="1" applyAlignment="1">
      <alignment vertical="top" wrapText="1"/>
    </xf>
    <xf numFmtId="3" fontId="87" fillId="31" borderId="0" xfId="59" applyNumberFormat="1" applyFont="1" applyFill="1" applyAlignment="1">
      <alignment vertical="center" wrapText="1"/>
    </xf>
    <xf numFmtId="0" fontId="87" fillId="31" borderId="0" xfId="59" applyFont="1" applyFill="1" applyAlignment="1">
      <alignment horizontal="center" vertical="center" wrapText="1"/>
    </xf>
    <xf numFmtId="58" fontId="134" fillId="31" borderId="0" xfId="59" applyNumberFormat="1" applyFont="1" applyFill="1" applyAlignment="1">
      <alignment horizontal="justify" vertical="center" wrapText="1"/>
    </xf>
    <xf numFmtId="58" fontId="87" fillId="31" borderId="0" xfId="59" applyNumberFormat="1" applyFont="1" applyFill="1" applyAlignment="1">
      <alignment vertical="center" wrapText="1"/>
    </xf>
    <xf numFmtId="38" fontId="37" fillId="36" borderId="47" xfId="34" applyFont="1" applyFill="1" applyBorder="1" applyAlignment="1" applyProtection="1">
      <alignment horizontal="right"/>
      <protection locked="0"/>
    </xf>
    <xf numFmtId="0" fontId="106" fillId="0" borderId="72" xfId="52" applyFont="1" applyBorder="1">
      <alignment vertical="center"/>
    </xf>
    <xf numFmtId="0" fontId="19" fillId="0" borderId="16" xfId="51" applyFont="1" applyFill="1" applyBorder="1" applyAlignment="1" applyProtection="1">
      <alignment horizontal="center"/>
      <protection locked="0"/>
    </xf>
    <xf numFmtId="0" fontId="34" fillId="0" borderId="0" xfId="0" applyFont="1" applyAlignment="1">
      <alignment horizontal="left"/>
    </xf>
    <xf numFmtId="0" fontId="95" fillId="0" borderId="0" xfId="0" applyFont="1" applyAlignment="1">
      <alignment horizontal="left"/>
    </xf>
    <xf numFmtId="0" fontId="19" fillId="24" borderId="0" xfId="0" applyFont="1" applyFill="1" applyAlignment="1">
      <alignment vertical="center"/>
    </xf>
    <xf numFmtId="0" fontId="43" fillId="0" borderId="0" xfId="0" applyFont="1" applyAlignment="1">
      <alignment horizontal="left" vertical="center"/>
    </xf>
    <xf numFmtId="0" fontId="31" fillId="0" borderId="0" xfId="0" applyFont="1" applyAlignment="1">
      <alignment vertical="center"/>
    </xf>
    <xf numFmtId="0" fontId="0" fillId="0" borderId="123" xfId="0" applyFont="1" applyBorder="1" applyAlignment="1">
      <alignment vertical="center"/>
    </xf>
    <xf numFmtId="0" fontId="0" fillId="0" borderId="123" xfId="0" applyBorder="1" applyAlignment="1">
      <alignment vertical="center"/>
    </xf>
    <xf numFmtId="0" fontId="19" fillId="0" borderId="0" xfId="0" quotePrefix="1" applyFont="1" applyAlignment="1">
      <alignment vertical="center" shrinkToFit="1"/>
    </xf>
    <xf numFmtId="0" fontId="19" fillId="0" borderId="0" xfId="0" applyFont="1" applyAlignment="1">
      <alignment vertical="center" shrinkToFit="1"/>
    </xf>
    <xf numFmtId="0" fontId="0" fillId="0" borderId="0" xfId="0" applyFont="1" applyAlignment="1">
      <alignment horizontal="left" vertical="center"/>
    </xf>
    <xf numFmtId="0" fontId="120" fillId="0" borderId="0" xfId="0" applyFont="1" applyAlignment="1">
      <alignment vertical="center"/>
    </xf>
    <xf numFmtId="0" fontId="127" fillId="0" borderId="0" xfId="0" applyFont="1" applyAlignment="1">
      <alignment vertical="center"/>
    </xf>
    <xf numFmtId="0" fontId="128" fillId="0" borderId="126" xfId="0" applyFont="1" applyBorder="1" applyAlignment="1">
      <alignment horizontal="right" vertical="center"/>
    </xf>
    <xf numFmtId="0" fontId="128" fillId="0" borderId="126" xfId="0" applyFont="1" applyBorder="1" applyAlignment="1">
      <alignment vertical="center"/>
    </xf>
    <xf numFmtId="0" fontId="19" fillId="0" borderId="0" xfId="0" applyFont="1" applyBorder="1" applyAlignment="1">
      <alignment vertical="center"/>
    </xf>
    <xf numFmtId="0" fontId="120" fillId="0" borderId="0" xfId="0" applyFont="1" applyAlignment="1">
      <alignment horizontal="left" vertical="center"/>
    </xf>
    <xf numFmtId="0" fontId="120" fillId="0" borderId="124" xfId="0" applyFont="1" applyBorder="1" applyAlignment="1">
      <alignment horizontal="right" vertical="center" wrapText="1"/>
    </xf>
    <xf numFmtId="3" fontId="95" fillId="0" borderId="118" xfId="0" applyNumberFormat="1" applyFont="1" applyBorder="1" applyAlignment="1">
      <alignment horizontal="center" vertical="center" wrapText="1"/>
    </xf>
    <xf numFmtId="0" fontId="0" fillId="0" borderId="0" xfId="0" applyAlignment="1">
      <alignment horizontal="center" vertical="center" wrapText="1"/>
    </xf>
    <xf numFmtId="0" fontId="0" fillId="0" borderId="118" xfId="0" applyBorder="1" applyAlignment="1">
      <alignment horizontal="center" vertical="center" wrapText="1"/>
    </xf>
    <xf numFmtId="0" fontId="131" fillId="0" borderId="125" xfId="0" applyFont="1" applyBorder="1" applyAlignment="1">
      <alignment horizontal="center" vertical="center"/>
    </xf>
    <xf numFmtId="3" fontId="106" fillId="0" borderId="0" xfId="0" applyNumberFormat="1" applyFont="1" applyAlignment="1">
      <alignment horizontal="center" vertical="center"/>
    </xf>
    <xf numFmtId="0" fontId="55" fillId="0" borderId="0" xfId="0" applyFont="1" applyAlignment="1">
      <alignment vertical="center"/>
    </xf>
    <xf numFmtId="0" fontId="106" fillId="0" borderId="73" xfId="52" applyFont="1" applyBorder="1">
      <alignment vertical="center"/>
    </xf>
    <xf numFmtId="0" fontId="19" fillId="31" borderId="11" xfId="51" applyFont="1" applyFill="1" applyBorder="1" applyAlignment="1">
      <alignment horizontal="center"/>
    </xf>
    <xf numFmtId="0" fontId="19" fillId="31" borderId="16" xfId="51" applyFont="1" applyFill="1" applyBorder="1" applyAlignment="1">
      <alignment horizontal="center"/>
    </xf>
    <xf numFmtId="0" fontId="19" fillId="0" borderId="20" xfId="51" applyFont="1" applyBorder="1" applyAlignment="1">
      <alignment horizontal="center" vertical="center"/>
    </xf>
    <xf numFmtId="0" fontId="0" fillId="0" borderId="0" xfId="0"/>
    <xf numFmtId="0" fontId="19" fillId="0" borderId="23" xfId="0" applyFont="1" applyBorder="1" applyAlignment="1">
      <alignment horizontal="center"/>
    </xf>
    <xf numFmtId="0" fontId="19" fillId="0" borderId="0" xfId="0" applyFont="1"/>
    <xf numFmtId="0" fontId="52" fillId="0" borderId="0" xfId="0" applyFont="1" applyAlignment="1">
      <alignment vertical="center" shrinkToFit="1"/>
    </xf>
    <xf numFmtId="0" fontId="0" fillId="25" borderId="52" xfId="0" applyFill="1" applyBorder="1" applyAlignment="1" applyProtection="1">
      <alignment vertical="center" shrinkToFit="1"/>
      <protection locked="0"/>
    </xf>
    <xf numFmtId="0" fontId="34" fillId="0" borderId="0" xfId="0" applyFont="1" applyFill="1"/>
    <xf numFmtId="0" fontId="41" fillId="0" borderId="0" xfId="0" applyFont="1" applyFill="1" applyAlignment="1">
      <alignment vertical="center"/>
    </xf>
    <xf numFmtId="0" fontId="19" fillId="0" borderId="0" xfId="0" applyFont="1" applyFill="1"/>
    <xf numFmtId="0" fontId="51" fillId="0" borderId="0" xfId="0" applyFont="1" applyFill="1" applyAlignment="1">
      <alignment vertical="center"/>
    </xf>
    <xf numFmtId="178" fontId="19" fillId="47" borderId="26" xfId="0" applyNumberFormat="1" applyFont="1" applyFill="1" applyBorder="1" applyAlignment="1" applyProtection="1">
      <alignment vertical="center"/>
      <protection locked="0"/>
    </xf>
    <xf numFmtId="178" fontId="19" fillId="47" borderId="47" xfId="0" applyNumberFormat="1" applyFont="1" applyFill="1" applyBorder="1" applyAlignment="1" applyProtection="1">
      <alignment vertical="center"/>
      <protection locked="0"/>
    </xf>
    <xf numFmtId="180" fontId="34" fillId="25" borderId="173" xfId="0" applyNumberFormat="1" applyFont="1" applyFill="1" applyBorder="1" applyAlignment="1" applyProtection="1">
      <alignment horizontal="left" shrinkToFit="1"/>
      <protection locked="0"/>
    </xf>
    <xf numFmtId="0" fontId="34" fillId="25" borderId="109" xfId="0" applyFont="1" applyFill="1" applyBorder="1" applyAlignment="1" applyProtection="1">
      <alignment wrapText="1" shrinkToFit="1"/>
      <protection locked="0"/>
    </xf>
    <xf numFmtId="180" fontId="34" fillId="25" borderId="108" xfId="0" applyNumberFormat="1" applyFont="1" applyFill="1" applyBorder="1" applyAlignment="1" applyProtection="1">
      <alignment horizontal="left" shrinkToFit="1"/>
      <protection locked="0"/>
    </xf>
    <xf numFmtId="0" fontId="53" fillId="25" borderId="109" xfId="0" applyFont="1" applyFill="1" applyBorder="1" applyAlignment="1" applyProtection="1">
      <alignment wrapText="1" shrinkToFit="1"/>
      <protection locked="0"/>
    </xf>
    <xf numFmtId="177" fontId="34" fillId="25" borderId="46" xfId="0" applyNumberFormat="1" applyFont="1" applyFill="1" applyBorder="1" applyAlignment="1" applyProtection="1">
      <alignment vertical="center"/>
      <protection locked="0"/>
    </xf>
    <xf numFmtId="0" fontId="119" fillId="34" borderId="122" xfId="51" applyFont="1" applyFill="1" applyBorder="1" applyAlignment="1">
      <alignment horizontal="center"/>
    </xf>
    <xf numFmtId="0" fontId="41" fillId="0" borderId="0" xfId="51" applyFont="1" applyFill="1"/>
    <xf numFmtId="0" fontId="19" fillId="0" borderId="0" xfId="51" applyFont="1" applyFill="1"/>
    <xf numFmtId="0" fontId="19" fillId="31" borderId="16" xfId="51" applyFont="1" applyFill="1" applyBorder="1" applyAlignment="1" applyProtection="1">
      <alignment horizontal="center"/>
      <protection locked="0"/>
    </xf>
    <xf numFmtId="0" fontId="136" fillId="0" borderId="0" xfId="0" applyFont="1"/>
    <xf numFmtId="0" fontId="31" fillId="0" borderId="0" xfId="0" applyFont="1" applyAlignment="1">
      <alignment vertical="center" shrinkToFit="1"/>
    </xf>
    <xf numFmtId="0" fontId="0" fillId="0" borderId="0" xfId="0" applyAlignment="1">
      <alignment shrinkToFit="1"/>
    </xf>
    <xf numFmtId="0" fontId="0" fillId="0" borderId="0" xfId="0" applyAlignment="1">
      <alignment horizontal="left" vertical="center" wrapText="1"/>
    </xf>
    <xf numFmtId="0" fontId="0" fillId="0" borderId="18" xfId="0"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0" fillId="0" borderId="20" xfId="0" applyBorder="1" applyAlignment="1">
      <alignment horizontal="distributed" vertical="center"/>
    </xf>
    <xf numFmtId="0" fontId="0" fillId="0" borderId="10" xfId="0" applyBorder="1" applyAlignment="1">
      <alignment horizontal="distributed" vertical="center"/>
    </xf>
    <xf numFmtId="0" fontId="6" fillId="0" borderId="20" xfId="0" applyFont="1" applyBorder="1" applyAlignment="1">
      <alignment horizontal="distributed" vertical="center"/>
    </xf>
    <xf numFmtId="0" fontId="6" fillId="0" borderId="80" xfId="0" applyFont="1" applyBorder="1" applyAlignment="1">
      <alignment horizontal="distributed" vertical="center"/>
    </xf>
    <xf numFmtId="14" fontId="113" fillId="25" borderId="83" xfId="28" applyNumberFormat="1" applyFont="1" applyFill="1" applyBorder="1" applyAlignment="1" applyProtection="1">
      <alignment horizontal="left" vertical="center" shrinkToFit="1"/>
      <protection locked="0"/>
    </xf>
    <xf numFmtId="14" fontId="113" fillId="25" borderId="84" xfId="0" applyNumberFormat="1" applyFont="1" applyFill="1" applyBorder="1" applyAlignment="1" applyProtection="1">
      <alignment horizontal="left" vertical="center" shrinkToFit="1"/>
      <protection locked="0"/>
    </xf>
    <xf numFmtId="14" fontId="113" fillId="25" borderId="85" xfId="0" applyNumberFormat="1" applyFont="1" applyFill="1" applyBorder="1" applyAlignment="1" applyProtection="1">
      <alignment horizontal="left" vertical="center" shrinkToFit="1"/>
      <protection locked="0"/>
    </xf>
    <xf numFmtId="0" fontId="31" fillId="0" borderId="0" xfId="0" applyFont="1" applyAlignment="1">
      <alignment horizontal="left" vertical="center" wrapText="1"/>
    </xf>
    <xf numFmtId="0" fontId="21" fillId="41" borderId="52" xfId="50" applyFont="1" applyFill="1" applyBorder="1" applyAlignment="1" applyProtection="1">
      <alignment horizontal="left" vertical="center" shrinkToFit="1"/>
      <protection locked="0"/>
    </xf>
    <xf numFmtId="0" fontId="21" fillId="41" borderId="80" xfId="0" applyFont="1" applyFill="1" applyBorder="1" applyAlignment="1" applyProtection="1">
      <alignment horizontal="left" vertical="center"/>
      <protection locked="0"/>
    </xf>
    <xf numFmtId="0" fontId="21" fillId="41" borderId="10" xfId="0" applyFont="1" applyFill="1" applyBorder="1" applyAlignment="1" applyProtection="1">
      <alignment horizontal="left" vertical="center"/>
      <protection locked="0"/>
    </xf>
    <xf numFmtId="0" fontId="21" fillId="36" borderId="53" xfId="50" applyFont="1" applyFill="1" applyBorder="1" applyAlignment="1" applyProtection="1">
      <alignment horizontal="left" vertical="center" shrinkToFit="1"/>
      <protection locked="0"/>
    </xf>
    <xf numFmtId="0" fontId="21" fillId="36" borderId="57" xfId="0" applyFont="1" applyFill="1" applyBorder="1" applyAlignment="1" applyProtection="1">
      <alignment horizontal="left" vertical="center"/>
      <protection locked="0"/>
    </xf>
    <xf numFmtId="0" fontId="21" fillId="36" borderId="74" xfId="0" applyFont="1" applyFill="1" applyBorder="1" applyAlignment="1" applyProtection="1">
      <alignment horizontal="left" vertical="center"/>
      <protection locked="0"/>
    </xf>
    <xf numFmtId="0" fontId="0" fillId="36" borderId="151" xfId="0" applyFill="1" applyBorder="1" applyAlignment="1" applyProtection="1">
      <alignment horizontal="left" vertical="center" shrinkToFit="1"/>
      <protection locked="0"/>
    </xf>
    <xf numFmtId="0" fontId="6" fillId="25" borderId="36" xfId="0" applyFont="1" applyFill="1" applyBorder="1" applyAlignment="1" applyProtection="1">
      <alignment horizontal="left" vertical="center" shrinkToFit="1"/>
      <protection locked="0"/>
    </xf>
    <xf numFmtId="0" fontId="6" fillId="25" borderId="13" xfId="0" applyFont="1" applyFill="1" applyBorder="1" applyAlignment="1" applyProtection="1">
      <alignment horizontal="left" vertical="center" shrinkToFit="1"/>
      <protection locked="0"/>
    </xf>
    <xf numFmtId="0" fontId="44" fillId="0" borderId="0" xfId="0" applyFont="1" applyAlignment="1">
      <alignment horizontal="left" vertical="center"/>
    </xf>
    <xf numFmtId="0" fontId="44" fillId="0" borderId="36" xfId="0" applyFont="1" applyBorder="1" applyAlignment="1">
      <alignment horizontal="left" vertical="center"/>
    </xf>
    <xf numFmtId="0" fontId="0" fillId="41" borderId="83" xfId="0" applyFill="1" applyBorder="1" applyAlignment="1" applyProtection="1">
      <alignment horizontal="left" vertical="center"/>
      <protection locked="0"/>
    </xf>
    <xf numFmtId="0" fontId="0" fillId="41" borderId="84" xfId="0" applyFill="1" applyBorder="1" applyAlignment="1" applyProtection="1">
      <alignment horizontal="left" vertical="center"/>
      <protection locked="0"/>
    </xf>
    <xf numFmtId="0" fontId="0" fillId="41" borderId="85" xfId="0" applyFill="1" applyBorder="1" applyAlignment="1" applyProtection="1">
      <alignment horizontal="left" vertical="center"/>
      <protection locked="0"/>
    </xf>
    <xf numFmtId="0" fontId="0" fillId="25" borderId="43" xfId="0" applyFill="1" applyBorder="1" applyAlignment="1" applyProtection="1">
      <alignment horizontal="left" vertical="center" shrinkToFit="1"/>
      <protection locked="0"/>
    </xf>
    <xf numFmtId="0" fontId="6" fillId="0" borderId="135"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0" fillId="0" borderId="0" xfId="0" applyAlignment="1">
      <alignment horizontal="left" vertical="center" wrapText="1" shrinkToFit="1"/>
    </xf>
    <xf numFmtId="0" fontId="0" fillId="0" borderId="46" xfId="0" applyBorder="1" applyAlignment="1">
      <alignment horizontal="center" vertical="center"/>
    </xf>
    <xf numFmtId="0" fontId="6" fillId="0" borderId="46" xfId="0" applyFont="1" applyBorder="1" applyAlignment="1">
      <alignment horizontal="center" vertical="center"/>
    </xf>
    <xf numFmtId="0" fontId="94" fillId="34" borderId="63" xfId="0" applyFont="1" applyFill="1" applyBorder="1" applyAlignment="1">
      <alignment horizontal="center" vertical="center"/>
    </xf>
    <xf numFmtId="0" fontId="94" fillId="34" borderId="150" xfId="0" applyFont="1" applyFill="1" applyBorder="1" applyAlignment="1">
      <alignment horizontal="center" vertical="center"/>
    </xf>
    <xf numFmtId="3" fontId="78" fillId="0" borderId="46" xfId="0" applyNumberFormat="1" applyFont="1" applyBorder="1" applyAlignment="1">
      <alignment horizontal="center" vertical="center"/>
    </xf>
    <xf numFmtId="3" fontId="78" fillId="0" borderId="20" xfId="0" applyNumberFormat="1" applyFont="1" applyBorder="1" applyAlignment="1">
      <alignment horizontal="center" vertical="center"/>
    </xf>
    <xf numFmtId="3" fontId="78" fillId="0" borderId="21" xfId="0" applyNumberFormat="1" applyFont="1" applyBorder="1" applyAlignment="1">
      <alignment horizontal="center" vertical="center"/>
    </xf>
    <xf numFmtId="3" fontId="78" fillId="0" borderId="18" xfId="0" applyNumberFormat="1" applyFont="1" applyBorder="1" applyAlignment="1">
      <alignment horizontal="center" vertical="center"/>
    </xf>
    <xf numFmtId="0" fontId="25" fillId="30" borderId="0" xfId="51" applyFont="1" applyFill="1" applyAlignment="1">
      <alignment horizontal="left" vertical="center" wrapText="1"/>
    </xf>
    <xf numFmtId="0" fontId="0" fillId="30" borderId="0" xfId="0" applyFill="1" applyAlignment="1">
      <alignment horizontal="left" vertical="center" wrapText="1"/>
    </xf>
    <xf numFmtId="208" fontId="109" fillId="0" borderId="0" xfId="0" applyNumberFormat="1" applyFont="1" applyAlignment="1">
      <alignment horizontal="center" vertical="center"/>
    </xf>
    <xf numFmtId="208" fontId="110" fillId="0" borderId="0" xfId="0" applyNumberFormat="1" applyFont="1" applyAlignment="1">
      <alignment horizontal="center"/>
    </xf>
    <xf numFmtId="0" fontId="0" fillId="36" borderId="52" xfId="0" applyFill="1" applyBorder="1" applyAlignment="1" applyProtection="1">
      <alignment horizontal="left" vertical="center" shrinkToFit="1"/>
      <protection locked="0"/>
    </xf>
    <xf numFmtId="0" fontId="0" fillId="36" borderId="80" xfId="0" applyFill="1" applyBorder="1" applyAlignment="1" applyProtection="1">
      <alignment horizontal="left" vertical="center" shrinkToFit="1"/>
      <protection locked="0"/>
    </xf>
    <xf numFmtId="0" fontId="0" fillId="36" borderId="10" xfId="0" applyFill="1" applyBorder="1" applyAlignment="1" applyProtection="1">
      <alignment horizontal="left" vertical="center" shrinkToFit="1"/>
      <protection locked="0"/>
    </xf>
    <xf numFmtId="180" fontId="21" fillId="0" borderId="81" xfId="0" applyNumberFormat="1" applyFont="1" applyFill="1" applyBorder="1" applyAlignment="1" applyProtection="1">
      <alignment horizontal="left" vertical="center" shrinkToFit="1"/>
      <protection locked="0"/>
    </xf>
    <xf numFmtId="180" fontId="21" fillId="0" borderId="82" xfId="0" applyNumberFormat="1" applyFont="1" applyFill="1" applyBorder="1" applyAlignment="1" applyProtection="1">
      <alignment horizontal="left" vertical="center" shrinkToFit="1"/>
      <protection locked="0"/>
    </xf>
    <xf numFmtId="180" fontId="21" fillId="0" borderId="136" xfId="0" applyNumberFormat="1" applyFont="1" applyFill="1" applyBorder="1" applyAlignment="1" applyProtection="1">
      <alignment horizontal="left" vertical="center" shrinkToFit="1"/>
      <protection locked="0"/>
    </xf>
    <xf numFmtId="0" fontId="6" fillId="0" borderId="10" xfId="0" applyFont="1" applyBorder="1" applyAlignment="1">
      <alignment horizontal="distributed" vertical="center"/>
    </xf>
    <xf numFmtId="0" fontId="28" fillId="0" borderId="0" xfId="0" applyFont="1" applyAlignment="1">
      <alignment horizontal="center" vertical="center"/>
    </xf>
    <xf numFmtId="0" fontId="31" fillId="0" borderId="0" xfId="0" applyFont="1" applyAlignment="1">
      <alignment horizontal="center" vertical="center"/>
    </xf>
    <xf numFmtId="0" fontId="21" fillId="0" borderId="0" xfId="0" applyFont="1" applyAlignment="1">
      <alignment horizontal="center" vertical="center" shrinkToFit="1"/>
    </xf>
    <xf numFmtId="0" fontId="0" fillId="0" borderId="16" xfId="0" applyBorder="1" applyAlignment="1">
      <alignment horizontal="distributed" vertical="center"/>
    </xf>
    <xf numFmtId="0" fontId="0" fillId="0" borderId="36" xfId="0" applyBorder="1" applyAlignment="1">
      <alignment horizontal="distributed" vertical="center"/>
    </xf>
    <xf numFmtId="0" fontId="0" fillId="25" borderId="20" xfId="0" applyFill="1" applyBorder="1" applyAlignment="1" applyProtection="1">
      <alignment horizontal="left" vertical="center" shrinkToFit="1"/>
      <protection locked="0"/>
    </xf>
    <xf numFmtId="0" fontId="0" fillId="25" borderId="10" xfId="0" applyFill="1" applyBorder="1" applyAlignment="1" applyProtection="1">
      <alignment horizontal="left" vertical="center" shrinkToFit="1"/>
      <protection locked="0"/>
    </xf>
    <xf numFmtId="14" fontId="0" fillId="36" borderId="52" xfId="0" applyNumberFormat="1" applyFill="1" applyBorder="1" applyAlignment="1" applyProtection="1">
      <alignment horizontal="left" vertical="center"/>
      <protection locked="0"/>
    </xf>
    <xf numFmtId="14" fontId="0" fillId="36" borderId="80" xfId="0" applyNumberFormat="1" applyFill="1" applyBorder="1" applyAlignment="1" applyProtection="1">
      <alignment horizontal="left" vertical="center"/>
      <protection locked="0"/>
    </xf>
    <xf numFmtId="14" fontId="0" fillId="36" borderId="10" xfId="0" applyNumberFormat="1" applyFill="1" applyBorder="1" applyAlignment="1" applyProtection="1">
      <alignment horizontal="left" vertical="center"/>
      <protection locked="0"/>
    </xf>
    <xf numFmtId="0" fontId="0" fillId="0" borderId="16" xfId="0" applyBorder="1" applyAlignment="1">
      <alignment horizontal="distributed" vertical="center" wrapText="1"/>
    </xf>
    <xf numFmtId="0" fontId="6" fillId="0" borderId="36" xfId="0" applyFont="1" applyBorder="1" applyAlignment="1">
      <alignment horizontal="distributed" vertical="center" wrapText="1"/>
    </xf>
    <xf numFmtId="0" fontId="0" fillId="0" borderId="80" xfId="0" applyBorder="1" applyAlignment="1">
      <alignment horizontal="distributed" vertical="center"/>
    </xf>
    <xf numFmtId="0" fontId="0" fillId="25" borderId="52" xfId="0" applyFill="1" applyBorder="1" applyAlignment="1" applyProtection="1">
      <alignment horizontal="left" vertical="center" shrinkToFit="1"/>
      <protection locked="0"/>
    </xf>
    <xf numFmtId="0" fontId="0" fillId="25" borderId="80" xfId="0" applyFill="1" applyBorder="1" applyAlignment="1" applyProtection="1">
      <alignment horizontal="left" vertical="center" shrinkToFit="1"/>
      <protection locked="0"/>
    </xf>
    <xf numFmtId="14" fontId="113" fillId="36" borderId="83" xfId="28" applyNumberFormat="1" applyFont="1" applyFill="1" applyBorder="1" applyAlignment="1" applyProtection="1">
      <alignment horizontal="left" vertical="center" shrinkToFit="1"/>
      <protection locked="0"/>
    </xf>
    <xf numFmtId="14" fontId="113" fillId="36" borderId="84" xfId="28" applyNumberFormat="1" applyFont="1" applyFill="1" applyBorder="1" applyAlignment="1" applyProtection="1">
      <alignment horizontal="left" vertical="center" shrinkToFit="1"/>
      <protection locked="0"/>
    </xf>
    <xf numFmtId="14" fontId="113" fillId="36" borderId="85" xfId="28" applyNumberFormat="1" applyFont="1" applyFill="1" applyBorder="1" applyAlignment="1" applyProtection="1">
      <alignment horizontal="left" vertical="center" shrinkToFit="1"/>
      <protection locked="0"/>
    </xf>
    <xf numFmtId="0" fontId="21" fillId="45" borderId="151" xfId="0" applyFont="1" applyFill="1" applyBorder="1" applyAlignment="1" applyProtection="1">
      <alignment horizontal="left" vertical="center"/>
      <protection locked="0"/>
    </xf>
    <xf numFmtId="0" fontId="21" fillId="45" borderId="36" xfId="0" applyFont="1" applyFill="1" applyBorder="1" applyAlignment="1" applyProtection="1">
      <alignment horizontal="left" vertical="center"/>
      <protection locked="0"/>
    </xf>
    <xf numFmtId="0" fontId="21" fillId="45" borderId="13" xfId="0" applyFont="1" applyFill="1" applyBorder="1" applyAlignment="1" applyProtection="1">
      <alignment horizontal="left" vertical="center"/>
      <protection locked="0"/>
    </xf>
    <xf numFmtId="0" fontId="0" fillId="0" borderId="0" xfId="0" applyAlignment="1">
      <alignment horizontal="center"/>
    </xf>
    <xf numFmtId="0" fontId="21" fillId="0" borderId="0" xfId="0" applyFont="1" applyAlignment="1">
      <alignment horizontal="left" vertical="center"/>
    </xf>
    <xf numFmtId="0" fontId="0" fillId="0" borderId="46" xfId="0" applyBorder="1" applyAlignment="1">
      <alignment horizontal="center"/>
    </xf>
    <xf numFmtId="0" fontId="6" fillId="0" borderId="46" xfId="0" applyFont="1" applyBorder="1" applyAlignment="1">
      <alignment horizontal="center"/>
    </xf>
    <xf numFmtId="0" fontId="6" fillId="0" borderId="0" xfId="0" applyFont="1" applyAlignment="1">
      <alignment horizontal="left" vertical="center" wrapText="1"/>
    </xf>
    <xf numFmtId="0" fontId="0" fillId="0" borderId="20" xfId="0" applyBorder="1" applyAlignment="1">
      <alignment horizontal="distributed" vertical="center" shrinkToFit="1"/>
    </xf>
    <xf numFmtId="0" fontId="0" fillId="0" borderId="10" xfId="0" applyBorder="1" applyAlignment="1">
      <alignment horizontal="distributed" vertical="center" shrinkToFit="1"/>
    </xf>
    <xf numFmtId="0" fontId="0" fillId="31" borderId="16" xfId="0" applyFill="1" applyBorder="1" applyAlignment="1">
      <alignment horizontal="distributed" vertical="center"/>
    </xf>
    <xf numFmtId="0" fontId="6" fillId="31" borderId="36" xfId="0" applyFont="1" applyFill="1" applyBorder="1" applyAlignment="1">
      <alignment horizontal="distributed" vertical="center"/>
    </xf>
    <xf numFmtId="14" fontId="0" fillId="25" borderId="52" xfId="0" applyNumberFormat="1" applyFill="1" applyBorder="1" applyAlignment="1" applyProtection="1">
      <alignment horizontal="left" vertical="center" shrinkToFit="1"/>
      <protection locked="0"/>
    </xf>
    <xf numFmtId="14" fontId="0" fillId="25" borderId="80" xfId="0" applyNumberFormat="1" applyFill="1" applyBorder="1" applyAlignment="1" applyProtection="1">
      <alignment horizontal="left" vertical="center" shrinkToFit="1"/>
      <protection locked="0"/>
    </xf>
    <xf numFmtId="14" fontId="0" fillId="25" borderId="10" xfId="0" applyNumberFormat="1" applyFill="1" applyBorder="1" applyAlignment="1" applyProtection="1">
      <alignment horizontal="left" vertical="center" shrinkToFit="1"/>
      <protection locked="0"/>
    </xf>
    <xf numFmtId="0" fontId="37" fillId="32" borderId="0" xfId="51" applyFont="1" applyFill="1" applyAlignment="1" applyProtection="1">
      <alignment wrapText="1"/>
      <protection locked="0"/>
    </xf>
    <xf numFmtId="0" fontId="0" fillId="32" borderId="0" xfId="0" applyFill="1" applyAlignment="1" applyProtection="1">
      <alignment wrapText="1"/>
      <protection locked="0"/>
    </xf>
    <xf numFmtId="0" fontId="39" fillId="0" borderId="0" xfId="0" applyFont="1" applyAlignment="1">
      <alignment shrinkToFit="1"/>
    </xf>
    <xf numFmtId="0" fontId="37" fillId="0" borderId="0" xfId="0" applyFont="1" applyAlignment="1">
      <alignment horizontal="center" vertical="center"/>
    </xf>
    <xf numFmtId="0" fontId="37" fillId="0" borderId="0" xfId="0" applyFont="1" applyAlignment="1">
      <alignment horizontal="distributed" vertical="center"/>
    </xf>
    <xf numFmtId="190" fontId="39" fillId="0" borderId="0" xfId="0" applyNumberFormat="1" applyFont="1" applyAlignment="1">
      <alignment horizontal="distributed" vertical="center" shrinkToFit="1"/>
    </xf>
    <xf numFmtId="0" fontId="39" fillId="0" borderId="0" xfId="0" applyFont="1" applyAlignment="1">
      <alignment horizontal="distributed" vertical="center" shrinkToFit="1"/>
    </xf>
    <xf numFmtId="0" fontId="37" fillId="0" borderId="0" xfId="0" applyFont="1" applyAlignment="1">
      <alignment horizontal="left" vertical="center" wrapText="1"/>
    </xf>
    <xf numFmtId="0" fontId="37" fillId="40" borderId="0" xfId="0" applyFont="1" applyFill="1" applyAlignment="1" applyProtection="1">
      <alignment vertical="center"/>
      <protection locked="0"/>
    </xf>
    <xf numFmtId="0" fontId="19" fillId="0" borderId="0" xfId="0" applyFont="1" applyAlignment="1">
      <alignment horizontal="distributed" vertical="center"/>
    </xf>
    <xf numFmtId="0" fontId="37" fillId="0" borderId="0" xfId="0" applyFont="1" applyAlignment="1">
      <alignment vertical="center"/>
    </xf>
    <xf numFmtId="0" fontId="0" fillId="0" borderId="0" xfId="0" applyAlignment="1">
      <alignment vertical="center"/>
    </xf>
    <xf numFmtId="0" fontId="134" fillId="31" borderId="0" xfId="59" applyFont="1" applyFill="1" applyAlignment="1">
      <alignment horizontal="justify" vertical="center" wrapText="1"/>
    </xf>
    <xf numFmtId="0" fontId="87" fillId="31" borderId="0" xfId="59" applyFont="1" applyFill="1" applyAlignment="1">
      <alignment vertical="center" wrapText="1"/>
    </xf>
    <xf numFmtId="0" fontId="132" fillId="31" borderId="0" xfId="59" applyFont="1" applyFill="1" applyAlignment="1">
      <alignment horizontal="center" vertical="center" wrapText="1"/>
    </xf>
    <xf numFmtId="0" fontId="134" fillId="31" borderId="0" xfId="59" applyFont="1" applyFill="1" applyAlignment="1">
      <alignment horizontal="center" vertical="center" wrapText="1"/>
    </xf>
    <xf numFmtId="0" fontId="134" fillId="31" borderId="0" xfId="59" applyFont="1" applyFill="1" applyAlignment="1">
      <alignment horizontal="left" vertical="center" wrapText="1"/>
    </xf>
    <xf numFmtId="0" fontId="87" fillId="31" borderId="0" xfId="59" applyFont="1" applyFill="1" applyAlignment="1">
      <alignment horizontal="left" vertical="center" wrapText="1"/>
    </xf>
    <xf numFmtId="58" fontId="134" fillId="31" borderId="0" xfId="59" applyNumberFormat="1" applyFont="1" applyFill="1" applyAlignment="1">
      <alignment horizontal="justify" vertical="center" wrapText="1"/>
    </xf>
    <xf numFmtId="58" fontId="87" fillId="31" borderId="0" xfId="59" applyNumberFormat="1" applyFont="1" applyFill="1" applyAlignment="1">
      <alignment vertical="center" wrapText="1"/>
    </xf>
    <xf numFmtId="0" fontId="87" fillId="31" borderId="0" xfId="45" applyFont="1" applyFill="1" applyAlignment="1">
      <alignment horizontal="left" vertical="center" wrapText="1"/>
    </xf>
    <xf numFmtId="0" fontId="19" fillId="0" borderId="0" xfId="0" applyFont="1" applyAlignment="1">
      <alignment horizontal="left" vertical="top" wrapText="1"/>
    </xf>
    <xf numFmtId="0" fontId="0" fillId="0" borderId="0" xfId="0"/>
    <xf numFmtId="0" fontId="19" fillId="48" borderId="34" xfId="0" applyFont="1" applyFill="1" applyBorder="1" applyAlignment="1" applyProtection="1">
      <alignment vertical="center" wrapText="1"/>
      <protection locked="0"/>
    </xf>
    <xf numFmtId="0" fontId="19" fillId="48" borderId="39" xfId="0" applyFont="1" applyFill="1" applyBorder="1" applyAlignment="1" applyProtection="1">
      <alignment vertical="center" wrapText="1"/>
      <protection locked="0"/>
    </xf>
    <xf numFmtId="0" fontId="43" fillId="41" borderId="34" xfId="0" applyFont="1" applyFill="1" applyBorder="1" applyAlignment="1" applyProtection="1">
      <alignment vertical="center" wrapText="1"/>
      <protection locked="0"/>
    </xf>
    <xf numFmtId="0" fontId="43" fillId="41" borderId="39" xfId="0" applyFont="1" applyFill="1" applyBorder="1" applyAlignment="1" applyProtection="1">
      <alignment vertical="center" wrapText="1"/>
      <protection locked="0"/>
    </xf>
    <xf numFmtId="0" fontId="19" fillId="25" borderId="26" xfId="0" applyFont="1" applyFill="1" applyBorder="1" applyAlignment="1" applyProtection="1">
      <alignment vertical="center"/>
      <protection locked="0"/>
    </xf>
    <xf numFmtId="0" fontId="19" fillId="25" borderId="47" xfId="0" applyFont="1" applyFill="1" applyBorder="1" applyAlignment="1" applyProtection="1">
      <alignment vertical="center"/>
      <protection locked="0"/>
    </xf>
    <xf numFmtId="0" fontId="19" fillId="0" borderId="157" xfId="0" applyFont="1" applyBorder="1" applyAlignment="1">
      <alignment horizontal="distributed" vertical="center" indent="2"/>
    </xf>
    <xf numFmtId="0" fontId="19" fillId="0" borderId="158" xfId="0" applyFont="1" applyBorder="1" applyAlignment="1">
      <alignment horizontal="distributed" vertical="center" indent="2"/>
    </xf>
    <xf numFmtId="0" fontId="19" fillId="0" borderId="37" xfId="0" applyFont="1" applyBorder="1" applyAlignment="1">
      <alignment horizontal="distributed" vertical="center" indent="2"/>
    </xf>
    <xf numFmtId="0" fontId="19" fillId="0" borderId="15" xfId="0" applyFont="1" applyBorder="1" applyAlignment="1">
      <alignment horizontal="distributed" vertical="center" indent="2"/>
    </xf>
    <xf numFmtId="0" fontId="19" fillId="0" borderId="44" xfId="0" applyFont="1" applyBorder="1" applyAlignment="1">
      <alignment horizontal="distributed" vertical="center" indent="2"/>
    </xf>
    <xf numFmtId="0" fontId="19" fillId="0" borderId="159" xfId="0" applyFont="1" applyBorder="1" applyAlignment="1">
      <alignment horizontal="distributed" vertical="center" indent="2"/>
    </xf>
    <xf numFmtId="178" fontId="19" fillId="25" borderId="26" xfId="0" applyNumberFormat="1" applyFont="1" applyFill="1" applyBorder="1" applyAlignment="1" applyProtection="1">
      <alignment vertical="center"/>
      <protection locked="0"/>
    </xf>
    <xf numFmtId="178" fontId="19" fillId="25" borderId="47" xfId="0" applyNumberFormat="1" applyFont="1" applyFill="1" applyBorder="1" applyAlignment="1" applyProtection="1">
      <alignment vertical="center"/>
      <protection locked="0"/>
    </xf>
    <xf numFmtId="180" fontId="34" fillId="0" borderId="161" xfId="0" applyNumberFormat="1" applyFont="1" applyBorder="1" applyAlignment="1">
      <alignment horizontal="left" shrinkToFit="1"/>
    </xf>
    <xf numFmtId="180" fontId="34" fillId="0" borderId="35" xfId="0" applyNumberFormat="1" applyFont="1" applyBorder="1" applyAlignment="1">
      <alignment horizontal="left" shrinkToFit="1"/>
    </xf>
    <xf numFmtId="180" fontId="34" fillId="0" borderId="61" xfId="0" applyNumberFormat="1" applyFont="1" applyBorder="1" applyAlignment="1">
      <alignment horizontal="left" shrinkToFit="1"/>
    </xf>
    <xf numFmtId="178" fontId="19" fillId="47" borderId="26" xfId="0" applyNumberFormat="1" applyFont="1" applyFill="1" applyBorder="1" applyAlignment="1" applyProtection="1">
      <alignment vertical="center"/>
      <protection locked="0"/>
    </xf>
    <xf numFmtId="178" fontId="19" fillId="47" borderId="47" xfId="0" applyNumberFormat="1" applyFont="1" applyFill="1" applyBorder="1" applyAlignment="1" applyProtection="1">
      <alignment vertical="center"/>
      <protection locked="0"/>
    </xf>
    <xf numFmtId="178" fontId="48" fillId="0" borderId="26" xfId="0" applyNumberFormat="1" applyFont="1" applyBorder="1" applyAlignment="1">
      <alignment vertical="center"/>
    </xf>
    <xf numFmtId="178" fontId="48" fillId="0" borderId="47" xfId="0" applyNumberFormat="1" applyFont="1" applyBorder="1" applyAlignment="1">
      <alignment vertical="center"/>
    </xf>
    <xf numFmtId="0" fontId="19" fillId="48" borderId="42" xfId="0" applyFont="1" applyFill="1" applyBorder="1" applyAlignment="1" applyProtection="1">
      <alignment vertical="center" wrapText="1"/>
      <protection locked="0"/>
    </xf>
    <xf numFmtId="0" fontId="0" fillId="41" borderId="39" xfId="0" applyFill="1" applyBorder="1" applyAlignment="1">
      <alignment vertical="center" wrapText="1"/>
    </xf>
    <xf numFmtId="0" fontId="19" fillId="47" borderId="18" xfId="0" applyFont="1" applyFill="1" applyBorder="1" applyAlignment="1" applyProtection="1">
      <alignment vertical="center"/>
      <protection locked="0"/>
    </xf>
    <xf numFmtId="0" fontId="0" fillId="0" borderId="47" xfId="0" applyBorder="1" applyAlignment="1">
      <alignment vertical="center"/>
    </xf>
    <xf numFmtId="0" fontId="19" fillId="47" borderId="26" xfId="0" applyFont="1" applyFill="1" applyBorder="1" applyAlignment="1" applyProtection="1">
      <alignment vertical="center"/>
      <protection locked="0"/>
    </xf>
    <xf numFmtId="0" fontId="19" fillId="47" borderId="47" xfId="0" applyFont="1" applyFill="1" applyBorder="1" applyAlignment="1" applyProtection="1">
      <alignment vertical="center"/>
      <protection locked="0"/>
    </xf>
    <xf numFmtId="178" fontId="19" fillId="47" borderId="18" xfId="0" applyNumberFormat="1" applyFont="1" applyFill="1" applyBorder="1" applyAlignment="1" applyProtection="1">
      <alignment vertical="center"/>
      <protection locked="0"/>
    </xf>
    <xf numFmtId="178" fontId="48" fillId="0" borderId="160" xfId="0" applyNumberFormat="1" applyFont="1" applyBorder="1" applyAlignment="1">
      <alignment vertical="center"/>
    </xf>
    <xf numFmtId="178" fontId="48" fillId="0" borderId="27" xfId="0" applyNumberFormat="1" applyFont="1" applyBorder="1" applyAlignment="1">
      <alignment vertical="center"/>
    </xf>
    <xf numFmtId="178" fontId="48" fillId="0" borderId="18" xfId="0" applyNumberFormat="1" applyFont="1" applyBorder="1" applyAlignment="1">
      <alignment vertical="center"/>
    </xf>
    <xf numFmtId="178" fontId="19" fillId="25" borderId="18" xfId="0" applyNumberFormat="1" applyFont="1" applyFill="1" applyBorder="1" applyAlignment="1" applyProtection="1">
      <alignment vertical="center"/>
      <protection locked="0"/>
    </xf>
    <xf numFmtId="178" fontId="19" fillId="47" borderId="178" xfId="0" applyNumberFormat="1" applyFont="1" applyFill="1" applyBorder="1" applyAlignment="1" applyProtection="1">
      <alignment vertical="center"/>
      <protection locked="0"/>
    </xf>
    <xf numFmtId="178" fontId="19" fillId="25" borderId="18" xfId="0" applyNumberFormat="1" applyFont="1" applyFill="1" applyBorder="1" applyAlignment="1" applyProtection="1">
      <alignment horizontal="right" vertical="center"/>
      <protection locked="0"/>
    </xf>
    <xf numFmtId="178" fontId="19" fillId="25" borderId="47" xfId="0" applyNumberFormat="1" applyFont="1" applyFill="1" applyBorder="1" applyAlignment="1" applyProtection="1">
      <alignment horizontal="right" vertical="center"/>
      <protection locked="0"/>
    </xf>
    <xf numFmtId="0" fontId="19" fillId="25" borderId="18" xfId="0" applyFont="1" applyFill="1" applyBorder="1" applyAlignment="1" applyProtection="1">
      <alignment horizontal="left" vertical="center"/>
      <protection locked="0"/>
    </xf>
    <xf numFmtId="0" fontId="19" fillId="25" borderId="47" xfId="0" applyFont="1" applyFill="1" applyBorder="1" applyAlignment="1" applyProtection="1">
      <alignment horizontal="left" vertical="center"/>
      <protection locked="0"/>
    </xf>
    <xf numFmtId="3" fontId="40" fillId="0" borderId="119" xfId="54" applyNumberFormat="1" applyFont="1" applyBorder="1" applyAlignment="1">
      <alignment horizontal="right"/>
    </xf>
    <xf numFmtId="0" fontId="0" fillId="0" borderId="120" xfId="0" applyBorder="1" applyAlignment="1">
      <alignment horizontal="right"/>
    </xf>
    <xf numFmtId="0" fontId="0" fillId="0" borderId="167" xfId="0" applyBorder="1" applyAlignment="1">
      <alignment horizontal="right"/>
    </xf>
    <xf numFmtId="0" fontId="59" fillId="0" borderId="0" xfId="54" applyFont="1" applyAlignment="1">
      <alignment wrapText="1"/>
    </xf>
    <xf numFmtId="0" fontId="44" fillId="0" borderId="0" xfId="0" applyFont="1"/>
    <xf numFmtId="0" fontId="92" fillId="0" borderId="0" xfId="54" applyFont="1" applyAlignment="1">
      <alignment wrapText="1"/>
    </xf>
    <xf numFmtId="0" fontId="43" fillId="0" borderId="0" xfId="0" applyFont="1" applyAlignment="1">
      <alignment wrapText="1"/>
    </xf>
    <xf numFmtId="0" fontId="0" fillId="0" borderId="0" xfId="0" applyAlignment="1">
      <alignment wrapText="1"/>
    </xf>
    <xf numFmtId="0" fontId="58" fillId="0" borderId="0" xfId="54" applyFont="1" applyAlignment="1">
      <alignment horizontal="distributed"/>
    </xf>
    <xf numFmtId="0" fontId="0" fillId="0" borderId="0" xfId="0" applyAlignment="1">
      <alignment horizontal="distributed"/>
    </xf>
    <xf numFmtId="0" fontId="56" fillId="0" borderId="43" xfId="54" applyFont="1" applyBorder="1" applyAlignment="1">
      <alignment horizontal="center"/>
    </xf>
    <xf numFmtId="0" fontId="0" fillId="0" borderId="135" xfId="0" applyBorder="1"/>
    <xf numFmtId="0" fontId="0" fillId="0" borderId="65" xfId="0" applyBorder="1"/>
    <xf numFmtId="0" fontId="56" fillId="0" borderId="44" xfId="54" applyFont="1" applyBorder="1" applyAlignment="1">
      <alignment horizontal="center" vertical="center"/>
    </xf>
    <xf numFmtId="0" fontId="56" fillId="0" borderId="94" xfId="54" applyFont="1" applyBorder="1" applyAlignment="1">
      <alignment horizontal="center" vertical="center"/>
    </xf>
    <xf numFmtId="0" fontId="0" fillId="0" borderId="94" xfId="0" applyBorder="1"/>
    <xf numFmtId="0" fontId="0" fillId="0" borderId="66" xfId="0" applyBorder="1"/>
    <xf numFmtId="0" fontId="57" fillId="0" borderId="119" xfId="54" applyFont="1" applyBorder="1" applyAlignment="1">
      <alignment horizontal="center"/>
    </xf>
    <xf numFmtId="0" fontId="40" fillId="0" borderId="150" xfId="0" applyFont="1" applyBorder="1" applyAlignment="1">
      <alignment horizontal="center"/>
    </xf>
    <xf numFmtId="0" fontId="56" fillId="0" borderId="168" xfId="54" applyFont="1" applyBorder="1" applyAlignment="1">
      <alignment horizontal="center" vertical="center"/>
    </xf>
    <xf numFmtId="0" fontId="0" fillId="0" borderId="169" xfId="0" applyBorder="1" applyAlignment="1">
      <alignment horizontal="center" vertical="center"/>
    </xf>
    <xf numFmtId="0" fontId="56" fillId="0" borderId="24" xfId="54" applyFont="1" applyBorder="1" applyAlignment="1">
      <alignment horizontal="center" vertical="center"/>
    </xf>
    <xf numFmtId="0" fontId="0" fillId="0" borderId="27" xfId="0" applyBorder="1" applyAlignment="1">
      <alignment horizontal="center" vertical="center"/>
    </xf>
    <xf numFmtId="0" fontId="56" fillId="0" borderId="94" xfId="54" applyFont="1" applyBorder="1" applyAlignment="1">
      <alignment horizontal="center" shrinkToFit="1"/>
    </xf>
    <xf numFmtId="0" fontId="56" fillId="0" borderId="120" xfId="54" applyFont="1" applyBorder="1" applyAlignment="1">
      <alignment shrinkToFit="1"/>
    </xf>
    <xf numFmtId="0" fontId="0" fillId="0" borderId="120" xfId="0" applyBorder="1" applyAlignment="1">
      <alignment shrinkToFit="1"/>
    </xf>
    <xf numFmtId="0" fontId="39" fillId="0" borderId="94" xfId="54" applyFont="1" applyBorder="1" applyAlignment="1">
      <alignment horizontal="left" shrinkToFit="1"/>
    </xf>
    <xf numFmtId="0" fontId="39" fillId="0" borderId="120" xfId="54" applyFont="1" applyBorder="1" applyAlignment="1">
      <alignment horizontal="left" shrinkToFit="1"/>
    </xf>
    <xf numFmtId="0" fontId="19" fillId="0" borderId="26" xfId="0" applyFont="1" applyBorder="1" applyAlignment="1">
      <alignment horizontal="center" vertical="center" textRotation="255"/>
    </xf>
    <xf numFmtId="0" fontId="0" fillId="0" borderId="26" xfId="0" applyBorder="1" applyAlignment="1">
      <alignment horizontal="center" vertical="center" textRotation="255"/>
    </xf>
    <xf numFmtId="0" fontId="19" fillId="0" borderId="26" xfId="0" applyFont="1" applyBorder="1" applyAlignment="1">
      <alignment horizontal="center" vertical="top" textRotation="255"/>
    </xf>
    <xf numFmtId="0" fontId="0" fillId="0" borderId="26" xfId="0" applyBorder="1" applyAlignment="1">
      <alignment horizontal="center" vertical="top" textRotation="255"/>
    </xf>
    <xf numFmtId="0" fontId="19" fillId="0" borderId="18" xfId="0" applyFont="1" applyBorder="1" applyAlignment="1">
      <alignment horizontal="center" vertical="center"/>
    </xf>
    <xf numFmtId="0" fontId="19" fillId="0" borderId="26" xfId="0" applyFont="1" applyBorder="1" applyAlignment="1">
      <alignment horizontal="center" vertical="center"/>
    </xf>
    <xf numFmtId="0" fontId="19" fillId="0" borderId="47" xfId="0" applyFont="1" applyBorder="1" applyAlignment="1">
      <alignment horizontal="center" vertical="center"/>
    </xf>
    <xf numFmtId="0" fontId="19" fillId="0" borderId="11" xfId="0" applyFont="1" applyBorder="1" applyAlignment="1">
      <alignment horizontal="center" vertical="center"/>
    </xf>
    <xf numFmtId="0" fontId="0" fillId="0" borderId="12" xfId="0" applyBorder="1" applyAlignment="1">
      <alignment horizontal="center" vertical="center"/>
    </xf>
    <xf numFmtId="0" fontId="43" fillId="0" borderId="20" xfId="0" applyFont="1" applyBorder="1" applyAlignment="1">
      <alignment horizontal="center" vertical="center" shrinkToFit="1"/>
    </xf>
    <xf numFmtId="0" fontId="43" fillId="0" borderId="80" xfId="0" applyFont="1" applyBorder="1" applyAlignment="1">
      <alignment horizontal="center" vertical="center" shrinkToFit="1"/>
    </xf>
    <xf numFmtId="0" fontId="43" fillId="0" borderId="21" xfId="0" applyFont="1" applyBorder="1" applyAlignment="1">
      <alignment horizontal="center" vertical="center" shrinkToFit="1"/>
    </xf>
    <xf numFmtId="0" fontId="19" fillId="0" borderId="1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7" xfId="0" applyFont="1" applyBorder="1" applyAlignment="1">
      <alignment horizontal="center" vertical="center" wrapText="1"/>
    </xf>
    <xf numFmtId="38" fontId="19" fillId="26" borderId="20" xfId="34" applyFont="1" applyFill="1" applyBorder="1" applyAlignment="1">
      <alignment horizontal="center" vertical="center" wrapText="1"/>
    </xf>
    <xf numFmtId="38" fontId="19" fillId="26" borderId="80" xfId="34" applyFont="1" applyFill="1" applyBorder="1" applyAlignment="1">
      <alignment horizontal="center" vertical="center" wrapText="1"/>
    </xf>
    <xf numFmtId="38" fontId="19" fillId="26" borderId="21" xfId="34" applyFont="1" applyFill="1" applyBorder="1" applyAlignment="1">
      <alignment horizontal="center" vertical="center" wrapText="1"/>
    </xf>
    <xf numFmtId="0" fontId="43" fillId="0" borderId="127" xfId="0" applyFont="1" applyBorder="1" applyAlignment="1">
      <alignment horizontal="center" wrapText="1"/>
    </xf>
    <xf numFmtId="0" fontId="0" fillId="0" borderId="103" xfId="0" applyBorder="1" applyAlignment="1">
      <alignment horizontal="center" wrapText="1"/>
    </xf>
    <xf numFmtId="0" fontId="0" fillId="0" borderId="47" xfId="0" applyBorder="1" applyAlignment="1">
      <alignment horizontal="center" vertical="center" wrapText="1"/>
    </xf>
    <xf numFmtId="0" fontId="19" fillId="0" borderId="20" xfId="0" applyFont="1" applyBorder="1" applyAlignment="1">
      <alignment horizontal="center" vertical="center"/>
    </xf>
    <xf numFmtId="0" fontId="19" fillId="0" borderId="80" xfId="0" applyFont="1" applyBorder="1" applyAlignment="1">
      <alignment horizontal="center" vertical="center"/>
    </xf>
    <xf numFmtId="0" fontId="38" fillId="0" borderId="0" xfId="0" applyFont="1" applyAlignment="1">
      <alignment horizontal="distributed" vertical="top"/>
    </xf>
    <xf numFmtId="0" fontId="19" fillId="0" borderId="0" xfId="0" applyFont="1"/>
    <xf numFmtId="0" fontId="19" fillId="0" borderId="57" xfId="0" applyFont="1" applyBorder="1"/>
    <xf numFmtId="0" fontId="19" fillId="0" borderId="21" xfId="0" applyFont="1" applyBorder="1" applyAlignment="1">
      <alignment horizontal="center" vertical="center"/>
    </xf>
    <xf numFmtId="0" fontId="34" fillId="0" borderId="18" xfId="0" applyFont="1" applyBorder="1" applyAlignment="1">
      <alignment horizontal="center" vertical="center" wrapText="1"/>
    </xf>
    <xf numFmtId="0" fontId="34" fillId="0" borderId="47"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21" xfId="0" applyFont="1" applyBorder="1" applyAlignment="1">
      <alignment horizontal="center" vertical="center" wrapText="1"/>
    </xf>
    <xf numFmtId="0" fontId="91" fillId="0" borderId="20" xfId="0" applyFont="1" applyBorder="1" applyAlignment="1">
      <alignment horizontal="center" vertical="center"/>
    </xf>
    <xf numFmtId="0" fontId="91" fillId="0" borderId="80" xfId="0" applyFont="1" applyBorder="1" applyAlignment="1">
      <alignment horizontal="center" vertical="center"/>
    </xf>
    <xf numFmtId="0" fontId="91" fillId="0" borderId="21" xfId="0" applyFont="1" applyBorder="1" applyAlignment="1">
      <alignment horizontal="center" vertical="center"/>
    </xf>
    <xf numFmtId="0" fontId="19" fillId="0" borderId="51" xfId="0" applyFont="1" applyBorder="1"/>
    <xf numFmtId="0" fontId="19" fillId="0" borderId="22" xfId="0" applyFont="1" applyBorder="1"/>
    <xf numFmtId="0" fontId="19" fillId="0" borderId="40" xfId="0" applyFont="1" applyBorder="1"/>
    <xf numFmtId="0" fontId="19" fillId="0" borderId="46" xfId="0" applyFont="1" applyBorder="1"/>
    <xf numFmtId="0" fontId="19" fillId="0" borderId="39" xfId="0" applyFont="1" applyBorder="1"/>
    <xf numFmtId="0" fontId="19" fillId="0" borderId="47" xfId="0" applyFont="1" applyBorder="1"/>
    <xf numFmtId="0" fontId="19" fillId="0" borderId="31" xfId="0" applyFont="1" applyBorder="1"/>
    <xf numFmtId="0" fontId="19" fillId="0" borderId="32" xfId="0" applyFont="1" applyBorder="1"/>
    <xf numFmtId="14" fontId="54" fillId="0" borderId="94" xfId="0" applyNumberFormat="1" applyFont="1" applyBorder="1" applyAlignment="1">
      <alignment vertical="center" shrinkToFit="1"/>
    </xf>
    <xf numFmtId="0" fontId="54" fillId="0" borderId="0" xfId="0" applyFont="1" applyAlignment="1">
      <alignment vertical="center" shrinkToFit="1"/>
    </xf>
    <xf numFmtId="0" fontId="19" fillId="0" borderId="154" xfId="0" applyFont="1" applyBorder="1" applyAlignment="1">
      <alignment horizontal="distributed" vertical="center" indent="3"/>
    </xf>
    <xf numFmtId="0" fontId="19" fillId="0" borderId="82" xfId="0" applyFont="1" applyBorder="1" applyAlignment="1">
      <alignment horizontal="distributed" vertical="center" indent="3"/>
    </xf>
    <xf numFmtId="0" fontId="19" fillId="0" borderId="155" xfId="0" applyFont="1" applyBorder="1" applyAlignment="1">
      <alignment horizontal="distributed" vertical="center" indent="3"/>
    </xf>
    <xf numFmtId="0" fontId="19" fillId="0" borderId="29" xfId="0" applyFont="1" applyBorder="1" applyAlignment="1">
      <alignment horizontal="center" wrapText="1"/>
    </xf>
    <xf numFmtId="0" fontId="19" fillId="0" borderId="162" xfId="0" applyFont="1" applyBorder="1" applyAlignment="1">
      <alignment horizontal="center"/>
    </xf>
    <xf numFmtId="0" fontId="19" fillId="0" borderId="154" xfId="0" applyFont="1" applyBorder="1" applyAlignment="1">
      <alignment horizontal="center" vertical="center"/>
    </xf>
    <xf numFmtId="0" fontId="19" fillId="0" borderId="136" xfId="0" applyFont="1" applyBorder="1" applyAlignment="1">
      <alignment horizontal="center" vertical="center"/>
    </xf>
    <xf numFmtId="0" fontId="19" fillId="0" borderId="81" xfId="0" applyFont="1" applyBorder="1" applyAlignment="1">
      <alignment horizontal="distributed" vertical="center" indent="4"/>
    </xf>
    <xf numFmtId="0" fontId="19" fillId="0" borderId="82" xfId="0" applyFont="1" applyBorder="1" applyAlignment="1">
      <alignment horizontal="distributed" vertical="center" indent="4"/>
    </xf>
    <xf numFmtId="0" fontId="19" fillId="0" borderId="136" xfId="0" applyFont="1" applyBorder="1" applyAlignment="1">
      <alignment horizontal="distributed" vertical="center" indent="4"/>
    </xf>
    <xf numFmtId="38" fontId="19" fillId="25" borderId="154" xfId="34" applyFont="1" applyFill="1" applyBorder="1" applyAlignment="1" applyProtection="1">
      <alignment horizontal="right" vertical="center" wrapText="1"/>
      <protection locked="0"/>
    </xf>
    <xf numFmtId="38" fontId="19" fillId="25" borderId="136" xfId="34" applyFont="1" applyFill="1" applyBorder="1" applyAlignment="1" applyProtection="1">
      <alignment horizontal="right" vertical="center" wrapText="1"/>
      <protection locked="0"/>
    </xf>
    <xf numFmtId="0" fontId="92" fillId="31" borderId="80" xfId="0" applyFont="1" applyFill="1" applyBorder="1" applyAlignment="1">
      <alignment horizontal="right" vertical="center"/>
    </xf>
    <xf numFmtId="0" fontId="0" fillId="0" borderId="21" xfId="0" applyBorder="1" applyAlignment="1">
      <alignment horizontal="right" vertical="center"/>
    </xf>
    <xf numFmtId="38" fontId="95" fillId="31" borderId="0" xfId="34" applyFont="1" applyFill="1" applyBorder="1" applyAlignment="1" applyProtection="1">
      <alignment horizontal="left" vertical="top" wrapText="1"/>
      <protection locked="0"/>
    </xf>
    <xf numFmtId="0" fontId="19" fillId="0" borderId="81" xfId="0" applyFont="1" applyBorder="1" applyAlignment="1">
      <alignment horizontal="distributed" vertical="center" indent="3"/>
    </xf>
    <xf numFmtId="0" fontId="0" fillId="0" borderId="136" xfId="0" applyBorder="1" applyAlignment="1">
      <alignment horizontal="distributed" vertical="center"/>
    </xf>
    <xf numFmtId="0" fontId="19" fillId="0" borderId="23" xfId="0" applyFont="1" applyBorder="1" applyAlignment="1">
      <alignment horizontal="center"/>
    </xf>
    <xf numFmtId="0" fontId="19" fillId="0" borderId="28" xfId="0" applyFont="1" applyBorder="1" applyAlignment="1">
      <alignment horizontal="center"/>
    </xf>
    <xf numFmtId="0" fontId="19" fillId="25" borderId="63" xfId="0" applyFont="1" applyFill="1" applyBorder="1" applyAlignment="1" applyProtection="1">
      <alignment vertical="center" wrapText="1"/>
      <protection locked="0"/>
    </xf>
    <xf numFmtId="0" fontId="19" fillId="25" borderId="150" xfId="0" applyFont="1" applyFill="1" applyBorder="1" applyAlignment="1" applyProtection="1">
      <alignment vertical="center" wrapText="1"/>
      <protection locked="0"/>
    </xf>
    <xf numFmtId="199" fontId="19" fillId="25" borderId="20" xfId="34" applyNumberFormat="1" applyFont="1" applyFill="1" applyBorder="1" applyAlignment="1" applyProtection="1">
      <alignment horizontal="right" vertical="center" wrapText="1"/>
      <protection locked="0"/>
    </xf>
    <xf numFmtId="199" fontId="19" fillId="25" borderId="10" xfId="34" applyNumberFormat="1" applyFont="1" applyFill="1" applyBorder="1" applyAlignment="1" applyProtection="1">
      <alignment horizontal="right" vertical="center" wrapText="1"/>
      <protection locked="0"/>
    </xf>
    <xf numFmtId="38" fontId="19" fillId="41" borderId="29" xfId="34" applyFont="1" applyFill="1" applyBorder="1" applyAlignment="1" applyProtection="1">
      <alignment horizontal="center" vertical="center" wrapText="1"/>
      <protection locked="0"/>
    </xf>
    <xf numFmtId="38" fontId="19" fillId="41" borderId="85" xfId="34" applyFont="1" applyFill="1" applyBorder="1" applyAlignment="1" applyProtection="1">
      <alignment horizontal="center" vertical="center" wrapText="1"/>
      <protection locked="0"/>
    </xf>
    <xf numFmtId="182" fontId="39" fillId="0" borderId="154" xfId="53" applyNumberFormat="1" applyFont="1" applyBorder="1" applyAlignment="1">
      <alignment horizontal="center" vertical="center" shrinkToFit="1"/>
    </xf>
    <xf numFmtId="0" fontId="48" fillId="0" borderId="136" xfId="0" applyFont="1" applyBorder="1" applyAlignment="1">
      <alignment horizontal="center" vertical="center"/>
    </xf>
    <xf numFmtId="0" fontId="19" fillId="0" borderId="22" xfId="0" applyFont="1" applyBorder="1" applyAlignment="1">
      <alignment horizontal="center"/>
    </xf>
    <xf numFmtId="0" fontId="19" fillId="0" borderId="30" xfId="0" applyFont="1" applyBorder="1" applyAlignment="1">
      <alignment horizontal="center"/>
    </xf>
    <xf numFmtId="0" fontId="89" fillId="31" borderId="84" xfId="0" applyFont="1" applyFill="1" applyBorder="1" applyAlignment="1">
      <alignment horizontal="left" vertical="center" wrapText="1" shrinkToFit="1"/>
    </xf>
    <xf numFmtId="0" fontId="89" fillId="31" borderId="162" xfId="0" applyFont="1" applyFill="1" applyBorder="1" applyAlignment="1">
      <alignment horizontal="left" vertical="center" wrapText="1" shrinkToFit="1"/>
    </xf>
    <xf numFmtId="0" fontId="19" fillId="0" borderId="84" xfId="0" applyFont="1" applyBorder="1" applyAlignment="1">
      <alignment horizontal="center"/>
    </xf>
    <xf numFmtId="0" fontId="0" fillId="0" borderId="84" xfId="0" applyBorder="1" applyAlignment="1">
      <alignment horizontal="center"/>
    </xf>
    <xf numFmtId="0" fontId="0" fillId="0" borderId="162" xfId="0" applyBorder="1" applyAlignment="1">
      <alignment horizontal="center"/>
    </xf>
    <xf numFmtId="0" fontId="92" fillId="0" borderId="135" xfId="0" applyFont="1" applyBorder="1" applyAlignment="1">
      <alignment horizontal="left" vertical="top" wrapText="1"/>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0" fillId="0" borderId="82" xfId="0" applyBorder="1" applyAlignment="1">
      <alignment horizontal="center" vertical="center"/>
    </xf>
    <xf numFmtId="0" fontId="19" fillId="0" borderId="84" xfId="0" applyFont="1" applyBorder="1" applyAlignment="1">
      <alignment horizontal="center" vertical="center"/>
    </xf>
    <xf numFmtId="0" fontId="0" fillId="0" borderId="84" xfId="0" applyBorder="1" applyAlignment="1">
      <alignment horizontal="center" vertical="center"/>
    </xf>
    <xf numFmtId="0" fontId="0" fillId="0" borderId="162" xfId="0" applyBorder="1" applyAlignment="1">
      <alignment horizontal="center" vertical="center"/>
    </xf>
    <xf numFmtId="0" fontId="19" fillId="41" borderId="29" xfId="0" applyFont="1" applyFill="1" applyBorder="1" applyAlignment="1" applyProtection="1">
      <alignment horizontal="center" vertical="center"/>
      <protection locked="0"/>
    </xf>
    <xf numFmtId="0" fontId="19" fillId="41" borderId="85" xfId="0" applyFont="1" applyFill="1" applyBorder="1" applyAlignment="1" applyProtection="1">
      <alignment horizontal="center" vertical="center"/>
      <protection locked="0"/>
    </xf>
    <xf numFmtId="0" fontId="19" fillId="25" borderId="0" xfId="0" applyFont="1" applyFill="1" applyAlignment="1" applyProtection="1">
      <alignment vertical="center" shrinkToFit="1"/>
      <protection locked="0"/>
    </xf>
    <xf numFmtId="0" fontId="19" fillId="25" borderId="0" xfId="0" applyFont="1" applyFill="1" applyAlignment="1" applyProtection="1">
      <alignment vertical="center"/>
      <protection locked="0"/>
    </xf>
    <xf numFmtId="0" fontId="19" fillId="25" borderId="46" xfId="0" applyFont="1" applyFill="1" applyBorder="1" applyAlignment="1" applyProtection="1">
      <alignment horizontal="center" vertical="center"/>
      <protection locked="0"/>
    </xf>
    <xf numFmtId="0" fontId="19" fillId="25" borderId="50" xfId="0" applyFont="1" applyFill="1" applyBorder="1" applyAlignment="1" applyProtection="1">
      <alignment horizontal="center" vertical="center"/>
      <protection locked="0"/>
    </xf>
    <xf numFmtId="0" fontId="19" fillId="0" borderId="0" xfId="0" applyFont="1" applyAlignment="1">
      <alignment vertical="center"/>
    </xf>
    <xf numFmtId="0" fontId="52" fillId="0" borderId="0" xfId="0" applyFont="1" applyAlignment="1">
      <alignment vertical="center" shrinkToFit="1"/>
    </xf>
    <xf numFmtId="0" fontId="48" fillId="0" borderId="0" xfId="0" applyFont="1" applyAlignment="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25" borderId="47" xfId="0" applyFont="1" applyFill="1" applyBorder="1" applyAlignment="1" applyProtection="1">
      <alignment horizontal="center" vertical="center"/>
      <protection locked="0"/>
    </xf>
    <xf numFmtId="0" fontId="19" fillId="25" borderId="49" xfId="0" applyFont="1" applyFill="1" applyBorder="1" applyAlignment="1" applyProtection="1">
      <alignment horizontal="center" vertical="center"/>
      <protection locked="0"/>
    </xf>
    <xf numFmtId="0" fontId="125" fillId="0" borderId="37" xfId="0" applyFont="1" applyBorder="1" applyAlignment="1">
      <alignment vertical="center" shrinkToFit="1"/>
    </xf>
    <xf numFmtId="0" fontId="106" fillId="0" borderId="0" xfId="0" applyFont="1" applyAlignment="1">
      <alignment vertical="center" shrinkToFit="1"/>
    </xf>
    <xf numFmtId="0" fontId="48" fillId="0" borderId="163" xfId="0" applyFont="1" applyBorder="1" applyAlignment="1">
      <alignment horizontal="center" vertical="center"/>
    </xf>
    <xf numFmtId="0" fontId="48" fillId="0" borderId="164" xfId="0" applyFont="1" applyBorder="1" applyAlignment="1">
      <alignment horizontal="center" vertical="center"/>
    </xf>
    <xf numFmtId="0" fontId="19" fillId="25" borderId="18" xfId="0" applyFont="1" applyFill="1" applyBorder="1" applyAlignment="1" applyProtection="1">
      <alignment horizontal="center" vertical="center"/>
      <protection locked="0"/>
    </xf>
    <xf numFmtId="0" fontId="19" fillId="25" borderId="141" xfId="0" applyFont="1" applyFill="1" applyBorder="1" applyAlignment="1" applyProtection="1">
      <alignment horizontal="center" vertical="center"/>
      <protection locked="0"/>
    </xf>
    <xf numFmtId="0" fontId="19" fillId="41" borderId="46" xfId="0" applyFont="1" applyFill="1" applyBorder="1" applyAlignment="1" applyProtection="1">
      <alignment horizontal="center" vertical="center"/>
      <protection locked="0"/>
    </xf>
    <xf numFmtId="0" fontId="19" fillId="41" borderId="50" xfId="0" applyFont="1" applyFill="1" applyBorder="1" applyAlignment="1" applyProtection="1">
      <alignment horizontal="center" vertical="center"/>
      <protection locked="0"/>
    </xf>
    <xf numFmtId="0" fontId="19" fillId="41" borderId="47" xfId="0" applyFont="1" applyFill="1" applyBorder="1" applyAlignment="1" applyProtection="1">
      <alignment horizontal="center" vertical="center"/>
      <protection locked="0"/>
    </xf>
    <xf numFmtId="0" fontId="19" fillId="41" borderId="49" xfId="0" applyFont="1" applyFill="1" applyBorder="1" applyAlignment="1" applyProtection="1">
      <alignment horizontal="center" vertical="center"/>
      <protection locked="0"/>
    </xf>
    <xf numFmtId="0" fontId="131" fillId="0" borderId="122" xfId="0" applyFont="1" applyBorder="1" applyAlignment="1">
      <alignment vertical="center"/>
    </xf>
    <xf numFmtId="0" fontId="131" fillId="0" borderId="140" xfId="0" applyFont="1" applyBorder="1" applyAlignment="1">
      <alignment vertical="center"/>
    </xf>
    <xf numFmtId="0" fontId="43" fillId="0" borderId="0" xfId="0" applyFont="1" applyAlignment="1">
      <alignment horizontal="left" vertical="center" shrinkToFit="1"/>
    </xf>
    <xf numFmtId="0" fontId="19" fillId="0" borderId="0" xfId="0" applyFont="1" applyAlignment="1">
      <alignment vertical="center" wrapText="1"/>
    </xf>
    <xf numFmtId="0" fontId="0" fillId="0" borderId="0" xfId="0" applyAlignment="1">
      <alignment vertical="center" shrinkToFit="1"/>
    </xf>
    <xf numFmtId="0" fontId="0" fillId="0" borderId="0" xfId="0" applyBorder="1" applyAlignment="1">
      <alignment vertical="center" shrinkToFit="1"/>
    </xf>
    <xf numFmtId="0" fontId="43" fillId="0" borderId="0" xfId="0" applyFont="1" applyAlignment="1">
      <alignment vertical="center" shrinkToFit="1"/>
    </xf>
    <xf numFmtId="0" fontId="19" fillId="0" borderId="0" xfId="0" applyFont="1" applyAlignment="1">
      <alignment vertical="center" shrinkToFit="1"/>
    </xf>
    <xf numFmtId="0" fontId="122" fillId="0" borderId="37" xfId="0" applyFont="1" applyBorder="1" applyAlignment="1">
      <alignment vertical="center" shrinkToFit="1"/>
    </xf>
    <xf numFmtId="0" fontId="125" fillId="0" borderId="37" xfId="0" applyFont="1" applyBorder="1" applyAlignment="1">
      <alignment vertical="center" wrapText="1"/>
    </xf>
    <xf numFmtId="0" fontId="0" fillId="0" borderId="0" xfId="0" applyFont="1" applyAlignment="1">
      <alignment vertical="center" wrapText="1"/>
    </xf>
    <xf numFmtId="0" fontId="19" fillId="25" borderId="20" xfId="0" applyFont="1" applyFill="1" applyBorder="1" applyAlignment="1" applyProtection="1">
      <alignment horizontal="center" vertical="center"/>
      <protection locked="0"/>
    </xf>
    <xf numFmtId="0" fontId="19" fillId="25" borderId="10" xfId="0" applyFont="1" applyFill="1" applyBorder="1" applyAlignment="1" applyProtection="1">
      <alignment horizontal="center" vertical="center"/>
      <protection locked="0"/>
    </xf>
    <xf numFmtId="0" fontId="19" fillId="25" borderId="165" xfId="0" applyFont="1" applyFill="1" applyBorder="1" applyAlignment="1" applyProtection="1">
      <alignment horizontal="center" vertical="center"/>
      <protection locked="0"/>
    </xf>
    <xf numFmtId="0" fontId="19" fillId="25" borderId="166" xfId="0" applyFont="1" applyFill="1" applyBorder="1" applyAlignment="1" applyProtection="1">
      <alignment horizontal="center" vertical="center"/>
      <protection locked="0"/>
    </xf>
    <xf numFmtId="0" fontId="19" fillId="25" borderId="154" xfId="0" applyFont="1" applyFill="1" applyBorder="1" applyAlignment="1" applyProtection="1">
      <alignment horizontal="center" vertical="center"/>
      <protection locked="0"/>
    </xf>
    <xf numFmtId="0" fontId="19" fillId="25" borderId="136" xfId="0" applyFont="1" applyFill="1" applyBorder="1" applyAlignment="1" applyProtection="1">
      <alignment horizontal="center" vertical="center"/>
      <protection locked="0"/>
    </xf>
    <xf numFmtId="0" fontId="34" fillId="0" borderId="46" xfId="0" applyFont="1" applyBorder="1" applyAlignment="1">
      <alignment horizontal="center" vertical="center" wrapText="1"/>
    </xf>
    <xf numFmtId="0" fontId="34" fillId="0" borderId="46" xfId="0" applyFont="1" applyBorder="1" applyAlignment="1">
      <alignment horizontal="center" vertical="center" shrinkToFit="1"/>
    </xf>
    <xf numFmtId="0" fontId="34" fillId="0" borderId="46" xfId="0" applyFont="1" applyBorder="1" applyAlignment="1">
      <alignment horizontal="center" vertical="center"/>
    </xf>
    <xf numFmtId="0" fontId="69" fillId="0" borderId="46" xfId="0" applyFont="1" applyBorder="1" applyAlignment="1">
      <alignment horizontal="center" vertical="center" wrapText="1"/>
    </xf>
    <xf numFmtId="0" fontId="19" fillId="0" borderId="20" xfId="51" applyFont="1" applyBorder="1" applyAlignment="1">
      <alignment horizontal="center"/>
    </xf>
    <xf numFmtId="0" fontId="19" fillId="0" borderId="21" xfId="51" applyFont="1" applyBorder="1" applyAlignment="1">
      <alignment horizontal="center"/>
    </xf>
    <xf numFmtId="0" fontId="19" fillId="31" borderId="11" xfId="51" applyFont="1" applyFill="1" applyBorder="1" applyAlignment="1">
      <alignment horizontal="center"/>
    </xf>
    <xf numFmtId="0" fontId="19" fillId="31" borderId="12" xfId="51" applyFont="1" applyFill="1" applyBorder="1" applyAlignment="1">
      <alignment horizontal="center"/>
    </xf>
    <xf numFmtId="0" fontId="19" fillId="31" borderId="16" xfId="51" applyFont="1" applyFill="1" applyBorder="1" applyAlignment="1">
      <alignment horizontal="center"/>
    </xf>
    <xf numFmtId="0" fontId="19" fillId="31" borderId="17" xfId="51" applyFont="1" applyFill="1" applyBorder="1" applyAlignment="1">
      <alignment horizontal="center"/>
    </xf>
    <xf numFmtId="0" fontId="19" fillId="0" borderId="20" xfId="51" applyFont="1" applyBorder="1" applyAlignment="1">
      <alignment horizontal="center" vertical="center"/>
    </xf>
    <xf numFmtId="0" fontId="19" fillId="0" borderId="21" xfId="51" applyFont="1" applyBorder="1" applyAlignment="1">
      <alignment horizontal="center" vertical="center"/>
    </xf>
    <xf numFmtId="0" fontId="19" fillId="31" borderId="16" xfId="51" applyFont="1" applyFill="1" applyBorder="1" applyAlignment="1">
      <alignment horizontal="left"/>
    </xf>
    <xf numFmtId="0" fontId="19" fillId="31" borderId="17" xfId="51" applyFont="1" applyFill="1" applyBorder="1" applyAlignment="1">
      <alignment horizontal="left"/>
    </xf>
    <xf numFmtId="0" fontId="19" fillId="31" borderId="11" xfId="51" applyFont="1" applyFill="1" applyBorder="1" applyAlignment="1">
      <alignment horizontal="left" shrinkToFit="1"/>
    </xf>
    <xf numFmtId="0" fontId="19" fillId="31" borderId="12" xfId="51" applyFont="1" applyFill="1" applyBorder="1" applyAlignment="1">
      <alignment horizontal="left" shrinkToFit="1"/>
    </xf>
    <xf numFmtId="0" fontId="126" fillId="46" borderId="11" xfId="51" applyFont="1" applyFill="1" applyBorder="1" applyAlignment="1">
      <alignment horizontal="left" vertical="center" shrinkToFit="1"/>
    </xf>
    <xf numFmtId="0" fontId="0" fillId="0" borderId="12" xfId="0" applyBorder="1" applyAlignment="1">
      <alignment horizontal="left" vertical="center" shrinkToFit="1"/>
    </xf>
    <xf numFmtId="0" fontId="38" fillId="0" borderId="0" xfId="49" applyFont="1" applyAlignment="1">
      <alignment horizontal="center" vertical="center"/>
    </xf>
    <xf numFmtId="0" fontId="37" fillId="0" borderId="14" xfId="0" applyFont="1" applyBorder="1" applyAlignment="1">
      <alignment horizontal="center" vertical="center" wrapText="1"/>
    </xf>
    <xf numFmtId="0" fontId="37" fillId="0" borderId="16" xfId="0" applyFont="1" applyBorder="1" applyAlignment="1">
      <alignment horizontal="center" vertical="center" wrapText="1"/>
    </xf>
    <xf numFmtId="178" fontId="46" fillId="0" borderId="26" xfId="0" applyNumberFormat="1" applyFont="1" applyBorder="1" applyAlignment="1">
      <alignment vertical="center" shrinkToFit="1"/>
    </xf>
    <xf numFmtId="0" fontId="46" fillId="0" borderId="27" xfId="0" applyFont="1" applyBorder="1" applyAlignment="1">
      <alignment vertical="center" shrinkToFit="1"/>
    </xf>
    <xf numFmtId="178" fontId="91" fillId="31" borderId="26" xfId="0" applyNumberFormat="1" applyFont="1" applyFill="1" applyBorder="1" applyAlignment="1" applyProtection="1">
      <alignment vertical="center" shrinkToFit="1"/>
      <protection locked="0"/>
    </xf>
    <xf numFmtId="0" fontId="91" fillId="31" borderId="27" xfId="0" applyFont="1" applyFill="1" applyBorder="1" applyAlignment="1" applyProtection="1">
      <alignment vertical="center" shrinkToFit="1"/>
      <protection locked="0"/>
    </xf>
    <xf numFmtId="179" fontId="91" fillId="31" borderId="26" xfId="0" applyNumberFormat="1" applyFont="1" applyFill="1" applyBorder="1" applyAlignment="1" applyProtection="1">
      <alignment horizontal="right" vertical="center" shrinkToFit="1"/>
      <protection locked="0"/>
    </xf>
    <xf numFmtId="179" fontId="91" fillId="31" borderId="27" xfId="0" applyNumberFormat="1" applyFont="1" applyFill="1" applyBorder="1" applyAlignment="1" applyProtection="1">
      <alignment horizontal="right" vertical="center" shrinkToFit="1"/>
      <protection locked="0"/>
    </xf>
    <xf numFmtId="178" fontId="91" fillId="0" borderId="26" xfId="0" applyNumberFormat="1" applyFont="1" applyBorder="1" applyAlignment="1">
      <alignment vertical="center" shrinkToFit="1"/>
    </xf>
    <xf numFmtId="0" fontId="91" fillId="0" borderId="27" xfId="0" applyFont="1" applyBorder="1" applyAlignment="1">
      <alignment vertical="center" shrinkToFit="1"/>
    </xf>
    <xf numFmtId="0" fontId="34" fillId="0" borderId="22" xfId="0" applyFont="1" applyBorder="1" applyAlignment="1">
      <alignment horizontal="center" vertical="center"/>
    </xf>
    <xf numFmtId="0" fontId="34" fillId="0" borderId="27" xfId="0" applyFont="1" applyBorder="1" applyAlignment="1">
      <alignment horizontal="center" vertical="center" wrapText="1"/>
    </xf>
    <xf numFmtId="178" fontId="48" fillId="0" borderId="14" xfId="0" applyNumberFormat="1" applyFont="1" applyBorder="1" applyAlignment="1">
      <alignment vertical="center" shrinkToFit="1"/>
    </xf>
    <xf numFmtId="0" fontId="48" fillId="0" borderId="38" xfId="0" applyFont="1" applyBorder="1" applyAlignment="1">
      <alignment vertical="center" shrinkToFit="1"/>
    </xf>
    <xf numFmtId="178" fontId="48" fillId="0" borderId="34" xfId="0" applyNumberFormat="1" applyFont="1" applyBorder="1" applyAlignment="1">
      <alignment horizontal="center" vertical="center" wrapText="1"/>
    </xf>
    <xf numFmtId="0" fontId="48" fillId="0" borderId="28" xfId="0" applyFont="1" applyBorder="1" applyAlignment="1">
      <alignment horizontal="center" vertical="center" wrapText="1"/>
    </xf>
    <xf numFmtId="178" fontId="91" fillId="31" borderId="26" xfId="0" applyNumberFormat="1" applyFont="1" applyFill="1" applyBorder="1" applyAlignment="1">
      <alignment vertical="center" shrinkToFit="1"/>
    </xf>
    <xf numFmtId="178" fontId="91" fillId="31" borderId="27" xfId="0" applyNumberFormat="1" applyFont="1" applyFill="1" applyBorder="1" applyAlignment="1">
      <alignment vertical="center" shrinkToFit="1"/>
    </xf>
    <xf numFmtId="0" fontId="34" fillId="0" borderId="152" xfId="0" applyFont="1" applyBorder="1" applyAlignment="1">
      <alignment horizontal="center" vertical="center"/>
    </xf>
    <xf numFmtId="0" fontId="34" fillId="0" borderId="40" xfId="0" applyFont="1" applyBorder="1" applyAlignment="1">
      <alignment horizontal="center" vertical="center"/>
    </xf>
    <xf numFmtId="0" fontId="34" fillId="0" borderId="51" xfId="0" applyFont="1" applyBorder="1" applyAlignment="1">
      <alignment horizontal="center" vertical="center"/>
    </xf>
    <xf numFmtId="0" fontId="34" fillId="0" borderId="153" xfId="0" applyFont="1" applyBorder="1" applyAlignment="1">
      <alignment horizontal="center" vertical="center" wrapText="1"/>
    </xf>
    <xf numFmtId="178" fontId="48" fillId="0" borderId="26" xfId="0" applyNumberFormat="1" applyFont="1" applyBorder="1" applyAlignment="1">
      <alignment vertical="center" shrinkToFit="1"/>
    </xf>
    <xf numFmtId="0" fontId="48" fillId="0" borderId="27" xfId="0" applyFont="1" applyBorder="1" applyAlignment="1">
      <alignment vertical="center" shrinkToFit="1"/>
    </xf>
    <xf numFmtId="178" fontId="48" fillId="31" borderId="26" xfId="0" applyNumberFormat="1" applyFont="1" applyFill="1" applyBorder="1" applyAlignment="1">
      <alignment vertical="center" shrinkToFit="1"/>
    </xf>
    <xf numFmtId="0" fontId="48" fillId="31" borderId="27" xfId="0" applyFont="1" applyFill="1" applyBorder="1" applyAlignment="1">
      <alignment vertical="center" shrinkToFit="1"/>
    </xf>
    <xf numFmtId="0" fontId="34" fillId="0" borderId="154" xfId="0" applyFont="1" applyBorder="1" applyAlignment="1">
      <alignment horizontal="distributed" vertical="center" indent="8"/>
    </xf>
    <xf numFmtId="0" fontId="34" fillId="0" borderId="82" xfId="0" applyFont="1" applyBorder="1" applyAlignment="1">
      <alignment horizontal="distributed" vertical="center" indent="8"/>
    </xf>
    <xf numFmtId="0" fontId="34" fillId="0" borderId="155" xfId="0" applyFont="1" applyBorder="1" applyAlignment="1">
      <alignment horizontal="distributed" vertical="center" indent="8"/>
    </xf>
    <xf numFmtId="0" fontId="34" fillId="0" borderId="20" xfId="0" applyFont="1" applyBorder="1" applyAlignment="1">
      <alignment horizontal="distributed" vertical="center" indent="10"/>
    </xf>
    <xf numFmtId="0" fontId="34" fillId="0" borderId="80" xfId="0" applyFont="1" applyBorder="1" applyAlignment="1">
      <alignment horizontal="distributed" vertical="center" indent="10"/>
    </xf>
    <xf numFmtId="0" fontId="34" fillId="0" borderId="21" xfId="0" applyFont="1" applyBorder="1" applyAlignment="1">
      <alignment horizontal="distributed" vertical="center" indent="10"/>
    </xf>
    <xf numFmtId="0" fontId="34" fillId="0" borderId="20" xfId="0" applyFont="1" applyBorder="1" applyAlignment="1">
      <alignment horizontal="distributed" vertical="center" indent="4"/>
    </xf>
    <xf numFmtId="0" fontId="34" fillId="0" borderId="80" xfId="0" applyFont="1" applyBorder="1" applyAlignment="1">
      <alignment horizontal="distributed" vertical="center" indent="4"/>
    </xf>
    <xf numFmtId="0" fontId="34" fillId="0" borderId="21" xfId="0" applyFont="1" applyBorder="1" applyAlignment="1">
      <alignment horizontal="distributed" vertical="center" indent="4"/>
    </xf>
    <xf numFmtId="0" fontId="34" fillId="0" borderId="18" xfId="0" applyFont="1" applyBorder="1" applyAlignment="1">
      <alignment horizontal="center" vertical="center"/>
    </xf>
    <xf numFmtId="0" fontId="34" fillId="0" borderId="27" xfId="0" applyFont="1" applyBorder="1" applyAlignment="1">
      <alignment horizontal="center" vertical="center"/>
    </xf>
    <xf numFmtId="0" fontId="34" fillId="0" borderId="156" xfId="0" applyFont="1" applyBorder="1" applyAlignment="1">
      <alignment horizontal="center" vertical="center" wrapText="1"/>
    </xf>
    <xf numFmtId="0" fontId="34" fillId="0" borderId="50" xfId="0" applyFont="1" applyBorder="1" applyAlignment="1">
      <alignment horizontal="center" vertical="center"/>
    </xf>
    <xf numFmtId="0" fontId="34" fillId="0" borderId="30" xfId="0" applyFont="1" applyBorder="1" applyAlignment="1">
      <alignment horizontal="center" vertical="center"/>
    </xf>
    <xf numFmtId="191" fontId="46" fillId="0" borderId="26" xfId="0" applyNumberFormat="1" applyFont="1" applyBorder="1" applyAlignment="1">
      <alignment vertical="center" shrinkToFit="1"/>
    </xf>
    <xf numFmtId="191" fontId="46" fillId="0" borderId="27" xfId="0" applyNumberFormat="1" applyFont="1" applyBorder="1" applyAlignment="1">
      <alignment vertical="center" shrinkToFit="1"/>
    </xf>
    <xf numFmtId="178" fontId="48" fillId="0" borderId="35" xfId="0" applyNumberFormat="1" applyFont="1" applyBorder="1" applyAlignment="1">
      <alignment vertical="center" shrinkToFit="1"/>
    </xf>
    <xf numFmtId="0" fontId="48" fillId="0" borderId="61" xfId="0" applyFont="1" applyBorder="1" applyAlignment="1">
      <alignment vertical="center" shrinkToFit="1"/>
    </xf>
    <xf numFmtId="0" fontId="34" fillId="0" borderId="154" xfId="0" applyFont="1" applyBorder="1" applyAlignment="1">
      <alignment horizontal="center" vertical="center" wrapText="1"/>
    </xf>
    <xf numFmtId="0" fontId="34" fillId="0" borderId="20" xfId="0" applyFont="1" applyBorder="1" applyAlignment="1">
      <alignment horizontal="center" vertical="center"/>
    </xf>
    <xf numFmtId="0" fontId="34" fillId="0" borderId="29" xfId="0" applyFont="1" applyBorder="1" applyAlignment="1">
      <alignment horizontal="center" vertical="center"/>
    </xf>
    <xf numFmtId="0" fontId="6" fillId="0" borderId="152" xfId="50" applyBorder="1" applyAlignment="1">
      <alignment horizontal="center" vertical="center" shrinkToFit="1"/>
    </xf>
    <xf numFmtId="0" fontId="6" fillId="0" borderId="153" xfId="50" applyBorder="1" applyAlignment="1">
      <alignment horizontal="center" vertical="center" shrinkToFit="1"/>
    </xf>
    <xf numFmtId="0" fontId="68" fillId="39" borderId="62" xfId="50" applyFont="1" applyFill="1" applyBorder="1" applyAlignment="1">
      <alignment horizontal="center" vertical="center" wrapText="1"/>
    </xf>
    <xf numFmtId="0" fontId="68" fillId="39" borderId="49" xfId="50" applyFont="1" applyFill="1" applyBorder="1" applyAlignment="1">
      <alignment horizontal="center" vertical="center" wrapText="1"/>
    </xf>
    <xf numFmtId="0" fontId="44" fillId="0" borderId="152" xfId="0" applyFont="1" applyBorder="1" applyAlignment="1">
      <alignment horizontal="center" vertical="center"/>
    </xf>
    <xf numFmtId="0" fontId="44" fillId="0" borderId="153" xfId="0" applyFont="1" applyBorder="1" applyAlignment="1">
      <alignment horizontal="center" vertical="center"/>
    </xf>
    <xf numFmtId="0" fontId="44" fillId="0" borderId="156" xfId="0" applyFont="1" applyBorder="1" applyAlignment="1">
      <alignment horizontal="center" vertical="center"/>
    </xf>
    <xf numFmtId="0" fontId="68" fillId="43" borderId="40" xfId="0" applyFont="1" applyFill="1" applyBorder="1" applyAlignment="1">
      <alignment horizontal="center" vertical="center" wrapText="1"/>
    </xf>
    <xf numFmtId="0" fontId="68" fillId="43" borderId="40" xfId="0" applyFont="1" applyFill="1" applyBorder="1" applyAlignment="1">
      <alignment horizontal="center"/>
    </xf>
    <xf numFmtId="0" fontId="44" fillId="33" borderId="46" xfId="0" applyFont="1" applyFill="1" applyBorder="1" applyAlignment="1">
      <alignment horizontal="center" vertical="center" wrapText="1"/>
    </xf>
    <xf numFmtId="0" fontId="44" fillId="0" borderId="46"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47" xfId="0" applyFont="1" applyBorder="1" applyAlignment="1">
      <alignment horizontal="center" vertical="center" wrapText="1"/>
    </xf>
    <xf numFmtId="0" fontId="44" fillId="0" borderId="50" xfId="0" applyFont="1" applyBorder="1" applyAlignment="1">
      <alignment horizontal="center" vertical="center" wrapText="1"/>
    </xf>
    <xf numFmtId="0" fontId="0" fillId="0" borderId="151" xfId="0" applyBorder="1" applyAlignment="1">
      <alignment horizontal="left"/>
    </xf>
    <xf numFmtId="0" fontId="0" fillId="0" borderId="17" xfId="0" applyBorder="1" applyAlignment="1">
      <alignment horizontal="left"/>
    </xf>
    <xf numFmtId="0" fontId="0" fillId="0" borderId="119" xfId="0" applyBorder="1" applyAlignment="1">
      <alignment horizontal="center"/>
    </xf>
    <xf numFmtId="0" fontId="0" fillId="0" borderId="150" xfId="0" applyBorder="1" applyAlignment="1">
      <alignment horizontal="center"/>
    </xf>
    <xf numFmtId="0" fontId="0" fillId="0" borderId="52" xfId="0" applyBorder="1" applyAlignment="1">
      <alignment horizontal="left"/>
    </xf>
    <xf numFmtId="0" fontId="0" fillId="0" borderId="21" xfId="0" applyBorder="1" applyAlignment="1">
      <alignment horizontal="left"/>
    </xf>
    <xf numFmtId="0" fontId="0" fillId="0" borderId="83" xfId="0" applyBorder="1" applyAlignment="1">
      <alignment horizontal="left"/>
    </xf>
    <xf numFmtId="0" fontId="0" fillId="0" borderId="162" xfId="0" applyBorder="1" applyAlignment="1">
      <alignment horizontal="left"/>
    </xf>
    <xf numFmtId="0" fontId="6" fillId="0" borderId="81" xfId="50" applyBorder="1" applyAlignment="1">
      <alignment horizontal="center" vertical="center" shrinkToFit="1"/>
    </xf>
    <xf numFmtId="0" fontId="6" fillId="0" borderId="82" xfId="50" applyBorder="1" applyAlignment="1">
      <alignment horizontal="center" vertical="center" shrinkToFit="1"/>
    </xf>
    <xf numFmtId="0" fontId="6" fillId="0" borderId="155" xfId="50" applyBorder="1" applyAlignment="1">
      <alignment horizontal="center" vertical="center" shrinkToFit="1"/>
    </xf>
    <xf numFmtId="3" fontId="78" fillId="0" borderId="20" xfId="45" applyNumberFormat="1" applyFont="1" applyBorder="1" applyAlignment="1">
      <alignment horizontal="center" vertical="center" shrinkToFit="1"/>
    </xf>
    <xf numFmtId="3" fontId="78" fillId="0" borderId="80" xfId="45" applyNumberFormat="1" applyFont="1" applyBorder="1" applyAlignment="1">
      <alignment horizontal="center" vertical="center" shrinkToFit="1"/>
    </xf>
    <xf numFmtId="3" fontId="78" fillId="0" borderId="21" xfId="45" applyNumberFormat="1" applyFont="1" applyBorder="1" applyAlignment="1">
      <alignment horizontal="center" vertical="center" shrinkToFit="1"/>
    </xf>
    <xf numFmtId="3" fontId="78" fillId="0" borderId="36" xfId="45" applyNumberFormat="1" applyFont="1" applyBorder="1" applyAlignment="1">
      <alignment horizontal="left" vertical="center" shrinkToFit="1"/>
    </xf>
    <xf numFmtId="3" fontId="80" fillId="0" borderId="57" xfId="45" applyNumberFormat="1" applyFont="1" applyBorder="1" applyAlignment="1">
      <alignment horizontal="left" vertical="center" shrinkToFit="1"/>
    </xf>
    <xf numFmtId="3" fontId="78" fillId="0" borderId="0" xfId="45" applyNumberFormat="1" applyFont="1" applyAlignment="1">
      <alignment horizontal="left" vertical="center" shrinkToFit="1"/>
    </xf>
    <xf numFmtId="3" fontId="78" fillId="0" borderId="20" xfId="45" applyNumberFormat="1" applyFont="1" applyBorder="1" applyAlignment="1">
      <alignment horizontal="center" vertical="center"/>
    </xf>
    <xf numFmtId="3" fontId="78" fillId="0" borderId="80" xfId="45" applyNumberFormat="1" applyFont="1" applyBorder="1" applyAlignment="1">
      <alignment horizontal="center" vertical="center"/>
    </xf>
    <xf numFmtId="3" fontId="78" fillId="0" borderId="21" xfId="45" applyNumberFormat="1" applyFont="1" applyBorder="1" applyAlignment="1">
      <alignment horizontal="center" vertical="center"/>
    </xf>
    <xf numFmtId="0" fontId="6" fillId="0" borderId="154" xfId="50" applyBorder="1" applyAlignment="1">
      <alignment horizontal="center" vertical="center" shrinkToFit="1"/>
    </xf>
    <xf numFmtId="3" fontId="104" fillId="0" borderId="20" xfId="45" applyNumberFormat="1" applyFont="1" applyBorder="1" applyAlignment="1">
      <alignment horizontal="center" vertical="center" shrinkToFit="1"/>
    </xf>
    <xf numFmtId="3" fontId="104" fillId="0" borderId="21" xfId="45" applyNumberFormat="1" applyFont="1" applyBorder="1" applyAlignment="1">
      <alignment horizontal="center" vertical="center" shrinkToFit="1"/>
    </xf>
    <xf numFmtId="0" fontId="6" fillId="0" borderId="24" xfId="50" applyBorder="1" applyAlignment="1">
      <alignment horizontal="center" vertical="center" wrapText="1" shrinkToFit="1"/>
    </xf>
    <xf numFmtId="0" fontId="6" fillId="0" borderId="47" xfId="50" applyBorder="1" applyAlignment="1">
      <alignment horizontal="center" vertical="center" shrinkToFit="1"/>
    </xf>
    <xf numFmtId="0" fontId="81" fillId="0" borderId="154" xfId="50" applyFont="1" applyBorder="1" applyAlignment="1">
      <alignment horizontal="center" vertical="center"/>
    </xf>
    <xf numFmtId="0" fontId="81" fillId="0" borderId="82" xfId="50" applyFont="1" applyBorder="1" applyAlignment="1">
      <alignment horizontal="center" vertical="center"/>
    </xf>
    <xf numFmtId="0" fontId="81" fillId="0" borderId="155" xfId="50" applyFont="1" applyBorder="1" applyAlignment="1">
      <alignment horizontal="center" vertical="center"/>
    </xf>
    <xf numFmtId="0" fontId="81" fillId="0" borderId="154" xfId="50" applyFont="1" applyBorder="1" applyAlignment="1">
      <alignment horizontal="center" vertical="center" shrinkToFit="1"/>
    </xf>
    <xf numFmtId="0" fontId="81" fillId="0" borderId="82" xfId="50" applyFont="1" applyBorder="1" applyAlignment="1">
      <alignment horizontal="center" vertical="center" shrinkToFit="1"/>
    </xf>
    <xf numFmtId="0" fontId="81" fillId="0" borderId="155" xfId="50" applyFont="1" applyBorder="1" applyAlignment="1">
      <alignment horizontal="center" vertical="center" shrinkToFit="1"/>
    </xf>
    <xf numFmtId="0" fontId="6" fillId="33" borderId="156" xfId="50" applyFill="1" applyBorder="1" applyAlignment="1">
      <alignment horizontal="center" vertical="center" wrapText="1"/>
    </xf>
    <xf numFmtId="0" fontId="6" fillId="33" borderId="50" xfId="50" applyFill="1" applyBorder="1" applyAlignment="1">
      <alignment horizontal="center" vertical="center" wrapText="1"/>
    </xf>
    <xf numFmtId="0" fontId="43" fillId="44" borderId="18" xfId="48" applyFont="1" applyFill="1" applyBorder="1" applyAlignment="1">
      <alignment horizontal="center" vertical="center" shrinkToFit="1"/>
    </xf>
    <xf numFmtId="0" fontId="43" fillId="44" borderId="26" xfId="48" applyFont="1" applyFill="1" applyBorder="1" applyAlignment="1">
      <alignment horizontal="center" vertical="center" shrinkToFit="1"/>
    </xf>
    <xf numFmtId="0" fontId="44" fillId="0" borderId="18" xfId="0" applyFont="1" applyBorder="1" applyAlignment="1">
      <alignment horizontal="center" vertical="center" wrapText="1"/>
    </xf>
    <xf numFmtId="0" fontId="44" fillId="0" borderId="26" xfId="0" applyFont="1" applyBorder="1" applyAlignment="1">
      <alignment horizontal="center" vertical="center" wrapText="1"/>
    </xf>
    <xf numFmtId="0" fontId="0" fillId="0" borderId="21" xfId="0" applyBorder="1" applyAlignment="1">
      <alignment horizontal="center" vertical="center"/>
    </xf>
    <xf numFmtId="0" fontId="43" fillId="0" borderId="20" xfId="48" applyFont="1" applyBorder="1" applyAlignment="1">
      <alignment horizontal="center" vertical="center" shrinkToFit="1"/>
    </xf>
    <xf numFmtId="0" fontId="43" fillId="0" borderId="80" xfId="48" applyFont="1" applyBorder="1" applyAlignment="1">
      <alignment horizontal="center" vertical="center" shrinkToFit="1"/>
    </xf>
    <xf numFmtId="0" fontId="0" fillId="0" borderId="18" xfId="0" applyBorder="1" applyAlignment="1">
      <alignment horizontal="center" vertical="center"/>
    </xf>
    <xf numFmtId="0" fontId="0" fillId="0" borderId="26" xfId="0" applyBorder="1" applyAlignment="1">
      <alignment horizontal="center" vertical="center"/>
    </xf>
    <xf numFmtId="0" fontId="43" fillId="0" borderId="21" xfId="48" applyFont="1" applyBorder="1" applyAlignment="1">
      <alignment horizontal="center" vertical="center" shrinkToFit="1"/>
    </xf>
    <xf numFmtId="0" fontId="44" fillId="0" borderId="11"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44" fillId="0" borderId="15" xfId="0" applyFont="1" applyBorder="1" applyAlignment="1">
      <alignment horizontal="center" vertical="center"/>
    </xf>
    <xf numFmtId="0" fontId="44" fillId="0" borderId="14" xfId="0" applyFont="1" applyBorder="1" applyAlignment="1">
      <alignment horizontal="center" vertical="center" wrapText="1"/>
    </xf>
    <xf numFmtId="186" fontId="43" fillId="0" borderId="46" xfId="48" applyNumberFormat="1" applyFont="1" applyBorder="1" applyAlignment="1">
      <alignment horizontal="center" vertical="center" shrinkToFit="1"/>
    </xf>
    <xf numFmtId="186" fontId="43" fillId="0" borderId="18" xfId="48" applyNumberFormat="1" applyFont="1" applyBorder="1" applyAlignment="1">
      <alignment horizontal="center" vertical="center" shrinkToFit="1"/>
    </xf>
    <xf numFmtId="186" fontId="43" fillId="0" borderId="47" xfId="48" applyNumberFormat="1" applyFont="1" applyBorder="1" applyAlignment="1">
      <alignment horizontal="center" vertical="center" shrinkToFit="1"/>
    </xf>
    <xf numFmtId="186" fontId="43" fillId="0" borderId="18" xfId="48" applyNumberFormat="1" applyFont="1" applyBorder="1" applyAlignment="1">
      <alignment horizontal="center" vertical="center" wrapText="1" shrinkToFit="1"/>
    </xf>
    <xf numFmtId="186" fontId="43" fillId="0" borderId="26" xfId="48" applyNumberFormat="1" applyFont="1" applyBorder="1" applyAlignment="1">
      <alignment horizontal="center" vertical="center" shrinkToFit="1"/>
    </xf>
    <xf numFmtId="186" fontId="43" fillId="0" borderId="12" xfId="48" applyNumberFormat="1" applyFont="1" applyBorder="1" applyAlignment="1">
      <alignment horizontal="center" vertical="center" wrapText="1" shrinkToFit="1"/>
    </xf>
    <xf numFmtId="186" fontId="43" fillId="0" borderId="15" xfId="48" applyNumberFormat="1" applyFont="1" applyBorder="1" applyAlignment="1">
      <alignment horizontal="center" vertical="center" shrinkToFit="1"/>
    </xf>
    <xf numFmtId="0" fontId="43" fillId="0" borderId="18" xfId="48" applyFont="1" applyBorder="1" applyAlignment="1">
      <alignment horizontal="center" vertical="center" wrapText="1" shrinkToFit="1"/>
    </xf>
    <xf numFmtId="0" fontId="43" fillId="0" borderId="47" xfId="48" applyFont="1" applyBorder="1" applyAlignment="1">
      <alignment horizontal="center" vertical="center" wrapText="1" shrinkToFit="1"/>
    </xf>
    <xf numFmtId="186" fontId="43" fillId="0" borderId="47" xfId="48" applyNumberFormat="1" applyFont="1" applyBorder="1" applyAlignment="1">
      <alignment horizontal="center" vertical="center" wrapText="1" shrinkToFit="1"/>
    </xf>
    <xf numFmtId="186" fontId="43" fillId="0" borderId="18" xfId="48" applyNumberFormat="1" applyFont="1" applyBorder="1" applyAlignment="1">
      <alignment horizontal="center" vertical="center" wrapText="1"/>
    </xf>
    <xf numFmtId="186" fontId="43" fillId="0" borderId="47" xfId="48" applyNumberFormat="1" applyFont="1" applyBorder="1" applyAlignment="1">
      <alignment horizontal="center" vertical="center" wrapText="1"/>
    </xf>
    <xf numFmtId="0" fontId="43" fillId="0" borderId="18" xfId="48" applyFont="1" applyBorder="1" applyAlignment="1">
      <alignment horizontal="center" vertical="center" wrapText="1"/>
    </xf>
    <xf numFmtId="0" fontId="43" fillId="0" borderId="47" xfId="48" applyFont="1" applyBorder="1" applyAlignment="1">
      <alignment horizontal="center" vertical="center" wrapText="1"/>
    </xf>
    <xf numFmtId="0" fontId="43" fillId="0" borderId="18" xfId="48" applyFont="1" applyBorder="1" applyAlignment="1">
      <alignment horizontal="center" vertical="center" shrinkToFit="1"/>
    </xf>
    <xf numFmtId="0" fontId="43" fillId="0" borderId="26" xfId="48" applyFont="1" applyBorder="1" applyAlignment="1">
      <alignment horizontal="center" vertical="center" shrinkToFit="1"/>
    </xf>
    <xf numFmtId="0" fontId="43" fillId="0" borderId="46" xfId="48" applyFont="1" applyBorder="1" applyAlignment="1">
      <alignment horizontal="center" vertical="center" shrinkToFit="1"/>
    </xf>
    <xf numFmtId="49" fontId="43" fillId="0" borderId="18" xfId="48" applyNumberFormat="1" applyFont="1" applyBorder="1" applyAlignment="1">
      <alignment horizontal="center" vertical="center" textRotation="255" wrapText="1"/>
    </xf>
    <xf numFmtId="49" fontId="43" fillId="0" borderId="26" xfId="48" applyNumberFormat="1" applyFont="1" applyBorder="1" applyAlignment="1">
      <alignment horizontal="center" vertical="center" textRotation="255" wrapText="1"/>
    </xf>
    <xf numFmtId="49" fontId="43" fillId="0" borderId="47" xfId="48" applyNumberFormat="1" applyFont="1" applyBorder="1" applyAlignment="1">
      <alignment horizontal="center" vertical="center" textRotation="255" wrapText="1"/>
    </xf>
    <xf numFmtId="0" fontId="43" fillId="0" borderId="46" xfId="48" applyFont="1" applyBorder="1" applyAlignment="1">
      <alignment horizontal="center" vertical="center" wrapText="1" shrinkToFit="1"/>
    </xf>
    <xf numFmtId="186" fontId="43" fillId="44" borderId="18" xfId="48" applyNumberFormat="1" applyFont="1" applyFill="1" applyBorder="1" applyAlignment="1">
      <alignment horizontal="center" vertical="center" wrapText="1"/>
    </xf>
    <xf numFmtId="186" fontId="43" fillId="44" borderId="26" xfId="48" applyNumberFormat="1" applyFont="1" applyFill="1" applyBorder="1" applyAlignment="1">
      <alignment horizontal="center" vertical="center" wrapText="1"/>
    </xf>
    <xf numFmtId="0" fontId="44" fillId="0" borderId="18" xfId="0" applyFont="1" applyBorder="1" applyAlignment="1">
      <alignment horizontal="center" vertical="center" shrinkToFit="1"/>
    </xf>
    <xf numFmtId="0" fontId="44" fillId="0" borderId="26" xfId="0" applyFont="1" applyBorder="1" applyAlignment="1">
      <alignment horizontal="center" vertical="center" shrinkToFit="1"/>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44" fillId="0" borderId="20" xfId="0" applyFont="1" applyBorder="1" applyAlignment="1">
      <alignment horizontal="center" vertical="center" wrapText="1"/>
    </xf>
    <xf numFmtId="0" fontId="44" fillId="0" borderId="80" xfId="0" applyFont="1" applyBorder="1" applyAlignment="1">
      <alignment horizontal="center" vertical="center" wrapText="1"/>
    </xf>
    <xf numFmtId="0" fontId="44" fillId="0" borderId="21" xfId="0" applyFont="1" applyBorder="1" applyAlignment="1">
      <alignment horizontal="center" vertical="center" wrapText="1"/>
    </xf>
    <xf numFmtId="0" fontId="68" fillId="0" borderId="18" xfId="0" applyFont="1" applyBorder="1" applyAlignment="1">
      <alignment horizontal="center" vertical="center"/>
    </xf>
    <xf numFmtId="0" fontId="68" fillId="0" borderId="26" xfId="0" applyFont="1" applyBorder="1" applyAlignment="1">
      <alignment horizontal="center" vertical="center"/>
    </xf>
    <xf numFmtId="0" fontId="81" fillId="0" borderId="11" xfId="53" applyFont="1" applyBorder="1" applyAlignment="1">
      <alignment horizontal="center" wrapText="1"/>
    </xf>
    <xf numFmtId="0" fontId="81" fillId="0" borderId="57" xfId="53" applyFont="1" applyBorder="1" applyAlignment="1">
      <alignment horizontal="center" wrapText="1"/>
    </xf>
    <xf numFmtId="0" fontId="81" fillId="0" borderId="12" xfId="53" applyFont="1" applyBorder="1" applyAlignment="1">
      <alignment horizontal="center" wrapText="1"/>
    </xf>
    <xf numFmtId="0" fontId="81" fillId="0" borderId="16" xfId="53" applyFont="1" applyBorder="1" applyAlignment="1">
      <alignment horizontal="center" wrapText="1"/>
    </xf>
    <xf numFmtId="0" fontId="81" fillId="0" borderId="36" xfId="53" applyFont="1" applyBorder="1" applyAlignment="1">
      <alignment horizontal="center" wrapText="1"/>
    </xf>
    <xf numFmtId="0" fontId="81" fillId="0" borderId="17" xfId="53" applyFont="1" applyBorder="1" applyAlignment="1">
      <alignment horizontal="center" wrapText="1"/>
    </xf>
    <xf numFmtId="0" fontId="81" fillId="0" borderId="18" xfId="53" applyFont="1" applyBorder="1" applyAlignment="1">
      <alignment horizontal="center" vertical="center" wrapText="1"/>
    </xf>
    <xf numFmtId="0" fontId="81" fillId="0" borderId="26" xfId="53" applyFont="1" applyBorder="1" applyAlignment="1">
      <alignment horizontal="center" vertical="center" wrapText="1"/>
    </xf>
    <xf numFmtId="0" fontId="44" fillId="0" borderId="46" xfId="0" applyFont="1" applyBorder="1" applyAlignment="1">
      <alignment horizontal="center" vertical="center" shrinkToFit="1"/>
    </xf>
    <xf numFmtId="0" fontId="44" fillId="0" borderId="18" xfId="0" applyFont="1" applyBorder="1" applyAlignment="1">
      <alignment horizontal="center" vertical="center" textRotation="255" wrapText="1"/>
    </xf>
    <xf numFmtId="0" fontId="44" fillId="0" borderId="26" xfId="0" applyFont="1" applyBorder="1" applyAlignment="1">
      <alignment horizontal="center" vertical="center" textRotation="255" wrapText="1"/>
    </xf>
    <xf numFmtId="0" fontId="44" fillId="0" borderId="47" xfId="0" applyFont="1" applyBorder="1" applyAlignment="1">
      <alignment horizontal="center" vertical="center" textRotation="255" wrapText="1"/>
    </xf>
    <xf numFmtId="0" fontId="44" fillId="0" borderId="18" xfId="0" applyFont="1" applyBorder="1" applyAlignment="1">
      <alignment horizontal="center" vertical="center" wrapText="1" shrinkToFit="1"/>
    </xf>
    <xf numFmtId="0" fontId="44" fillId="0" borderId="26" xfId="0" applyFont="1" applyBorder="1" applyAlignment="1">
      <alignment horizontal="center" vertical="center" wrapText="1" shrinkToFit="1"/>
    </xf>
    <xf numFmtId="0" fontId="44" fillId="0" borderId="20" xfId="0" applyFont="1" applyBorder="1" applyAlignment="1">
      <alignment horizontal="center" vertical="center" shrinkToFit="1"/>
    </xf>
    <xf numFmtId="0" fontId="44" fillId="0" borderId="80" xfId="0" applyFont="1" applyBorder="1" applyAlignment="1">
      <alignment horizontal="center" vertical="center" shrinkToFi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left"/>
    </xf>
    <xf numFmtId="0" fontId="0" fillId="0" borderId="57" xfId="0" applyBorder="1" applyAlignment="1">
      <alignment horizontal="left"/>
    </xf>
    <xf numFmtId="0" fontId="44" fillId="0" borderId="46" xfId="0" applyFont="1" applyBorder="1" applyAlignment="1">
      <alignment horizontal="center" vertical="center" wrapText="1" shrinkToFit="1"/>
    </xf>
    <xf numFmtId="0" fontId="44" fillId="0" borderId="46" xfId="0" applyFont="1" applyBorder="1" applyAlignment="1">
      <alignment horizontal="center" vertical="center"/>
    </xf>
    <xf numFmtId="0" fontId="68" fillId="0" borderId="26" xfId="0" applyFont="1" applyBorder="1" applyAlignment="1">
      <alignment horizontal="center"/>
    </xf>
    <xf numFmtId="0" fontId="21" fillId="0" borderId="20" xfId="53" applyFont="1" applyBorder="1" applyAlignment="1">
      <alignment horizontal="center" vertical="center"/>
    </xf>
    <xf numFmtId="0" fontId="0" fillId="0" borderId="80" xfId="0" applyBorder="1" applyAlignment="1">
      <alignment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標準" xfId="0" builtinId="0"/>
    <cellStyle name="標準 2" xfId="45" xr:uid="{00000000-0005-0000-0000-00002D000000}"/>
    <cellStyle name="標準 2 2" xfId="58" xr:uid="{95E8B8E1-9CD3-430B-BAD9-87177CAADA58}"/>
    <cellStyle name="標準 3" xfId="46" xr:uid="{00000000-0005-0000-0000-00002E000000}"/>
    <cellStyle name="標準 3 2" xfId="59" xr:uid="{313995B7-9F86-4866-A629-4204D6A7F0B4}"/>
    <cellStyle name="標準 4" xfId="47" xr:uid="{00000000-0005-0000-0000-00002F000000}"/>
    <cellStyle name="標準_01北海道・東北地方(1-7)" xfId="48" xr:uid="{00000000-0005-0000-0000-000030000000}"/>
    <cellStyle name="標準_19.9.14提出申請書" xfId="49" xr:uid="{00000000-0005-0000-0000-000031000000}"/>
    <cellStyle name="標準_Book1" xfId="50" xr:uid="{00000000-0005-0000-0000-000032000000}"/>
    <cellStyle name="標準_H15身障デイ申請様式" xfId="51" xr:uid="{00000000-0005-0000-0000-000033000000}"/>
    <cellStyle name="標準_H24人権啓発申請様式ファイル" xfId="57" xr:uid="{AEAA3474-2D3A-483D-83B8-7E5A3DFB16E0}"/>
    <cellStyle name="標準_別紙（科目の説明）" xfId="52" xr:uid="{00000000-0005-0000-0000-000036000000}"/>
    <cellStyle name="標準_北海道" xfId="53" xr:uid="{00000000-0005-0000-0000-000037000000}"/>
    <cellStyle name="標準_様式1-6・2-6" xfId="54" xr:uid="{00000000-0005-0000-0000-000038000000}"/>
    <cellStyle name="未定義" xfId="55" xr:uid="{00000000-0005-0000-0000-000039000000}"/>
    <cellStyle name="良い" xfId="56" builtinId="26" customBuiltin="1"/>
  </cellStyles>
  <dxfs count="0"/>
  <tableStyles count="0" defaultTableStyle="TableStyleMedium2" defaultPivotStyle="PivotStyleLight16"/>
  <colors>
    <mruColors>
      <color rgb="FFFFFF99"/>
      <color rgb="FF0000FF"/>
      <color rgb="FF00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1174749</xdr:colOff>
      <xdr:row>13</xdr:row>
      <xdr:rowOff>10583</xdr:rowOff>
    </xdr:from>
    <xdr:to>
      <xdr:col>6</xdr:col>
      <xdr:colOff>1174749</xdr:colOff>
      <xdr:row>14</xdr:row>
      <xdr:rowOff>10582</xdr:rowOff>
    </xdr:to>
    <xdr:cxnSp macro="">
      <xdr:nvCxnSpPr>
        <xdr:cNvPr id="12" name="直線コネクタ 11">
          <a:extLst>
            <a:ext uri="{FF2B5EF4-FFF2-40B4-BE49-F238E27FC236}">
              <a16:creationId xmlns:a16="http://schemas.microsoft.com/office/drawing/2014/main" id="{545F335D-2A9B-465D-812A-191EB56BB055}"/>
            </a:ext>
          </a:extLst>
        </xdr:cNvPr>
        <xdr:cNvCxnSpPr/>
      </xdr:nvCxnSpPr>
      <xdr:spPr bwMode="auto">
        <a:xfrm>
          <a:off x="5863166" y="3757083"/>
          <a:ext cx="0" cy="30691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137582</xdr:colOff>
      <xdr:row>19</xdr:row>
      <xdr:rowOff>42333</xdr:rowOff>
    </xdr:from>
    <xdr:to>
      <xdr:col>5</xdr:col>
      <xdr:colOff>381210</xdr:colOff>
      <xdr:row>19</xdr:row>
      <xdr:rowOff>408093</xdr:rowOff>
    </xdr:to>
    <xdr:sp macro="" textlink="">
      <xdr:nvSpPr>
        <xdr:cNvPr id="4" name="矢印: 左 3">
          <a:extLst>
            <a:ext uri="{FF2B5EF4-FFF2-40B4-BE49-F238E27FC236}">
              <a16:creationId xmlns:a16="http://schemas.microsoft.com/office/drawing/2014/main" id="{02FE1BFD-4858-4F24-9E33-9EB7F4144163}"/>
            </a:ext>
          </a:extLst>
        </xdr:cNvPr>
        <xdr:cNvSpPr/>
      </xdr:nvSpPr>
      <xdr:spPr>
        <a:xfrm>
          <a:off x="3439582" y="5630333"/>
          <a:ext cx="1122045" cy="36576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275166</xdr:colOff>
      <xdr:row>9</xdr:row>
      <xdr:rowOff>285750</xdr:rowOff>
    </xdr:from>
    <xdr:to>
      <xdr:col>16</xdr:col>
      <xdr:colOff>455083</xdr:colOff>
      <xdr:row>14</xdr:row>
      <xdr:rowOff>275165</xdr:rowOff>
    </xdr:to>
    <xdr:sp macro="" textlink="">
      <xdr:nvSpPr>
        <xdr:cNvPr id="5" name="AutoShape 1">
          <a:extLst>
            <a:ext uri="{FF2B5EF4-FFF2-40B4-BE49-F238E27FC236}">
              <a16:creationId xmlns:a16="http://schemas.microsoft.com/office/drawing/2014/main" id="{1E95CCF1-5E0C-434B-81FE-D58167758D9F}"/>
            </a:ext>
          </a:extLst>
        </xdr:cNvPr>
        <xdr:cNvSpPr>
          <a:spLocks noChangeArrowheads="1"/>
        </xdr:cNvSpPr>
      </xdr:nvSpPr>
      <xdr:spPr bwMode="auto">
        <a:xfrm>
          <a:off x="9599083" y="2751667"/>
          <a:ext cx="3016250" cy="1672165"/>
        </a:xfrm>
        <a:prstGeom prst="wedgeRoundRectCallout">
          <a:avLst>
            <a:gd name="adj1" fmla="val -198542"/>
            <a:gd name="adj2" fmla="val 90692"/>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27432" tIns="18288" rIns="0" bIns="0" anchor="ctr"/>
        <a:lstStyle/>
        <a:p>
          <a:pPr algn="l" rtl="0">
            <a:lnSpc>
              <a:spcPts val="1600"/>
            </a:lnSpc>
            <a:defRPr sz="1000"/>
          </a:pPr>
          <a:r>
            <a:rPr lang="ja-JP" altLang="en-US" sz="1100" b="0" i="0" u="sng" strike="noStrike" baseline="0">
              <a:solidFill>
                <a:srgbClr val="000000"/>
              </a:solidFill>
              <a:latin typeface="Meiryo UI" panose="020B0604030504040204" pitchFamily="50" charset="-128"/>
              <a:ea typeface="Meiryo UI" panose="020B0604030504040204" pitchFamily="50" charset="-128"/>
            </a:rPr>
            <a:t>申請書等に転記される内容</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は、</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住所について、代表者名が理事長等法人代表者の場合は「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法人所在地」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に、院長等病院代表者の場合は「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病院所在地」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また、代表者が理事長等法人代表者の場合は、病院名が（）書きとなります。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2222501</xdr:colOff>
      <xdr:row>7</xdr:row>
      <xdr:rowOff>84667</xdr:rowOff>
    </xdr:from>
    <xdr:to>
      <xdr:col>14</xdr:col>
      <xdr:colOff>264583</xdr:colOff>
      <xdr:row>9</xdr:row>
      <xdr:rowOff>264582</xdr:rowOff>
    </xdr:to>
    <xdr:sp macro="" textlink="">
      <xdr:nvSpPr>
        <xdr:cNvPr id="6" name="AutoShape 19">
          <a:extLst>
            <a:ext uri="{FF2B5EF4-FFF2-40B4-BE49-F238E27FC236}">
              <a16:creationId xmlns:a16="http://schemas.microsoft.com/office/drawing/2014/main" id="{93A0F6E8-62E3-4E49-91DA-BA0B2CF72D79}"/>
            </a:ext>
          </a:extLst>
        </xdr:cNvPr>
        <xdr:cNvSpPr>
          <a:spLocks noChangeArrowheads="1"/>
        </xdr:cNvSpPr>
      </xdr:nvSpPr>
      <xdr:spPr bwMode="auto">
        <a:xfrm>
          <a:off x="7143751" y="2032000"/>
          <a:ext cx="3947582" cy="698499"/>
        </a:xfrm>
        <a:prstGeom prst="wedgeRoundRectCallout">
          <a:avLst>
            <a:gd name="adj1" fmla="val -63086"/>
            <a:gd name="adj2" fmla="val 94784"/>
            <a:gd name="adj3" fmla="val 16667"/>
          </a:avLst>
        </a:prstGeom>
        <a:solidFill>
          <a:srgbClr val="FFFF99"/>
        </a:solidFill>
        <a:ln w="6350" algn="ctr">
          <a:solidFill>
            <a:srgbClr val="0000FF"/>
          </a:solidFill>
          <a:miter lim="800000"/>
          <a:headEnd/>
          <a:tailEnd/>
        </a:ln>
        <a:effectLst/>
      </xdr:spPr>
      <xdr:txBody>
        <a:bodyPr vertOverflow="clip" wrap="square" lIns="27432" tIns="18288" rIns="0" bIns="0" anchor="ctr" upright="1"/>
        <a:lstStyle/>
        <a:p>
          <a:pPr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申請書（様式第</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号）等に転記されますので、各項目</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について</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、入力</a:t>
          </a:r>
          <a:r>
            <a:rPr lang="ja-JP" altLang="en-US" sz="1200" b="0" i="0" u="none" baseline="0">
              <a:solidFill>
                <a:sysClr val="windowText" lastClr="000000"/>
              </a:solidFill>
              <a:effectLst/>
              <a:latin typeface="Meiryo UI" panose="020B0604030504040204" pitchFamily="50" charset="-128"/>
              <a:ea typeface="Meiryo UI" panose="020B0604030504040204" pitchFamily="50" charset="-128"/>
              <a:cs typeface="+mn-cs"/>
            </a:rPr>
            <a:t>して</a:t>
          </a:r>
          <a:r>
            <a:rPr lang="ja-JP" altLang="ja-JP" sz="1200" b="0" i="0" u="none" baseline="0">
              <a:solidFill>
                <a:sysClr val="windowText" lastClr="000000"/>
              </a:solidFill>
              <a:effectLst/>
              <a:latin typeface="Meiryo UI" panose="020B0604030504040204" pitchFamily="50" charset="-128"/>
              <a:ea typeface="Meiryo UI" panose="020B0604030504040204" pitchFamily="50" charset="-128"/>
              <a:cs typeface="+mn-cs"/>
            </a:rPr>
            <a:t>ください</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xdr:from>
      <xdr:col>1</xdr:col>
      <xdr:colOff>201083</xdr:colOff>
      <xdr:row>2</xdr:row>
      <xdr:rowOff>63500</xdr:rowOff>
    </xdr:from>
    <xdr:to>
      <xdr:col>3</xdr:col>
      <xdr:colOff>1064799</xdr:colOff>
      <xdr:row>2</xdr:row>
      <xdr:rowOff>391583</xdr:rowOff>
    </xdr:to>
    <xdr:sp macro="" textlink="">
      <xdr:nvSpPr>
        <xdr:cNvPr id="8" name="AutoShape 3">
          <a:extLst>
            <a:ext uri="{FF2B5EF4-FFF2-40B4-BE49-F238E27FC236}">
              <a16:creationId xmlns:a16="http://schemas.microsoft.com/office/drawing/2014/main" id="{49A15B43-A78B-4003-AA93-277750384D39}"/>
            </a:ext>
          </a:extLst>
        </xdr:cNvPr>
        <xdr:cNvSpPr>
          <a:spLocks noChangeArrowheads="1"/>
        </xdr:cNvSpPr>
      </xdr:nvSpPr>
      <xdr:spPr bwMode="auto">
        <a:xfrm>
          <a:off x="518583" y="751417"/>
          <a:ext cx="2461799" cy="328083"/>
        </a:xfrm>
        <a:prstGeom prst="flowChartAlternateProcess">
          <a:avLst/>
        </a:prstGeom>
        <a:solidFill>
          <a:schemeClr val="accent3">
            <a:lumMod val="20000"/>
            <a:lumOff val="80000"/>
          </a:schemeClr>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入力の手順及び注意事項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3</xdr:row>
      <xdr:rowOff>200025</xdr:rowOff>
    </xdr:from>
    <xdr:to>
      <xdr:col>3</xdr:col>
      <xdr:colOff>971550</xdr:colOff>
      <xdr:row>6</xdr:row>
      <xdr:rowOff>19050</xdr:rowOff>
    </xdr:to>
    <xdr:sp macro="" textlink="">
      <xdr:nvSpPr>
        <xdr:cNvPr id="9217" name="AutoShape 1">
          <a:extLst>
            <a:ext uri="{FF2B5EF4-FFF2-40B4-BE49-F238E27FC236}">
              <a16:creationId xmlns:a16="http://schemas.microsoft.com/office/drawing/2014/main" id="{9E650976-E6DF-44C4-86CD-2A900E86B46A}"/>
            </a:ext>
          </a:extLst>
        </xdr:cNvPr>
        <xdr:cNvSpPr>
          <a:spLocks noChangeArrowheads="1"/>
        </xdr:cNvSpPr>
      </xdr:nvSpPr>
      <xdr:spPr bwMode="auto">
        <a:xfrm>
          <a:off x="381000" y="1143000"/>
          <a:ext cx="1495425" cy="647700"/>
        </a:xfrm>
        <a:prstGeom prst="wedgeRoundRectCallout">
          <a:avLst>
            <a:gd name="adj1" fmla="val -22611"/>
            <a:gd name="adj2" fmla="val 114704"/>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7</xdr:col>
      <xdr:colOff>171450</xdr:colOff>
      <xdr:row>23</xdr:row>
      <xdr:rowOff>333375</xdr:rowOff>
    </xdr:from>
    <xdr:to>
      <xdr:col>11</xdr:col>
      <xdr:colOff>266700</xdr:colOff>
      <xdr:row>25</xdr:row>
      <xdr:rowOff>180976</xdr:rowOff>
    </xdr:to>
    <xdr:sp macro="" textlink="">
      <xdr:nvSpPr>
        <xdr:cNvPr id="6" name="AutoShape 5">
          <a:extLst>
            <a:ext uri="{FF2B5EF4-FFF2-40B4-BE49-F238E27FC236}">
              <a16:creationId xmlns:a16="http://schemas.microsoft.com/office/drawing/2014/main" id="{E4C4D0C9-6E28-4363-92AD-E1866709BC40}"/>
            </a:ext>
          </a:extLst>
        </xdr:cNvPr>
        <xdr:cNvSpPr>
          <a:spLocks noChangeArrowheads="1"/>
        </xdr:cNvSpPr>
      </xdr:nvSpPr>
      <xdr:spPr bwMode="auto">
        <a:xfrm>
          <a:off x="5524500" y="7724775"/>
          <a:ext cx="2171700" cy="609601"/>
        </a:xfrm>
        <a:prstGeom prst="wedgeRoundRectCallout">
          <a:avLst>
            <a:gd name="adj1" fmla="val -71678"/>
            <a:gd name="adj2" fmla="val 11922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7</xdr:col>
      <xdr:colOff>400049</xdr:colOff>
      <xdr:row>11</xdr:row>
      <xdr:rowOff>123825</xdr:rowOff>
    </xdr:from>
    <xdr:to>
      <xdr:col>14</xdr:col>
      <xdr:colOff>323850</xdr:colOff>
      <xdr:row>14</xdr:row>
      <xdr:rowOff>85725</xdr:rowOff>
    </xdr:to>
    <xdr:sp macro="" textlink="">
      <xdr:nvSpPr>
        <xdr:cNvPr id="7" name="AutoShape 33">
          <a:extLst>
            <a:ext uri="{FF2B5EF4-FFF2-40B4-BE49-F238E27FC236}">
              <a16:creationId xmlns:a16="http://schemas.microsoft.com/office/drawing/2014/main" id="{D125C84E-9ECF-414E-BD11-03505AC253F7}"/>
            </a:ext>
          </a:extLst>
        </xdr:cNvPr>
        <xdr:cNvSpPr>
          <a:spLocks noChangeArrowheads="1"/>
        </xdr:cNvSpPr>
      </xdr:nvSpPr>
      <xdr:spPr bwMode="auto">
        <a:xfrm>
          <a:off x="5753099" y="3276600"/>
          <a:ext cx="3228976" cy="771525"/>
        </a:xfrm>
        <a:prstGeom prst="wedgeRoundRectCallout">
          <a:avLst>
            <a:gd name="adj1" fmla="val -67940"/>
            <a:gd name="adj2" fmla="val 53599"/>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実績が出ている場合は実数を記載。実績が出ていない場合は確実に見込める回数を記載。</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0241" name="AutoShape 1">
          <a:extLst>
            <a:ext uri="{FF2B5EF4-FFF2-40B4-BE49-F238E27FC236}">
              <a16:creationId xmlns:a16="http://schemas.microsoft.com/office/drawing/2014/main" id="{9BA4BCBD-C864-4D8A-B8CD-84145A5D6B6A}"/>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1238250</xdr:colOff>
      <xdr:row>2</xdr:row>
      <xdr:rowOff>9525</xdr:rowOff>
    </xdr:from>
    <xdr:to>
      <xdr:col>13</xdr:col>
      <xdr:colOff>838200</xdr:colOff>
      <xdr:row>4</xdr:row>
      <xdr:rowOff>161925</xdr:rowOff>
    </xdr:to>
    <xdr:sp macro="" textlink="">
      <xdr:nvSpPr>
        <xdr:cNvPr id="10242" name="AutoShape 2">
          <a:extLst>
            <a:ext uri="{FF2B5EF4-FFF2-40B4-BE49-F238E27FC236}">
              <a16:creationId xmlns:a16="http://schemas.microsoft.com/office/drawing/2014/main" id="{BFFC9FE7-7141-4A0E-84FA-C10140B65BB3}"/>
            </a:ext>
          </a:extLst>
        </xdr:cNvPr>
        <xdr:cNvSpPr>
          <a:spLocks noChangeArrowheads="1"/>
        </xdr:cNvSpPr>
      </xdr:nvSpPr>
      <xdr:spPr bwMode="auto">
        <a:xfrm>
          <a:off x="5314950" y="638175"/>
          <a:ext cx="3257550" cy="762000"/>
        </a:xfrm>
        <a:prstGeom prst="wedgeRoundRectCallout">
          <a:avLst>
            <a:gd name="adj1" fmla="val -70442"/>
            <a:gd name="adj2" fmla="val 2127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6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6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実績が出ている場合は実数を記載。実績が出ていない場合は確実に見込める回数を記載。</a:t>
          </a:r>
          <a:endParaRPr lang="ja-JP" altLang="ja-JP" sz="1000">
            <a:effectLst/>
          </a:endParaRPr>
        </a:p>
      </xdr:txBody>
    </xdr:sp>
    <xdr:clientData fPrintsWithSheet="0"/>
  </xdr:twoCellAnchor>
  <xdr:twoCellAnchor editAs="oneCell">
    <xdr:from>
      <xdr:col>7</xdr:col>
      <xdr:colOff>219075</xdr:colOff>
      <xdr:row>24</xdr:row>
      <xdr:rowOff>38100</xdr:rowOff>
    </xdr:from>
    <xdr:to>
      <xdr:col>12</xdr:col>
      <xdr:colOff>619125</xdr:colOff>
      <xdr:row>25</xdr:row>
      <xdr:rowOff>266701</xdr:rowOff>
    </xdr:to>
    <xdr:sp macro="" textlink="">
      <xdr:nvSpPr>
        <xdr:cNvPr id="5" name="AutoShape 5">
          <a:extLst>
            <a:ext uri="{FF2B5EF4-FFF2-40B4-BE49-F238E27FC236}">
              <a16:creationId xmlns:a16="http://schemas.microsoft.com/office/drawing/2014/main" id="{6F650FDC-901E-4AFF-9344-10EBC0A032BF}"/>
            </a:ext>
          </a:extLst>
        </xdr:cNvPr>
        <xdr:cNvSpPr>
          <a:spLocks noChangeArrowheads="1"/>
        </xdr:cNvSpPr>
      </xdr:nvSpPr>
      <xdr:spPr bwMode="auto">
        <a:xfrm>
          <a:off x="5572125" y="7639050"/>
          <a:ext cx="2124075" cy="609601"/>
        </a:xfrm>
        <a:prstGeom prst="wedgeRoundRectCallout">
          <a:avLst>
            <a:gd name="adj1" fmla="val -52848"/>
            <a:gd name="adj2" fmla="val 91095"/>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1</xdr:col>
      <xdr:colOff>9525</xdr:colOff>
      <xdr:row>16</xdr:row>
      <xdr:rowOff>295275</xdr:rowOff>
    </xdr:from>
    <xdr:to>
      <xdr:col>4</xdr:col>
      <xdr:colOff>314325</xdr:colOff>
      <xdr:row>19</xdr:row>
      <xdr:rowOff>25400</xdr:rowOff>
    </xdr:to>
    <xdr:sp macro="" textlink="">
      <xdr:nvSpPr>
        <xdr:cNvPr id="2" name="AutoShape 3">
          <a:extLst>
            <a:ext uri="{FF2B5EF4-FFF2-40B4-BE49-F238E27FC236}">
              <a16:creationId xmlns:a16="http://schemas.microsoft.com/office/drawing/2014/main" id="{CF64F85F-079C-4799-9668-444A84F486B9}"/>
            </a:ext>
          </a:extLst>
        </xdr:cNvPr>
        <xdr:cNvSpPr>
          <a:spLocks noChangeArrowheads="1"/>
        </xdr:cNvSpPr>
      </xdr:nvSpPr>
      <xdr:spPr bwMode="auto">
        <a:xfrm>
          <a:off x="304800" y="4848225"/>
          <a:ext cx="1971675" cy="8731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原則、小学校１～３年生の児童を保育するために、専属の保育士等を雇用しており、かつ、専用のスペースを設けていることが必要条件です。</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1265" name="AutoShape 1">
          <a:extLst>
            <a:ext uri="{FF2B5EF4-FFF2-40B4-BE49-F238E27FC236}">
              <a16:creationId xmlns:a16="http://schemas.microsoft.com/office/drawing/2014/main" id="{0105C6E0-CD36-4400-8BEF-58E5D6C08C10}"/>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1276349</xdr:colOff>
      <xdr:row>7</xdr:row>
      <xdr:rowOff>114299</xdr:rowOff>
    </xdr:from>
    <xdr:to>
      <xdr:col>13</xdr:col>
      <xdr:colOff>257175</xdr:colOff>
      <xdr:row>9</xdr:row>
      <xdr:rowOff>266699</xdr:rowOff>
    </xdr:to>
    <xdr:sp macro="" textlink="">
      <xdr:nvSpPr>
        <xdr:cNvPr id="11266" name="AutoShape 2">
          <a:extLst>
            <a:ext uri="{FF2B5EF4-FFF2-40B4-BE49-F238E27FC236}">
              <a16:creationId xmlns:a16="http://schemas.microsoft.com/office/drawing/2014/main" id="{6B780B5A-846C-43C6-9B01-E47D4D0680D8}"/>
            </a:ext>
          </a:extLst>
        </xdr:cNvPr>
        <xdr:cNvSpPr>
          <a:spLocks noChangeArrowheads="1"/>
        </xdr:cNvSpPr>
      </xdr:nvSpPr>
      <xdr:spPr bwMode="auto">
        <a:xfrm>
          <a:off x="5353049" y="2057399"/>
          <a:ext cx="3152776" cy="657225"/>
        </a:xfrm>
        <a:prstGeom prst="wedgeRoundRectCallout">
          <a:avLst>
            <a:gd name="adj1" fmla="val -52443"/>
            <a:gd name="adj2" fmla="val 21998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2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1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a:t>
          </a:r>
          <a:endParaRPr lang="en-US" altLang="ja-JP" sz="1000" b="0" i="0" baseline="0">
            <a:effectLst/>
            <a:latin typeface="+mn-lt"/>
            <a:ea typeface="+mn-ea"/>
            <a:cs typeface="+mn-cs"/>
          </a:endParaRPr>
        </a:p>
        <a:p>
          <a:pPr rtl="0">
            <a:lnSpc>
              <a:spcPts val="1100"/>
            </a:lnSpc>
          </a:pPr>
          <a:r>
            <a:rPr lang="en-US" altLang="ja-JP" sz="1000" b="0" i="0" baseline="0">
              <a:effectLst/>
              <a:latin typeface="+mn-lt"/>
              <a:ea typeface="+mn-ea"/>
              <a:cs typeface="+mn-cs"/>
            </a:rPr>
            <a:t> </a:t>
          </a:r>
          <a:r>
            <a:rPr lang="ja-JP" altLang="ja-JP" sz="1000" b="0" i="0" baseline="0">
              <a:effectLst/>
              <a:latin typeface="+mn-lt"/>
              <a:ea typeface="+mn-ea"/>
              <a:cs typeface="+mn-cs"/>
            </a:rPr>
            <a:t>場合は確実に見込める回数を記載。</a:t>
          </a:r>
          <a:endParaRPr lang="ja-JP" altLang="ja-JP" sz="1000">
            <a:effectLst/>
          </a:endParaRPr>
        </a:p>
      </xdr:txBody>
    </xdr:sp>
    <xdr:clientData fPrintsWithSheet="0"/>
  </xdr:twoCellAnchor>
  <xdr:twoCellAnchor editAs="oneCell">
    <xdr:from>
      <xdr:col>7</xdr:col>
      <xdr:colOff>127635</xdr:colOff>
      <xdr:row>23</xdr:row>
      <xdr:rowOff>205739</xdr:rowOff>
    </xdr:from>
    <xdr:to>
      <xdr:col>10</xdr:col>
      <xdr:colOff>318135</xdr:colOff>
      <xdr:row>25</xdr:row>
      <xdr:rowOff>40005</xdr:rowOff>
    </xdr:to>
    <xdr:sp macro="" textlink="">
      <xdr:nvSpPr>
        <xdr:cNvPr id="11267" name="AutoShape 5">
          <a:extLst>
            <a:ext uri="{FF2B5EF4-FFF2-40B4-BE49-F238E27FC236}">
              <a16:creationId xmlns:a16="http://schemas.microsoft.com/office/drawing/2014/main" id="{95CE7781-6C24-40C5-9DD2-ABFC7D18CB1E}"/>
            </a:ext>
          </a:extLst>
        </xdr:cNvPr>
        <xdr:cNvSpPr>
          <a:spLocks noChangeArrowheads="1"/>
        </xdr:cNvSpPr>
      </xdr:nvSpPr>
      <xdr:spPr bwMode="auto">
        <a:xfrm>
          <a:off x="5480685" y="7425689"/>
          <a:ext cx="2028825" cy="596266"/>
        </a:xfrm>
        <a:prstGeom prst="wedgeRoundRectCallout">
          <a:avLst>
            <a:gd name="adj1" fmla="val -51503"/>
            <a:gd name="adj2" fmla="val 103595"/>
            <a:gd name="adj3" fmla="val 16667"/>
          </a:avLst>
        </a:prstGeom>
        <a:solidFill>
          <a:srgbClr val="FFFFFF"/>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000" b="0" i="0" u="none" strike="noStrike" baseline="0">
              <a:solidFill>
                <a:sysClr val="windowText" lastClr="000000"/>
              </a:solidFill>
              <a:latin typeface="ＭＳ Ｐゴシック"/>
              <a:ea typeface="ＭＳ Ｐゴシック"/>
            </a:rPr>
            <a:t> </a:t>
          </a:r>
          <a:r>
            <a:rPr lang="ja-JP" altLang="en-US" sz="1000" b="0" i="0" u="none" strike="noStrike" baseline="0">
              <a:solidFill>
                <a:sysClr val="windowText" lastClr="000000"/>
              </a:solidFill>
              <a:latin typeface="ＭＳ Ｐゴシック"/>
              <a:ea typeface="ＭＳ Ｐゴシック"/>
            </a:rPr>
            <a:t>なります。</a:t>
          </a:r>
        </a:p>
      </xdr:txBody>
    </xdr:sp>
    <xdr:clientData fPrintsWithSheet="0"/>
  </xdr:twoCellAnchor>
  <xdr:twoCellAnchor editAs="oneCell">
    <xdr:from>
      <xdr:col>1</xdr:col>
      <xdr:colOff>38100</xdr:colOff>
      <xdr:row>17</xdr:row>
      <xdr:rowOff>238125</xdr:rowOff>
    </xdr:from>
    <xdr:to>
      <xdr:col>4</xdr:col>
      <xdr:colOff>101600</xdr:colOff>
      <xdr:row>19</xdr:row>
      <xdr:rowOff>180974</xdr:rowOff>
    </xdr:to>
    <xdr:sp macro="" textlink="">
      <xdr:nvSpPr>
        <xdr:cNvPr id="2" name="AutoShape 3">
          <a:extLst>
            <a:ext uri="{FF2B5EF4-FFF2-40B4-BE49-F238E27FC236}">
              <a16:creationId xmlns:a16="http://schemas.microsoft.com/office/drawing/2014/main" id="{8705A593-C126-40EF-B299-F8ABE5BB680E}"/>
            </a:ext>
          </a:extLst>
        </xdr:cNvPr>
        <xdr:cNvSpPr>
          <a:spLocks noChangeArrowheads="1"/>
        </xdr:cNvSpPr>
      </xdr:nvSpPr>
      <xdr:spPr bwMode="auto">
        <a:xfrm>
          <a:off x="333375" y="5172075"/>
          <a:ext cx="1730375" cy="704849"/>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mn-ea"/>
            </a:rPr>
            <a:t>休日とは、</a:t>
          </a:r>
          <a:endParaRPr lang="en-US" altLang="ja-JP" sz="1000" b="0" i="0" u="none" strike="noStrike" baseline="0">
            <a:solidFill>
              <a:srgbClr val="000000"/>
            </a:solidFill>
            <a:latin typeface="ＭＳ Ｐゴシック"/>
            <a:ea typeface="+mn-ea"/>
          </a:endParaRPr>
        </a:p>
        <a:p>
          <a:pPr algn="l" rtl="0">
            <a:lnSpc>
              <a:spcPts val="1200"/>
            </a:lnSpc>
            <a:defRPr sz="1000"/>
          </a:pPr>
          <a:r>
            <a:rPr lang="ja-JP" altLang="en-US" sz="1000" b="0" i="0" u="none" strike="noStrike" baseline="0">
              <a:solidFill>
                <a:srgbClr val="000000"/>
              </a:solidFill>
              <a:latin typeface="ＭＳ Ｐゴシック"/>
              <a:ea typeface="+mn-ea"/>
            </a:rPr>
            <a:t>日曜日、祝日並びに１２月２９日から翌年１月３日です。</a:t>
          </a:r>
          <a:endParaRPr lang="en-US" altLang="ja-JP" sz="1000" b="0" i="0" u="none" strike="noStrike" baseline="0">
            <a:solidFill>
              <a:srgbClr val="000000"/>
            </a:solidFill>
            <a:latin typeface="ＭＳ Ｐゴシック"/>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xdr:colOff>
      <xdr:row>5</xdr:row>
      <xdr:rowOff>238125</xdr:rowOff>
    </xdr:from>
    <xdr:to>
      <xdr:col>9</xdr:col>
      <xdr:colOff>95250</xdr:colOff>
      <xdr:row>8</xdr:row>
      <xdr:rowOff>238125</xdr:rowOff>
    </xdr:to>
    <xdr:sp macro="" textlink="">
      <xdr:nvSpPr>
        <xdr:cNvPr id="3" name="Oval 2">
          <a:extLst>
            <a:ext uri="{FF2B5EF4-FFF2-40B4-BE49-F238E27FC236}">
              <a16:creationId xmlns:a16="http://schemas.microsoft.com/office/drawing/2014/main" id="{D2B4B1B5-F4DD-4597-8C25-9E9FC5739C77}"/>
            </a:ext>
          </a:extLst>
        </xdr:cNvPr>
        <xdr:cNvSpPr>
          <a:spLocks noChangeArrowheads="1"/>
        </xdr:cNvSpPr>
      </xdr:nvSpPr>
      <xdr:spPr bwMode="auto">
        <a:xfrm>
          <a:off x="4181475" y="1219200"/>
          <a:ext cx="2962275" cy="742950"/>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注意！：</a:t>
          </a:r>
        </a:p>
        <a:p>
          <a:pPr algn="ctr" rtl="0">
            <a:lnSpc>
              <a:spcPts val="1400"/>
            </a:lnSpc>
            <a:defRPr sz="1000"/>
          </a:pPr>
          <a:r>
            <a:rPr lang="ja-JP" altLang="en-US" sz="1200" b="1" i="0" u="none" strike="noStrike" baseline="0">
              <a:solidFill>
                <a:srgbClr val="FF0000"/>
              </a:solidFill>
              <a:latin typeface="ＭＳ Ｐゴシック"/>
              <a:ea typeface="ＭＳ Ｐゴシック"/>
            </a:rPr>
            <a:t>円単位で入力すること</a:t>
          </a:r>
        </a:p>
        <a:p>
          <a:pPr algn="ctr" rtl="0">
            <a:lnSpc>
              <a:spcPts val="13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xdr:from>
      <xdr:col>4</xdr:col>
      <xdr:colOff>266700</xdr:colOff>
      <xdr:row>0</xdr:row>
      <xdr:rowOff>304800</xdr:rowOff>
    </xdr:from>
    <xdr:to>
      <xdr:col>8</xdr:col>
      <xdr:colOff>155864</xdr:colOff>
      <xdr:row>2</xdr:row>
      <xdr:rowOff>277090</xdr:rowOff>
    </xdr:to>
    <xdr:sp macro="" textlink="">
      <xdr:nvSpPr>
        <xdr:cNvPr id="4" name="AutoShape 3">
          <a:extLst>
            <a:ext uri="{FF2B5EF4-FFF2-40B4-BE49-F238E27FC236}">
              <a16:creationId xmlns:a16="http://schemas.microsoft.com/office/drawing/2014/main" id="{3018608B-45CA-4597-8C25-49C5CDD88FAC}"/>
            </a:ext>
          </a:extLst>
        </xdr:cNvPr>
        <xdr:cNvSpPr>
          <a:spLocks noChangeArrowheads="1"/>
        </xdr:cNvSpPr>
      </xdr:nvSpPr>
      <xdr:spPr bwMode="auto">
        <a:xfrm>
          <a:off x="4336473" y="304800"/>
          <a:ext cx="2599459" cy="595745"/>
        </a:xfrm>
        <a:prstGeom prst="wedgeRoundRectCallout">
          <a:avLst>
            <a:gd name="adj1" fmla="val -13065"/>
            <a:gd name="adj2" fmla="val -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chemeClr val="tx1"/>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a:t>
          </a:r>
          <a:r>
            <a:rPr lang="ja-JP" altLang="en-US" sz="1000" b="1" i="0" u="sng" strike="noStrike" baseline="0">
              <a:solidFill>
                <a:srgbClr val="FF0000"/>
              </a:solidFill>
              <a:latin typeface="ＭＳ Ｐゴシック"/>
              <a:ea typeface="ＭＳ Ｐゴシック"/>
            </a:rPr>
            <a:t>前々</a:t>
          </a:r>
          <a:r>
            <a:rPr lang="ja-JP" altLang="en-US" sz="1000" b="0" i="0" u="sng" strike="noStrike" baseline="0">
              <a:solidFill>
                <a:srgbClr val="000000"/>
              </a:solidFill>
              <a:latin typeface="ＭＳ Ｐゴシック"/>
              <a:ea typeface="ＭＳ Ｐゴシック"/>
            </a:rPr>
            <a:t>年度の</a:t>
          </a:r>
          <a:r>
            <a:rPr lang="ja-JP" altLang="en-US" sz="1000" b="1" i="0" u="sng" strike="noStrike" baseline="0">
              <a:solidFill>
                <a:srgbClr val="FF0000"/>
              </a:solidFill>
              <a:latin typeface="ＭＳ Ｐゴシック"/>
              <a:ea typeface="ＭＳ Ｐゴシック"/>
            </a:rPr>
            <a:t>決算状況</a:t>
          </a:r>
          <a:r>
            <a:rPr lang="ja-JP" altLang="en-US" sz="1000" b="0" i="0" u="none" strike="noStrike" baseline="0">
              <a:solidFill>
                <a:srgbClr val="000000"/>
              </a:solidFill>
              <a:latin typeface="ＭＳ Ｐゴシック"/>
              <a:ea typeface="ＭＳ Ｐゴシック"/>
            </a:rPr>
            <a:t>を入力してください。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　また、法人全体ではなく、</a:t>
          </a:r>
          <a:r>
            <a:rPr lang="ja-JP" altLang="en-US" sz="1000" b="0" i="0" u="sng" strike="noStrike" baseline="0">
              <a:solidFill>
                <a:srgbClr val="000000"/>
              </a:solidFill>
              <a:latin typeface="ＭＳ Ｐゴシック"/>
              <a:ea typeface="ＭＳ Ｐゴシック"/>
            </a:rPr>
            <a:t>保育施設を設置　</a:t>
          </a:r>
          <a:endParaRPr lang="en-US" altLang="ja-JP"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する病院</a:t>
          </a:r>
          <a:r>
            <a:rPr lang="ja-JP" altLang="en-US" sz="1000" b="0" i="0" u="none" strike="noStrike" baseline="0">
              <a:solidFill>
                <a:srgbClr val="000000"/>
              </a:solidFill>
              <a:latin typeface="ＭＳ Ｐゴシック"/>
              <a:ea typeface="ＭＳ Ｐゴシック"/>
            </a:rPr>
            <a:t>の決算状況を入力すること。</a:t>
          </a:r>
        </a:p>
      </xdr:txBody>
    </xdr:sp>
    <xdr:clientData fPrintsWithSheet="0"/>
  </xdr:twoCellAnchor>
  <xdr:twoCellAnchor>
    <xdr:from>
      <xdr:col>4</xdr:col>
      <xdr:colOff>676274</xdr:colOff>
      <xdr:row>11</xdr:row>
      <xdr:rowOff>19050</xdr:rowOff>
    </xdr:from>
    <xdr:to>
      <xdr:col>9</xdr:col>
      <xdr:colOff>692727</xdr:colOff>
      <xdr:row>14</xdr:row>
      <xdr:rowOff>57150</xdr:rowOff>
    </xdr:to>
    <xdr:sp macro="" textlink="">
      <xdr:nvSpPr>
        <xdr:cNvPr id="5" name="AutoShape 4">
          <a:extLst>
            <a:ext uri="{FF2B5EF4-FFF2-40B4-BE49-F238E27FC236}">
              <a16:creationId xmlns:a16="http://schemas.microsoft.com/office/drawing/2014/main" id="{AB487A36-3EDE-4B65-9699-8089B2FE3E99}"/>
            </a:ext>
          </a:extLst>
        </xdr:cNvPr>
        <xdr:cNvSpPr>
          <a:spLocks noChangeArrowheads="1"/>
        </xdr:cNvSpPr>
      </xdr:nvSpPr>
      <xdr:spPr bwMode="auto">
        <a:xfrm>
          <a:off x="4746047" y="2841914"/>
          <a:ext cx="3081771" cy="791441"/>
        </a:xfrm>
        <a:prstGeom prst="wedgeRoundRectCallout">
          <a:avLst>
            <a:gd name="adj1" fmla="val -70782"/>
            <a:gd name="adj2" fmla="val 55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　左記の「費用」の各欄には「法人税」、「住民税及び</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事業税」は含みません。</a:t>
          </a:r>
        </a:p>
        <a:p>
          <a:pPr algn="l" rtl="0">
            <a:lnSpc>
              <a:spcPts val="1100"/>
            </a:lnSpc>
            <a:defRPr sz="1000"/>
          </a:pPr>
          <a:r>
            <a:rPr lang="ja-JP" altLang="en-US" sz="1000" b="0" i="0" u="none" strike="noStrike" baseline="0">
              <a:solidFill>
                <a:srgbClr val="000000"/>
              </a:solidFill>
              <a:latin typeface="ＭＳ Ｐゴシック"/>
              <a:ea typeface="ＭＳ Ｐゴシック"/>
            </a:rPr>
            <a:t>　・　　「①－②」欄は「税引き前当期純利益（又は税引き　</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前当期純損失）」と一致します。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2</xdr:col>
      <xdr:colOff>323850</xdr:colOff>
      <xdr:row>21</xdr:row>
      <xdr:rowOff>152400</xdr:rowOff>
    </xdr:from>
    <xdr:to>
      <xdr:col>3</xdr:col>
      <xdr:colOff>314325</xdr:colOff>
      <xdr:row>23</xdr:row>
      <xdr:rowOff>104775</xdr:rowOff>
    </xdr:to>
    <xdr:sp macro="" textlink="">
      <xdr:nvSpPr>
        <xdr:cNvPr id="3074" name="AutoShape 6">
          <a:extLst>
            <a:ext uri="{FF2B5EF4-FFF2-40B4-BE49-F238E27FC236}">
              <a16:creationId xmlns:a16="http://schemas.microsoft.com/office/drawing/2014/main" id="{17910E5C-E2E1-4628-B2E4-740068F721B8}"/>
            </a:ext>
          </a:extLst>
        </xdr:cNvPr>
        <xdr:cNvSpPr>
          <a:spLocks noChangeArrowheads="1"/>
        </xdr:cNvSpPr>
      </xdr:nvSpPr>
      <xdr:spPr bwMode="auto">
        <a:xfrm>
          <a:off x="3924300" y="4810125"/>
          <a:ext cx="123825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twoCellAnchor editAs="oneCell">
    <xdr:from>
      <xdr:col>1</xdr:col>
      <xdr:colOff>1724025</xdr:colOff>
      <xdr:row>42</xdr:row>
      <xdr:rowOff>38100</xdr:rowOff>
    </xdr:from>
    <xdr:to>
      <xdr:col>3</xdr:col>
      <xdr:colOff>1200150</xdr:colOff>
      <xdr:row>45</xdr:row>
      <xdr:rowOff>0</xdr:rowOff>
    </xdr:to>
    <xdr:sp macro="" textlink="">
      <xdr:nvSpPr>
        <xdr:cNvPr id="3075" name="AutoShape 7">
          <a:extLst>
            <a:ext uri="{FF2B5EF4-FFF2-40B4-BE49-F238E27FC236}">
              <a16:creationId xmlns:a16="http://schemas.microsoft.com/office/drawing/2014/main" id="{96DAC634-5C60-490F-A863-82D48F8E29A2}"/>
            </a:ext>
          </a:extLst>
        </xdr:cNvPr>
        <xdr:cNvSpPr>
          <a:spLocks noChangeArrowheads="1"/>
        </xdr:cNvSpPr>
      </xdr:nvSpPr>
      <xdr:spPr bwMode="auto">
        <a:xfrm>
          <a:off x="3562350" y="9601200"/>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twoCellAnchor>
  <xdr:twoCellAnchor editAs="oneCell">
    <xdr:from>
      <xdr:col>2</xdr:col>
      <xdr:colOff>104775</xdr:colOff>
      <xdr:row>4</xdr:row>
      <xdr:rowOff>180975</xdr:rowOff>
    </xdr:from>
    <xdr:to>
      <xdr:col>5</xdr:col>
      <xdr:colOff>809625</xdr:colOff>
      <xdr:row>7</xdr:row>
      <xdr:rowOff>9525</xdr:rowOff>
    </xdr:to>
    <xdr:sp macro="" textlink="">
      <xdr:nvSpPr>
        <xdr:cNvPr id="3076" name="AutoShape 5">
          <a:extLst>
            <a:ext uri="{FF2B5EF4-FFF2-40B4-BE49-F238E27FC236}">
              <a16:creationId xmlns:a16="http://schemas.microsoft.com/office/drawing/2014/main" id="{53521B4E-C756-4B5E-AB0F-69CBF12E470C}"/>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twoCellAnchor>
  <xdr:twoCellAnchor editAs="oneCell">
    <xdr:from>
      <xdr:col>3</xdr:col>
      <xdr:colOff>600075</xdr:colOff>
      <xdr:row>7</xdr:row>
      <xdr:rowOff>133350</xdr:rowOff>
    </xdr:from>
    <xdr:to>
      <xdr:col>5</xdr:col>
      <xdr:colOff>1028700</xdr:colOff>
      <xdr:row>11</xdr:row>
      <xdr:rowOff>0</xdr:rowOff>
    </xdr:to>
    <xdr:sp macro="" textlink="">
      <xdr:nvSpPr>
        <xdr:cNvPr id="3077" name="AutoShape 5">
          <a:extLst>
            <a:ext uri="{FF2B5EF4-FFF2-40B4-BE49-F238E27FC236}">
              <a16:creationId xmlns:a16="http://schemas.microsoft.com/office/drawing/2014/main" id="{0C6121FE-B9D1-4FE6-B536-8B6411ADD7C0}"/>
            </a:ext>
          </a:extLst>
        </xdr:cNvPr>
        <xdr:cNvSpPr>
          <a:spLocks noChangeArrowheads="1"/>
        </xdr:cNvSpPr>
      </xdr:nvSpPr>
      <xdr:spPr bwMode="auto">
        <a:xfrm>
          <a:off x="5467350"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twoCellAnchor>
  <xdr:twoCellAnchor editAs="oneCell">
    <xdr:from>
      <xdr:col>4</xdr:col>
      <xdr:colOff>228600</xdr:colOff>
      <xdr:row>14</xdr:row>
      <xdr:rowOff>9525</xdr:rowOff>
    </xdr:from>
    <xdr:to>
      <xdr:col>6</xdr:col>
      <xdr:colOff>323850</xdr:colOff>
      <xdr:row>15</xdr:row>
      <xdr:rowOff>19050</xdr:rowOff>
    </xdr:to>
    <xdr:sp macro="" textlink="">
      <xdr:nvSpPr>
        <xdr:cNvPr id="3078" name="AutoShape 5">
          <a:extLst>
            <a:ext uri="{FF2B5EF4-FFF2-40B4-BE49-F238E27FC236}">
              <a16:creationId xmlns:a16="http://schemas.microsoft.com/office/drawing/2014/main" id="{C7414F0D-3C87-4E27-9AEE-4FCA70B34901}"/>
            </a:ext>
          </a:extLst>
        </xdr:cNvPr>
        <xdr:cNvSpPr>
          <a:spLocks noChangeArrowheads="1"/>
        </xdr:cNvSpPr>
      </xdr:nvSpPr>
      <xdr:spPr bwMode="auto">
        <a:xfrm>
          <a:off x="6477000" y="3067050"/>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twoCellAnchor>
  <xdr:twoCellAnchor editAs="oneCell">
    <xdr:from>
      <xdr:col>0</xdr:col>
      <xdr:colOff>1066800</xdr:colOff>
      <xdr:row>36</xdr:row>
      <xdr:rowOff>47626</xdr:rowOff>
    </xdr:from>
    <xdr:to>
      <xdr:col>3</xdr:col>
      <xdr:colOff>866775</xdr:colOff>
      <xdr:row>38</xdr:row>
      <xdr:rowOff>133350</xdr:rowOff>
    </xdr:to>
    <xdr:sp macro="" textlink="">
      <xdr:nvSpPr>
        <xdr:cNvPr id="18" name="AutoShape 14">
          <a:extLst>
            <a:ext uri="{FF2B5EF4-FFF2-40B4-BE49-F238E27FC236}">
              <a16:creationId xmlns:a16="http://schemas.microsoft.com/office/drawing/2014/main" id="{0A0D8F4E-786B-4453-BC26-20975040EFBB}"/>
            </a:ext>
          </a:extLst>
        </xdr:cNvPr>
        <xdr:cNvSpPr>
          <a:spLocks noChangeArrowheads="1"/>
        </xdr:cNvSpPr>
      </xdr:nvSpPr>
      <xdr:spPr bwMode="auto">
        <a:xfrm>
          <a:off x="1066800" y="813435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twoCellAnchor>
  <xdr:twoCellAnchor editAs="oneCell">
    <xdr:from>
      <xdr:col>4</xdr:col>
      <xdr:colOff>114300</xdr:colOff>
      <xdr:row>28</xdr:row>
      <xdr:rowOff>76200</xdr:rowOff>
    </xdr:from>
    <xdr:to>
      <xdr:col>6</xdr:col>
      <xdr:colOff>209550</xdr:colOff>
      <xdr:row>31</xdr:row>
      <xdr:rowOff>47625</xdr:rowOff>
    </xdr:to>
    <xdr:sp macro="" textlink="">
      <xdr:nvSpPr>
        <xdr:cNvPr id="2" name="AutoShape 5">
          <a:extLst>
            <a:ext uri="{FF2B5EF4-FFF2-40B4-BE49-F238E27FC236}">
              <a16:creationId xmlns:a16="http://schemas.microsoft.com/office/drawing/2014/main" id="{14B00A44-3442-4312-9076-C395560229B2}"/>
            </a:ext>
          </a:extLst>
        </xdr:cNvPr>
        <xdr:cNvSpPr>
          <a:spLocks noChangeArrowheads="1"/>
        </xdr:cNvSpPr>
      </xdr:nvSpPr>
      <xdr:spPr bwMode="auto">
        <a:xfrm>
          <a:off x="6381750"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twoCellAnchor>
  <xdr:twoCellAnchor>
    <xdr:from>
      <xdr:col>9</xdr:col>
      <xdr:colOff>323850</xdr:colOff>
      <xdr:row>21</xdr:row>
      <xdr:rowOff>152400</xdr:rowOff>
    </xdr:from>
    <xdr:to>
      <xdr:col>10</xdr:col>
      <xdr:colOff>314325</xdr:colOff>
      <xdr:row>23</xdr:row>
      <xdr:rowOff>104775</xdr:rowOff>
    </xdr:to>
    <xdr:sp macro="" textlink="">
      <xdr:nvSpPr>
        <xdr:cNvPr id="3" name="AutoShape 6">
          <a:extLst>
            <a:ext uri="{FF2B5EF4-FFF2-40B4-BE49-F238E27FC236}">
              <a16:creationId xmlns:a16="http://schemas.microsoft.com/office/drawing/2014/main" id="{58B1CD81-9B5E-4471-AE59-B866997AAC74}"/>
            </a:ext>
          </a:extLst>
        </xdr:cNvPr>
        <xdr:cNvSpPr>
          <a:spLocks noChangeArrowheads="1"/>
        </xdr:cNvSpPr>
      </xdr:nvSpPr>
      <xdr:spPr bwMode="auto">
        <a:xfrm>
          <a:off x="3924300" y="5010150"/>
          <a:ext cx="125730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oneCellAnchor>
    <xdr:from>
      <xdr:col>8</xdr:col>
      <xdr:colOff>1724025</xdr:colOff>
      <xdr:row>42</xdr:row>
      <xdr:rowOff>38100</xdr:rowOff>
    </xdr:from>
    <xdr:ext cx="2505075" cy="514350"/>
    <xdr:sp macro="" textlink="">
      <xdr:nvSpPr>
        <xdr:cNvPr id="4" name="AutoShape 7">
          <a:extLst>
            <a:ext uri="{FF2B5EF4-FFF2-40B4-BE49-F238E27FC236}">
              <a16:creationId xmlns:a16="http://schemas.microsoft.com/office/drawing/2014/main" id="{84359266-E0D6-4AB9-80C5-04261F7AAA2F}"/>
            </a:ext>
          </a:extLst>
        </xdr:cNvPr>
        <xdr:cNvSpPr>
          <a:spLocks noChangeArrowheads="1"/>
        </xdr:cNvSpPr>
      </xdr:nvSpPr>
      <xdr:spPr bwMode="auto">
        <a:xfrm>
          <a:off x="3562350" y="9801225"/>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oneCellAnchor>
  <xdr:oneCellAnchor>
    <xdr:from>
      <xdr:col>9</xdr:col>
      <xdr:colOff>104775</xdr:colOff>
      <xdr:row>4</xdr:row>
      <xdr:rowOff>180975</xdr:rowOff>
    </xdr:from>
    <xdr:ext cx="3876675" cy="514350"/>
    <xdr:sp macro="" textlink="">
      <xdr:nvSpPr>
        <xdr:cNvPr id="5" name="AutoShape 5">
          <a:extLst>
            <a:ext uri="{FF2B5EF4-FFF2-40B4-BE49-F238E27FC236}">
              <a16:creationId xmlns:a16="http://schemas.microsoft.com/office/drawing/2014/main" id="{2AD6F371-A61D-43D8-996A-EAC0C9B1DC85}"/>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oneCellAnchor>
  <xdr:oneCellAnchor>
    <xdr:from>
      <xdr:col>10</xdr:col>
      <xdr:colOff>600075</xdr:colOff>
      <xdr:row>7</xdr:row>
      <xdr:rowOff>133350</xdr:rowOff>
    </xdr:from>
    <xdr:ext cx="2333625" cy="866775"/>
    <xdr:sp macro="" textlink="">
      <xdr:nvSpPr>
        <xdr:cNvPr id="6" name="AutoShape 5">
          <a:extLst>
            <a:ext uri="{FF2B5EF4-FFF2-40B4-BE49-F238E27FC236}">
              <a16:creationId xmlns:a16="http://schemas.microsoft.com/office/drawing/2014/main" id="{6C1BCEF0-300D-44DC-9ABA-95CB1CB44D3E}"/>
            </a:ext>
          </a:extLst>
        </xdr:cNvPr>
        <xdr:cNvSpPr>
          <a:spLocks noChangeArrowheads="1"/>
        </xdr:cNvSpPr>
      </xdr:nvSpPr>
      <xdr:spPr bwMode="auto">
        <a:xfrm>
          <a:off x="5467350"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oneCellAnchor>
  <xdr:oneCellAnchor>
    <xdr:from>
      <xdr:col>11</xdr:col>
      <xdr:colOff>228600</xdr:colOff>
      <xdr:row>14</xdr:row>
      <xdr:rowOff>9525</xdr:rowOff>
    </xdr:from>
    <xdr:ext cx="1762125" cy="238125"/>
    <xdr:sp macro="" textlink="">
      <xdr:nvSpPr>
        <xdr:cNvPr id="7" name="AutoShape 5">
          <a:extLst>
            <a:ext uri="{FF2B5EF4-FFF2-40B4-BE49-F238E27FC236}">
              <a16:creationId xmlns:a16="http://schemas.microsoft.com/office/drawing/2014/main" id="{F7AE3649-FFAD-4866-B711-FFEE2896A91F}"/>
            </a:ext>
          </a:extLst>
        </xdr:cNvPr>
        <xdr:cNvSpPr>
          <a:spLocks noChangeArrowheads="1"/>
        </xdr:cNvSpPr>
      </xdr:nvSpPr>
      <xdr:spPr bwMode="auto">
        <a:xfrm>
          <a:off x="6496050" y="3267075"/>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oneCellAnchor>
  <xdr:oneCellAnchor>
    <xdr:from>
      <xdr:col>7</xdr:col>
      <xdr:colOff>1066800</xdr:colOff>
      <xdr:row>36</xdr:row>
      <xdr:rowOff>47626</xdr:rowOff>
    </xdr:from>
    <xdr:ext cx="4667250" cy="542924"/>
    <xdr:sp macro="" textlink="">
      <xdr:nvSpPr>
        <xdr:cNvPr id="8" name="AutoShape 14">
          <a:extLst>
            <a:ext uri="{FF2B5EF4-FFF2-40B4-BE49-F238E27FC236}">
              <a16:creationId xmlns:a16="http://schemas.microsoft.com/office/drawing/2014/main" id="{50B39423-4288-4602-9D98-BECC0BCA9856}"/>
            </a:ext>
          </a:extLst>
        </xdr:cNvPr>
        <xdr:cNvSpPr>
          <a:spLocks noChangeArrowheads="1"/>
        </xdr:cNvSpPr>
      </xdr:nvSpPr>
      <xdr:spPr bwMode="auto">
        <a:xfrm>
          <a:off x="1066800" y="830580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oneCellAnchor>
  <xdr:twoCellAnchor>
    <xdr:from>
      <xdr:col>9</xdr:col>
      <xdr:colOff>263337</xdr:colOff>
      <xdr:row>32</xdr:row>
      <xdr:rowOff>114620</xdr:rowOff>
    </xdr:from>
    <xdr:to>
      <xdr:col>13</xdr:col>
      <xdr:colOff>189940</xdr:colOff>
      <xdr:row>35</xdr:row>
      <xdr:rowOff>109577</xdr:rowOff>
    </xdr:to>
    <xdr:sp macro="" textlink="">
      <xdr:nvSpPr>
        <xdr:cNvPr id="9" name="角丸四角形 10">
          <a:extLst>
            <a:ext uri="{FF2B5EF4-FFF2-40B4-BE49-F238E27FC236}">
              <a16:creationId xmlns:a16="http://schemas.microsoft.com/office/drawing/2014/main" id="{65D05DCD-D268-4199-9FCC-F5E33DC001E4}"/>
            </a:ext>
          </a:extLst>
        </xdr:cNvPr>
        <xdr:cNvSpPr/>
      </xdr:nvSpPr>
      <xdr:spPr bwMode="auto">
        <a:xfrm>
          <a:off x="12196801" y="7979549"/>
          <a:ext cx="4253675" cy="688921"/>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oneCellAnchor>
    <xdr:from>
      <xdr:col>11</xdr:col>
      <xdr:colOff>114300</xdr:colOff>
      <xdr:row>28</xdr:row>
      <xdr:rowOff>76200</xdr:rowOff>
    </xdr:from>
    <xdr:ext cx="1762125" cy="619125"/>
    <xdr:sp macro="" textlink="">
      <xdr:nvSpPr>
        <xdr:cNvPr id="10" name="AutoShape 5">
          <a:extLst>
            <a:ext uri="{FF2B5EF4-FFF2-40B4-BE49-F238E27FC236}">
              <a16:creationId xmlns:a16="http://schemas.microsoft.com/office/drawing/2014/main" id="{7720DAEF-F68D-4895-97D3-24E8D264206F}"/>
            </a:ext>
          </a:extLst>
        </xdr:cNvPr>
        <xdr:cNvSpPr>
          <a:spLocks noChangeArrowheads="1"/>
        </xdr:cNvSpPr>
      </xdr:nvSpPr>
      <xdr:spPr bwMode="auto">
        <a:xfrm>
          <a:off x="6381750"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oneCellAnchor>
  <xdr:twoCellAnchor>
    <xdr:from>
      <xdr:col>0</xdr:col>
      <xdr:colOff>1200150</xdr:colOff>
      <xdr:row>0</xdr:row>
      <xdr:rowOff>190500</xdr:rowOff>
    </xdr:from>
    <xdr:to>
      <xdr:col>3</xdr:col>
      <xdr:colOff>1112693</xdr:colOff>
      <xdr:row>3</xdr:row>
      <xdr:rowOff>142008</xdr:rowOff>
    </xdr:to>
    <xdr:sp macro="" textlink="">
      <xdr:nvSpPr>
        <xdr:cNvPr id="12" name="テキスト ボックス 11">
          <a:extLst>
            <a:ext uri="{FF2B5EF4-FFF2-40B4-BE49-F238E27FC236}">
              <a16:creationId xmlns:a16="http://schemas.microsoft.com/office/drawing/2014/main" id="{4994A329-B1BD-48E7-8F5F-B084FE54F6E0}"/>
            </a:ext>
          </a:extLst>
        </xdr:cNvPr>
        <xdr:cNvSpPr txBox="1"/>
      </xdr:nvSpPr>
      <xdr:spPr>
        <a:xfrm>
          <a:off x="1200150" y="190500"/>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（直営の場合）</a:t>
          </a:r>
        </a:p>
      </xdr:txBody>
    </xdr:sp>
    <xdr:clientData/>
  </xdr:twoCellAnchor>
  <xdr:twoCellAnchor>
    <xdr:from>
      <xdr:col>16</xdr:col>
      <xdr:colOff>323850</xdr:colOff>
      <xdr:row>21</xdr:row>
      <xdr:rowOff>152400</xdr:rowOff>
    </xdr:from>
    <xdr:to>
      <xdr:col>17</xdr:col>
      <xdr:colOff>314325</xdr:colOff>
      <xdr:row>23</xdr:row>
      <xdr:rowOff>104775</xdr:rowOff>
    </xdr:to>
    <xdr:sp macro="" textlink="">
      <xdr:nvSpPr>
        <xdr:cNvPr id="13" name="AutoShape 6">
          <a:extLst>
            <a:ext uri="{FF2B5EF4-FFF2-40B4-BE49-F238E27FC236}">
              <a16:creationId xmlns:a16="http://schemas.microsoft.com/office/drawing/2014/main" id="{B31483F3-F35A-4D14-AAA1-CB8DCBEF5EC0}"/>
            </a:ext>
          </a:extLst>
        </xdr:cNvPr>
        <xdr:cNvSpPr>
          <a:spLocks noChangeArrowheads="1"/>
        </xdr:cNvSpPr>
      </xdr:nvSpPr>
      <xdr:spPr bwMode="auto">
        <a:xfrm>
          <a:off x="12258675" y="5010150"/>
          <a:ext cx="125730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oneCellAnchor>
    <xdr:from>
      <xdr:col>15</xdr:col>
      <xdr:colOff>1724025</xdr:colOff>
      <xdr:row>42</xdr:row>
      <xdr:rowOff>38100</xdr:rowOff>
    </xdr:from>
    <xdr:ext cx="2505075" cy="514350"/>
    <xdr:sp macro="" textlink="">
      <xdr:nvSpPr>
        <xdr:cNvPr id="14" name="AutoShape 7">
          <a:extLst>
            <a:ext uri="{FF2B5EF4-FFF2-40B4-BE49-F238E27FC236}">
              <a16:creationId xmlns:a16="http://schemas.microsoft.com/office/drawing/2014/main" id="{68E4D490-110E-43D5-9040-C8F318153926}"/>
            </a:ext>
          </a:extLst>
        </xdr:cNvPr>
        <xdr:cNvSpPr>
          <a:spLocks noChangeArrowheads="1"/>
        </xdr:cNvSpPr>
      </xdr:nvSpPr>
      <xdr:spPr bwMode="auto">
        <a:xfrm>
          <a:off x="11896725" y="9801225"/>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oneCellAnchor>
  <xdr:oneCellAnchor>
    <xdr:from>
      <xdr:col>16</xdr:col>
      <xdr:colOff>104775</xdr:colOff>
      <xdr:row>4</xdr:row>
      <xdr:rowOff>180975</xdr:rowOff>
    </xdr:from>
    <xdr:ext cx="3876675" cy="514350"/>
    <xdr:sp macro="" textlink="">
      <xdr:nvSpPr>
        <xdr:cNvPr id="15" name="AutoShape 5">
          <a:extLst>
            <a:ext uri="{FF2B5EF4-FFF2-40B4-BE49-F238E27FC236}">
              <a16:creationId xmlns:a16="http://schemas.microsoft.com/office/drawing/2014/main" id="{79CBE59D-A979-42E5-91A2-CFFF4223AA19}"/>
            </a:ext>
          </a:extLst>
        </xdr:cNvPr>
        <xdr:cNvSpPr>
          <a:spLocks noChangeArrowheads="1"/>
        </xdr:cNvSpPr>
      </xdr:nvSpPr>
      <xdr:spPr bwMode="auto">
        <a:xfrm>
          <a:off x="12039600"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oneCellAnchor>
  <xdr:oneCellAnchor>
    <xdr:from>
      <xdr:col>17</xdr:col>
      <xdr:colOff>600075</xdr:colOff>
      <xdr:row>7</xdr:row>
      <xdr:rowOff>133350</xdr:rowOff>
    </xdr:from>
    <xdr:ext cx="2333625" cy="866775"/>
    <xdr:sp macro="" textlink="">
      <xdr:nvSpPr>
        <xdr:cNvPr id="16" name="AutoShape 5">
          <a:extLst>
            <a:ext uri="{FF2B5EF4-FFF2-40B4-BE49-F238E27FC236}">
              <a16:creationId xmlns:a16="http://schemas.microsoft.com/office/drawing/2014/main" id="{E7A3287B-D078-48F7-BA19-3FF0CEB24979}"/>
            </a:ext>
          </a:extLst>
        </xdr:cNvPr>
        <xdr:cNvSpPr>
          <a:spLocks noChangeArrowheads="1"/>
        </xdr:cNvSpPr>
      </xdr:nvSpPr>
      <xdr:spPr bwMode="auto">
        <a:xfrm>
          <a:off x="13801725"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oneCellAnchor>
  <xdr:oneCellAnchor>
    <xdr:from>
      <xdr:col>18</xdr:col>
      <xdr:colOff>228600</xdr:colOff>
      <xdr:row>14</xdr:row>
      <xdr:rowOff>9525</xdr:rowOff>
    </xdr:from>
    <xdr:ext cx="1762125" cy="238125"/>
    <xdr:sp macro="" textlink="">
      <xdr:nvSpPr>
        <xdr:cNvPr id="17" name="AutoShape 5">
          <a:extLst>
            <a:ext uri="{FF2B5EF4-FFF2-40B4-BE49-F238E27FC236}">
              <a16:creationId xmlns:a16="http://schemas.microsoft.com/office/drawing/2014/main" id="{915EC698-2145-40CE-B085-B2674133CC82}"/>
            </a:ext>
          </a:extLst>
        </xdr:cNvPr>
        <xdr:cNvSpPr>
          <a:spLocks noChangeArrowheads="1"/>
        </xdr:cNvSpPr>
      </xdr:nvSpPr>
      <xdr:spPr bwMode="auto">
        <a:xfrm>
          <a:off x="14830425" y="3267075"/>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oneCellAnchor>
  <xdr:oneCellAnchor>
    <xdr:from>
      <xdr:col>14</xdr:col>
      <xdr:colOff>1066800</xdr:colOff>
      <xdr:row>36</xdr:row>
      <xdr:rowOff>47626</xdr:rowOff>
    </xdr:from>
    <xdr:ext cx="4667250" cy="542924"/>
    <xdr:sp macro="" textlink="">
      <xdr:nvSpPr>
        <xdr:cNvPr id="19" name="AutoShape 14">
          <a:extLst>
            <a:ext uri="{FF2B5EF4-FFF2-40B4-BE49-F238E27FC236}">
              <a16:creationId xmlns:a16="http://schemas.microsoft.com/office/drawing/2014/main" id="{7F734C9C-BC3A-4D8B-A385-B010E96B0F94}"/>
            </a:ext>
          </a:extLst>
        </xdr:cNvPr>
        <xdr:cNvSpPr>
          <a:spLocks noChangeArrowheads="1"/>
        </xdr:cNvSpPr>
      </xdr:nvSpPr>
      <xdr:spPr bwMode="auto">
        <a:xfrm>
          <a:off x="9401175" y="830580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oneCellAnchor>
  <xdr:oneCellAnchor>
    <xdr:from>
      <xdr:col>18</xdr:col>
      <xdr:colOff>114300</xdr:colOff>
      <xdr:row>28</xdr:row>
      <xdr:rowOff>76200</xdr:rowOff>
    </xdr:from>
    <xdr:ext cx="1762125" cy="619125"/>
    <xdr:sp macro="" textlink="">
      <xdr:nvSpPr>
        <xdr:cNvPr id="21" name="AutoShape 5">
          <a:extLst>
            <a:ext uri="{FF2B5EF4-FFF2-40B4-BE49-F238E27FC236}">
              <a16:creationId xmlns:a16="http://schemas.microsoft.com/office/drawing/2014/main" id="{04A3848F-4DB6-41F4-BBFC-ACD88B700E02}"/>
            </a:ext>
          </a:extLst>
        </xdr:cNvPr>
        <xdr:cNvSpPr>
          <a:spLocks noChangeArrowheads="1"/>
        </xdr:cNvSpPr>
      </xdr:nvSpPr>
      <xdr:spPr bwMode="auto">
        <a:xfrm>
          <a:off x="14716125"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oneCellAnchor>
  <xdr:twoCellAnchor>
    <xdr:from>
      <xdr:col>7</xdr:col>
      <xdr:colOff>1274109</xdr:colOff>
      <xdr:row>0</xdr:row>
      <xdr:rowOff>208429</xdr:rowOff>
    </xdr:from>
    <xdr:to>
      <xdr:col>10</xdr:col>
      <xdr:colOff>1186652</xdr:colOff>
      <xdr:row>3</xdr:row>
      <xdr:rowOff>159937</xdr:rowOff>
    </xdr:to>
    <xdr:sp macro="" textlink="">
      <xdr:nvSpPr>
        <xdr:cNvPr id="22" name="テキスト ボックス 21">
          <a:extLst>
            <a:ext uri="{FF2B5EF4-FFF2-40B4-BE49-F238E27FC236}">
              <a16:creationId xmlns:a16="http://schemas.microsoft.com/office/drawing/2014/main" id="{A2BFE29C-3BBB-4B96-8DAD-311D92E477FD}"/>
            </a:ext>
          </a:extLst>
        </xdr:cNvPr>
        <xdr:cNvSpPr txBox="1"/>
      </xdr:nvSpPr>
      <xdr:spPr>
        <a:xfrm>
          <a:off x="9611285" y="208429"/>
          <a:ext cx="4775896" cy="859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（全面委託の場合）</a:t>
          </a:r>
        </a:p>
      </xdr:txBody>
    </xdr:sp>
    <xdr:clientData/>
  </xdr:twoCellAnchor>
  <xdr:twoCellAnchor>
    <xdr:from>
      <xdr:col>14</xdr:col>
      <xdr:colOff>1160318</xdr:colOff>
      <xdr:row>0</xdr:row>
      <xdr:rowOff>190500</xdr:rowOff>
    </xdr:from>
    <xdr:to>
      <xdr:col>17</xdr:col>
      <xdr:colOff>1074899</xdr:colOff>
      <xdr:row>3</xdr:row>
      <xdr:rowOff>132839</xdr:rowOff>
    </xdr:to>
    <xdr:sp macro="" textlink="">
      <xdr:nvSpPr>
        <xdr:cNvPr id="23" name="テキスト ボックス 22">
          <a:extLst>
            <a:ext uri="{FF2B5EF4-FFF2-40B4-BE49-F238E27FC236}">
              <a16:creationId xmlns:a16="http://schemas.microsoft.com/office/drawing/2014/main" id="{621EE84F-22B5-4634-9180-E42187CDE006}"/>
            </a:ext>
          </a:extLst>
        </xdr:cNvPr>
        <xdr:cNvSpPr txBox="1"/>
      </xdr:nvSpPr>
      <xdr:spPr>
        <a:xfrm>
          <a:off x="17820409" y="190500"/>
          <a:ext cx="4780990" cy="877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（一部委託の場合）</a:t>
          </a:r>
        </a:p>
      </xdr:txBody>
    </xdr:sp>
    <xdr:clientData/>
  </xdr:twoCellAnchor>
  <xdr:twoCellAnchor>
    <xdr:from>
      <xdr:col>16</xdr:col>
      <xdr:colOff>128066</xdr:colOff>
      <xdr:row>33</xdr:row>
      <xdr:rowOff>107416</xdr:rowOff>
    </xdr:from>
    <xdr:to>
      <xdr:col>20</xdr:col>
      <xdr:colOff>54670</xdr:colOff>
      <xdr:row>36</xdr:row>
      <xdr:rowOff>102373</xdr:rowOff>
    </xdr:to>
    <xdr:sp macro="" textlink="">
      <xdr:nvSpPr>
        <xdr:cNvPr id="24" name="角丸四角形 10">
          <a:extLst>
            <a:ext uri="{FF2B5EF4-FFF2-40B4-BE49-F238E27FC236}">
              <a16:creationId xmlns:a16="http://schemas.microsoft.com/office/drawing/2014/main" id="{0F76AD8F-DFF2-4654-ACCD-84BE1E223673}"/>
            </a:ext>
          </a:extLst>
        </xdr:cNvPr>
        <xdr:cNvSpPr/>
      </xdr:nvSpPr>
      <xdr:spPr bwMode="auto">
        <a:xfrm>
          <a:off x="20389102" y="8203666"/>
          <a:ext cx="4253675" cy="688921"/>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457198</xdr:rowOff>
    </xdr:from>
    <xdr:to>
      <xdr:col>3</xdr:col>
      <xdr:colOff>247650</xdr:colOff>
      <xdr:row>4</xdr:row>
      <xdr:rowOff>200024</xdr:rowOff>
    </xdr:to>
    <xdr:sp macro="" textlink="">
      <xdr:nvSpPr>
        <xdr:cNvPr id="15252" name="Line 2">
          <a:extLst>
            <a:ext uri="{FF2B5EF4-FFF2-40B4-BE49-F238E27FC236}">
              <a16:creationId xmlns:a16="http://schemas.microsoft.com/office/drawing/2014/main" id="{9F32EAA3-B83E-4B38-9378-260C649677AF}"/>
            </a:ext>
          </a:extLst>
        </xdr:cNvPr>
        <xdr:cNvSpPr>
          <a:spLocks noChangeShapeType="1"/>
        </xdr:cNvSpPr>
      </xdr:nvSpPr>
      <xdr:spPr bwMode="auto">
        <a:xfrm flipH="1" flipV="1">
          <a:off x="6115050" y="1390648"/>
          <a:ext cx="2495550" cy="657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112058</xdr:colOff>
      <xdr:row>3</xdr:row>
      <xdr:rowOff>100852</xdr:rowOff>
    </xdr:from>
    <xdr:to>
      <xdr:col>14</xdr:col>
      <xdr:colOff>280147</xdr:colOff>
      <xdr:row>6</xdr:row>
      <xdr:rowOff>235324</xdr:rowOff>
    </xdr:to>
    <xdr:sp macro="" textlink="">
      <xdr:nvSpPr>
        <xdr:cNvPr id="3" name="Oval 2">
          <a:extLst>
            <a:ext uri="{FF2B5EF4-FFF2-40B4-BE49-F238E27FC236}">
              <a16:creationId xmlns:a16="http://schemas.microsoft.com/office/drawing/2014/main" id="{8748083A-7347-4E01-B3B0-6A96945CC3B5}"/>
            </a:ext>
          </a:extLst>
        </xdr:cNvPr>
        <xdr:cNvSpPr>
          <a:spLocks noChangeArrowheads="1"/>
        </xdr:cNvSpPr>
      </xdr:nvSpPr>
      <xdr:spPr bwMode="auto">
        <a:xfrm>
          <a:off x="9502587" y="1490381"/>
          <a:ext cx="7182972" cy="1512796"/>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前年度申請された団体で、今年度も補助金を申請する場合は、できるだけ、</a:t>
          </a:r>
          <a:endParaRPr lang="en-US" altLang="ja-JP" sz="1200" b="1" i="0" u="none" strike="noStrike" baseline="0">
            <a:solidFill>
              <a:srgbClr val="FF0000"/>
            </a:solidFill>
            <a:latin typeface="ＭＳ Ｐゴシック"/>
            <a:ea typeface="ＭＳ Ｐゴシック"/>
          </a:endParaRPr>
        </a:p>
        <a:p>
          <a:pPr algn="ctr" rtl="0">
            <a:lnSpc>
              <a:spcPts val="1400"/>
            </a:lnSpc>
            <a:defRPr sz="1000"/>
          </a:pPr>
          <a:r>
            <a:rPr lang="ja-JP" altLang="en-US" sz="1200" b="1" i="0" u="none" strike="noStrike" baseline="0">
              <a:solidFill>
                <a:srgbClr val="FF0000"/>
              </a:solidFill>
              <a:latin typeface="ＭＳ Ｐゴシック"/>
              <a:ea typeface="ＭＳ Ｐゴシック"/>
            </a:rPr>
            <a:t>前年度の補助金振込先と同一としてください。</a:t>
          </a: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r>
            <a:rPr lang="ja-JP" altLang="en-US" sz="1200" b="1" i="0" u="none" strike="noStrike" baseline="0">
              <a:solidFill>
                <a:srgbClr val="FF0000"/>
              </a:solidFill>
              <a:latin typeface="ＭＳ Ｐゴシック"/>
              <a:ea typeface="ＭＳ Ｐゴシック"/>
            </a:rPr>
            <a:t>今年度から申請される団体若しくは前年度申請された団体で新たな振込先を希望される場合は、債権者登録（変更）の手続きが必要です。</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31750</xdr:colOff>
      <xdr:row>2</xdr:row>
      <xdr:rowOff>42333</xdr:rowOff>
    </xdr:from>
    <xdr:to>
      <xdr:col>23</xdr:col>
      <xdr:colOff>114562</xdr:colOff>
      <xdr:row>3</xdr:row>
      <xdr:rowOff>183885</xdr:rowOff>
    </xdr:to>
    <xdr:sp macro="" textlink="">
      <xdr:nvSpPr>
        <xdr:cNvPr id="4" name="AutoShape 35">
          <a:extLst>
            <a:ext uri="{FF2B5EF4-FFF2-40B4-BE49-F238E27FC236}">
              <a16:creationId xmlns:a16="http://schemas.microsoft.com/office/drawing/2014/main" id="{0F43D99C-9D6A-4F75-89AA-ADC821B9D490}"/>
            </a:ext>
          </a:extLst>
        </xdr:cNvPr>
        <xdr:cNvSpPr>
          <a:spLocks noChangeArrowheads="1"/>
        </xdr:cNvSpPr>
      </xdr:nvSpPr>
      <xdr:spPr bwMode="auto">
        <a:xfrm>
          <a:off x="8614833" y="582083"/>
          <a:ext cx="4538396" cy="702469"/>
        </a:xfrm>
        <a:prstGeom prst="wedgeRoundRectCallout">
          <a:avLst>
            <a:gd name="adj1" fmla="val -44629"/>
            <a:gd name="adj2" fmla="val 123037"/>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a:lstStyle/>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☆加算額の運営日（月）数は、様式(</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)計画表の合計回数等と一致。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FF0000"/>
              </a:solidFill>
              <a:latin typeface="ＭＳ Ｐゴシック"/>
              <a:ea typeface="ＭＳ Ｐゴシック"/>
            </a:rPr>
            <a:t>先に様式２－２から２－６に入力してください。入力後に反映されます。</a:t>
          </a:r>
          <a:endParaRPr lang="ja-JP" altLang="en-US" sz="1100" b="0" i="0" u="sng" strike="noStrike" baseline="0">
            <a:solidFill>
              <a:srgbClr val="FF0000"/>
            </a:solidFill>
            <a:latin typeface="ＭＳ Ｐゴシック"/>
            <a:ea typeface="ＭＳ Ｐゴシック"/>
          </a:endParaRPr>
        </a:p>
        <a:p>
          <a:pPr algn="l" rtl="0">
            <a:lnSpc>
              <a:spcPts val="1100"/>
            </a:lnSpc>
            <a:defRPr sz="1000"/>
          </a:pPr>
          <a:endParaRPr lang="ja-JP" altLang="en-US" sz="1000" b="0" i="0" u="sng" strike="noStrike" baseline="0">
            <a:solidFill>
              <a:srgbClr val="FF0000"/>
            </a:solidFill>
            <a:latin typeface="ＭＳ Ｐゴシック"/>
            <a:ea typeface="ＭＳ Ｐゴシック"/>
          </a:endParaRPr>
        </a:p>
      </xdr:txBody>
    </xdr:sp>
    <xdr:clientData fPrintsWithSheet="0"/>
  </xdr:twoCellAnchor>
  <xdr:twoCellAnchor editAs="oneCell">
    <xdr:from>
      <xdr:col>3</xdr:col>
      <xdr:colOff>624416</xdr:colOff>
      <xdr:row>13</xdr:row>
      <xdr:rowOff>42334</xdr:rowOff>
    </xdr:from>
    <xdr:to>
      <xdr:col>6</xdr:col>
      <xdr:colOff>457200</xdr:colOff>
      <xdr:row>23</xdr:row>
      <xdr:rowOff>52915</xdr:rowOff>
    </xdr:to>
    <xdr:sp macro="" textlink="">
      <xdr:nvSpPr>
        <xdr:cNvPr id="5" name="AutoShape 35">
          <a:extLst>
            <a:ext uri="{FF2B5EF4-FFF2-40B4-BE49-F238E27FC236}">
              <a16:creationId xmlns:a16="http://schemas.microsoft.com/office/drawing/2014/main" id="{A930D846-0503-44FF-A539-C93F3502A5B7}"/>
            </a:ext>
          </a:extLst>
        </xdr:cNvPr>
        <xdr:cNvSpPr>
          <a:spLocks noChangeArrowheads="1"/>
        </xdr:cNvSpPr>
      </xdr:nvSpPr>
      <xdr:spPr bwMode="auto">
        <a:xfrm>
          <a:off x="2137833" y="4603751"/>
          <a:ext cx="2002367" cy="119591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別記収支予算書の保育士等職員給与（様式</a:t>
          </a:r>
          <a:r>
            <a:rPr lang="en-US" altLang="ja-JP">
              <a:solidFill>
                <a:sysClr val="windowText" lastClr="000000"/>
              </a:solidFill>
            </a:rPr>
            <a:t>1-3</a:t>
          </a:r>
          <a:r>
            <a:rPr lang="ja-JP" altLang="en-US">
              <a:solidFill>
                <a:sysClr val="windowText" lastClr="000000"/>
              </a:solidFill>
            </a:rPr>
            <a:t>保育士等職員給与費計と一致）から別記収支予算書の補助対象児童にかかる保育料収入を差し引いたと額となります。</a:t>
          </a:r>
        </a:p>
      </xdr:txBody>
    </xdr:sp>
    <xdr:clientData fPrintsWithSheet="0"/>
  </xdr:twoCellAnchor>
  <xdr:twoCellAnchor editAs="oneCell">
    <xdr:from>
      <xdr:col>7</xdr:col>
      <xdr:colOff>52916</xdr:colOff>
      <xdr:row>13</xdr:row>
      <xdr:rowOff>84666</xdr:rowOff>
    </xdr:from>
    <xdr:to>
      <xdr:col>10</xdr:col>
      <xdr:colOff>520700</xdr:colOff>
      <xdr:row>25</xdr:row>
      <xdr:rowOff>95250</xdr:rowOff>
    </xdr:to>
    <xdr:sp macro="" textlink="">
      <xdr:nvSpPr>
        <xdr:cNvPr id="8" name="AutoShape 35">
          <a:extLst>
            <a:ext uri="{FF2B5EF4-FFF2-40B4-BE49-F238E27FC236}">
              <a16:creationId xmlns:a16="http://schemas.microsoft.com/office/drawing/2014/main" id="{790C1DA0-ED66-4EAD-AA81-41EB8F175E82}"/>
            </a:ext>
          </a:extLst>
        </xdr:cNvPr>
        <xdr:cNvSpPr>
          <a:spLocks noChangeArrowheads="1"/>
        </xdr:cNvSpPr>
      </xdr:nvSpPr>
      <xdr:spPr bwMode="auto">
        <a:xfrm>
          <a:off x="4360333" y="4646083"/>
          <a:ext cx="2002367" cy="153458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２４，０００円に保育月数及び種別毎の保育児童数を乗じた額。</a:t>
          </a:r>
          <a:endParaRPr lang="en-US" altLang="ja-JP">
            <a:solidFill>
              <a:sysClr val="windowText" lastClr="000000"/>
            </a:solidFill>
          </a:endParaRPr>
        </a:p>
        <a:p>
          <a:pPr>
            <a:lnSpc>
              <a:spcPts val="1200"/>
            </a:lnSpc>
          </a:pPr>
          <a:r>
            <a:rPr lang="ja-JP" altLang="en-US">
              <a:solidFill>
                <a:sysClr val="windowText" lastClr="000000"/>
              </a:solidFill>
            </a:rPr>
            <a:t>保育児童数</a:t>
          </a:r>
          <a:endParaRPr lang="en-US" altLang="ja-JP">
            <a:solidFill>
              <a:sysClr val="windowText" lastClr="000000"/>
            </a:solidFill>
          </a:endParaRPr>
        </a:p>
        <a:p>
          <a:pPr>
            <a:lnSpc>
              <a:spcPts val="1200"/>
            </a:lnSpc>
          </a:pPr>
          <a:r>
            <a:rPr lang="ja-JP" altLang="en-US">
              <a:solidFill>
                <a:sysClr val="windowText" lastClr="000000"/>
              </a:solidFill>
            </a:rPr>
            <a:t>Ａ型特例：１人</a:t>
          </a:r>
          <a:endParaRPr lang="en-US" altLang="ja-JP">
            <a:solidFill>
              <a:sysClr val="windowText" lastClr="000000"/>
            </a:solidFill>
          </a:endParaRPr>
        </a:p>
        <a:p>
          <a:pPr>
            <a:lnSpc>
              <a:spcPts val="1200"/>
            </a:lnSpc>
          </a:pPr>
          <a:r>
            <a:rPr lang="ja-JP" altLang="en-US">
              <a:solidFill>
                <a:sysClr val="windowText" lastClr="000000"/>
              </a:solidFill>
            </a:rPr>
            <a:t>Ａ型：４人</a:t>
          </a:r>
          <a:endParaRPr lang="en-US" altLang="ja-JP">
            <a:solidFill>
              <a:sysClr val="windowText" lastClr="000000"/>
            </a:solidFill>
          </a:endParaRPr>
        </a:p>
        <a:p>
          <a:pPr>
            <a:lnSpc>
              <a:spcPts val="1300"/>
            </a:lnSpc>
          </a:pPr>
          <a:r>
            <a:rPr lang="ja-JP" altLang="en-US">
              <a:solidFill>
                <a:sysClr val="windowText" lastClr="000000"/>
              </a:solidFill>
            </a:rPr>
            <a:t>Ｂ型：１０人</a:t>
          </a:r>
          <a:endParaRPr lang="en-US" altLang="ja-JP">
            <a:solidFill>
              <a:sysClr val="windowText" lastClr="000000"/>
            </a:solidFill>
          </a:endParaRPr>
        </a:p>
        <a:p>
          <a:pPr>
            <a:lnSpc>
              <a:spcPts val="1200"/>
            </a:lnSpc>
          </a:pPr>
          <a:r>
            <a:rPr lang="ja-JP" altLang="en-US">
              <a:solidFill>
                <a:sysClr val="windowText" lastClr="000000"/>
              </a:solidFill>
            </a:rPr>
            <a:t>Ｂ型特例：１８人</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152400</xdr:colOff>
      <xdr:row>11</xdr:row>
      <xdr:rowOff>185737</xdr:rowOff>
    </xdr:from>
    <xdr:to>
      <xdr:col>15</xdr:col>
      <xdr:colOff>190500</xdr:colOff>
      <xdr:row>16</xdr:row>
      <xdr:rowOff>133350</xdr:rowOff>
    </xdr:to>
    <xdr:sp macro="" textlink="">
      <xdr:nvSpPr>
        <xdr:cNvPr id="2049" name="AutoShape 1">
          <a:extLst>
            <a:ext uri="{FF2B5EF4-FFF2-40B4-BE49-F238E27FC236}">
              <a16:creationId xmlns:a16="http://schemas.microsoft.com/office/drawing/2014/main" id="{425DC311-A9E5-47DA-B46E-2388875593A3}"/>
            </a:ext>
          </a:extLst>
        </xdr:cNvPr>
        <xdr:cNvSpPr>
          <a:spLocks noChangeArrowheads="1"/>
        </xdr:cNvSpPr>
      </xdr:nvSpPr>
      <xdr:spPr bwMode="auto">
        <a:xfrm>
          <a:off x="6877050" y="2709862"/>
          <a:ext cx="2781300" cy="1090613"/>
        </a:xfrm>
        <a:prstGeom prst="wedgeRoundRectCallout">
          <a:avLst>
            <a:gd name="adj1" fmla="val -77309"/>
            <a:gd name="adj2" fmla="val 90886"/>
            <a:gd name="adj3" fmla="val 16667"/>
          </a:avLst>
        </a:prstGeom>
        <a:solidFill>
          <a:srgbClr val="FF99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住所は、代表者名が理事長等法人代表者の場合は、法人所在地に、院長等病院代表者の場合は、病院所在地になります。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mn-ea"/>
            </a:rPr>
            <a:t>また、代表者が理事長等法人代表者の場合は、病院名を（）書きで記載しています。</a:t>
          </a:r>
          <a:endParaRPr lang="en-US" altLang="ja-JP" sz="10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161925</xdr:colOff>
      <xdr:row>8</xdr:row>
      <xdr:rowOff>47625</xdr:rowOff>
    </xdr:from>
    <xdr:to>
      <xdr:col>13</xdr:col>
      <xdr:colOff>619125</xdr:colOff>
      <xdr:row>10</xdr:row>
      <xdr:rowOff>142875</xdr:rowOff>
    </xdr:to>
    <xdr:sp macro="" textlink="">
      <xdr:nvSpPr>
        <xdr:cNvPr id="2051" name="AutoShape 3">
          <a:extLst>
            <a:ext uri="{FF2B5EF4-FFF2-40B4-BE49-F238E27FC236}">
              <a16:creationId xmlns:a16="http://schemas.microsoft.com/office/drawing/2014/main" id="{71175D31-F173-49D4-9DC5-E3BE842A1B38}"/>
            </a:ext>
          </a:extLst>
        </xdr:cNvPr>
        <xdr:cNvSpPr>
          <a:spLocks noChangeArrowheads="1"/>
        </xdr:cNvSpPr>
      </xdr:nvSpPr>
      <xdr:spPr bwMode="auto">
        <a:xfrm>
          <a:off x="7086600" y="1676400"/>
          <a:ext cx="1828800" cy="552450"/>
        </a:xfrm>
        <a:prstGeom prst="wedgeRoundRectCallout">
          <a:avLst>
            <a:gd name="adj1" fmla="val -82815"/>
            <a:gd name="adj2" fmla="val 1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文書番号を記入される場合は、こちらに直接入力ください。</a:t>
          </a:r>
        </a:p>
        <a:p>
          <a:pPr algn="l" rtl="0">
            <a:lnSpc>
              <a:spcPts val="1000"/>
            </a:lnSpc>
            <a:defRPr sz="1000"/>
          </a:pPr>
          <a:r>
            <a:rPr lang="ja-JP" altLang="en-US" sz="1000" b="0" i="0" u="none" strike="noStrike" baseline="0">
              <a:solidFill>
                <a:srgbClr val="000000"/>
              </a:solidFill>
              <a:latin typeface="ＭＳ Ｐゴシック"/>
              <a:ea typeface="ＭＳ Ｐゴシック"/>
            </a:rPr>
            <a:t>（必須ではありません。）</a:t>
          </a:r>
        </a:p>
      </xdr:txBody>
    </xdr:sp>
    <xdr:clientData fPrintsWithSheet="0"/>
  </xdr:twoCellAnchor>
  <xdr:twoCellAnchor>
    <xdr:from>
      <xdr:col>9</xdr:col>
      <xdr:colOff>600073</xdr:colOff>
      <xdr:row>41</xdr:row>
      <xdr:rowOff>104775</xdr:rowOff>
    </xdr:from>
    <xdr:to>
      <xdr:col>13</xdr:col>
      <xdr:colOff>466724</xdr:colOff>
      <xdr:row>48</xdr:row>
      <xdr:rowOff>85724</xdr:rowOff>
    </xdr:to>
    <xdr:sp macro="" textlink="">
      <xdr:nvSpPr>
        <xdr:cNvPr id="5" name="角丸四角形 1">
          <a:extLst>
            <a:ext uri="{FF2B5EF4-FFF2-40B4-BE49-F238E27FC236}">
              <a16:creationId xmlns:a16="http://schemas.microsoft.com/office/drawing/2014/main" id="{D49E6A33-C1EB-4D1B-95DC-36F6C7D7B86E}"/>
            </a:ext>
          </a:extLst>
        </xdr:cNvPr>
        <xdr:cNvSpPr/>
      </xdr:nvSpPr>
      <xdr:spPr>
        <a:xfrm>
          <a:off x="5514973" y="9210675"/>
          <a:ext cx="3048001" cy="1647824"/>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lnSpc>
              <a:spcPts val="1600"/>
            </a:lnSpc>
          </a:pP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する</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書類</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は </a:t>
          </a:r>
          <a:r>
            <a:rPr lang="en-US" altLang="ja-JP" sz="1100" b="1" i="0" baseline="0">
              <a:solidFill>
                <a:srgbClr val="FF0000"/>
              </a:solidFill>
              <a:effectLst/>
              <a:latin typeface="Meiryo UI" panose="020B0604030504040204" pitchFamily="50" charset="-128"/>
              <a:ea typeface="Meiryo UI" panose="020B0604030504040204" pitchFamily="50" charset="-128"/>
              <a:cs typeface="+mn-cs"/>
            </a:rPr>
            <a:t>B</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列に</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a:t>
          </a:r>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」を</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入力</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てください。</a:t>
          </a:r>
          <a:endParaRPr lang="ja-JP" altLang="ja-JP">
            <a:effectLst/>
            <a:latin typeface="Meiryo UI" panose="020B0604030504040204" pitchFamily="50" charset="-128"/>
            <a:ea typeface="Meiryo UI" panose="020B0604030504040204" pitchFamily="50" charset="-128"/>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なお、</a:t>
          </a:r>
          <a:r>
            <a:rPr lang="ja-JP" altLang="ja-JP" sz="1100" b="0" i="0" u="sng" baseline="0">
              <a:solidFill>
                <a:schemeClr val="dk1"/>
              </a:solidFill>
              <a:effectLst/>
              <a:latin typeface="Meiryo UI" panose="020B0604030504040204" pitchFamily="50" charset="-128"/>
              <a:ea typeface="Meiryo UI" panose="020B0604030504040204" pitchFamily="50" charset="-128"/>
              <a:cs typeface="+mn-cs"/>
            </a:rPr>
            <a:t>保育所運営事業を委託している場合は、</a:t>
          </a:r>
          <a:r>
            <a:rPr lang="ja-JP" altLang="en-US" sz="1100" b="0" i="0" u="sng" baseline="0">
              <a:solidFill>
                <a:schemeClr val="dk1"/>
              </a:solidFill>
              <a:effectLst/>
              <a:latin typeface="Meiryo UI" panose="020B0604030504040204" pitchFamily="50" charset="-128"/>
              <a:ea typeface="Meiryo UI" panose="020B0604030504040204" pitchFamily="50" charset="-128"/>
              <a:cs typeface="+mn-cs"/>
            </a:rPr>
            <a:t>委託契約書の写しを提出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してください。</a:t>
          </a: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また、保育施設を設置する病院の </a:t>
          </a:r>
          <a:r>
            <a:rPr lang="ja-JP" altLang="en-US" sz="1100" b="1" i="0" u="sng" baseline="0">
              <a:solidFill>
                <a:schemeClr val="dk1"/>
              </a:solidFill>
              <a:effectLst/>
              <a:latin typeface="Meiryo UI" panose="020B0604030504040204" pitchFamily="50" charset="-128"/>
              <a:ea typeface="Meiryo UI" panose="020B0604030504040204" pitchFamily="50" charset="-128"/>
              <a:cs typeface="+mn-cs"/>
            </a:rPr>
            <a:t>令和５年度の決算書の写し</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を必ず</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提出してください。</a:t>
          </a:r>
          <a:endParaRPr lang="ja-JP" altLang="ja-JP">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704850</xdr:colOff>
      <xdr:row>47</xdr:row>
      <xdr:rowOff>123825</xdr:rowOff>
    </xdr:from>
    <xdr:to>
      <xdr:col>9</xdr:col>
      <xdr:colOff>600075</xdr:colOff>
      <xdr:row>52</xdr:row>
      <xdr:rowOff>152400</xdr:rowOff>
    </xdr:to>
    <xdr:sp macro="" textlink="">
      <xdr:nvSpPr>
        <xdr:cNvPr id="6" name="Line 3">
          <a:extLst>
            <a:ext uri="{FF2B5EF4-FFF2-40B4-BE49-F238E27FC236}">
              <a16:creationId xmlns:a16="http://schemas.microsoft.com/office/drawing/2014/main" id="{0C297E95-4C84-4C24-AF36-3F521078E826}"/>
            </a:ext>
          </a:extLst>
        </xdr:cNvPr>
        <xdr:cNvSpPr>
          <a:spLocks noChangeShapeType="1"/>
        </xdr:cNvSpPr>
      </xdr:nvSpPr>
      <xdr:spPr bwMode="auto">
        <a:xfrm flipH="1">
          <a:off x="4448175" y="10658475"/>
          <a:ext cx="1066800" cy="145732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19050</xdr:colOff>
      <xdr:row>44</xdr:row>
      <xdr:rowOff>38100</xdr:rowOff>
    </xdr:from>
    <xdr:to>
      <xdr:col>9</xdr:col>
      <xdr:colOff>609600</xdr:colOff>
      <xdr:row>51</xdr:row>
      <xdr:rowOff>142875</xdr:rowOff>
    </xdr:to>
    <xdr:sp macro="" textlink="">
      <xdr:nvSpPr>
        <xdr:cNvPr id="7" name="Line 3">
          <a:extLst>
            <a:ext uri="{FF2B5EF4-FFF2-40B4-BE49-F238E27FC236}">
              <a16:creationId xmlns:a16="http://schemas.microsoft.com/office/drawing/2014/main" id="{FBF5CB2D-B591-433A-9162-013BB205394A}"/>
            </a:ext>
          </a:extLst>
        </xdr:cNvPr>
        <xdr:cNvSpPr>
          <a:spLocks noChangeShapeType="1"/>
        </xdr:cNvSpPr>
      </xdr:nvSpPr>
      <xdr:spPr bwMode="auto">
        <a:xfrm flipH="1">
          <a:off x="3133725" y="9858375"/>
          <a:ext cx="2390775" cy="200977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19</xdr:row>
      <xdr:rowOff>9525</xdr:rowOff>
    </xdr:from>
    <xdr:to>
      <xdr:col>13</xdr:col>
      <xdr:colOff>9525</xdr:colOff>
      <xdr:row>28</xdr:row>
      <xdr:rowOff>57149</xdr:rowOff>
    </xdr:to>
    <xdr:sp macro="" textlink="">
      <xdr:nvSpPr>
        <xdr:cNvPr id="2" name="大かっこ 1">
          <a:extLst>
            <a:ext uri="{FF2B5EF4-FFF2-40B4-BE49-F238E27FC236}">
              <a16:creationId xmlns:a16="http://schemas.microsoft.com/office/drawing/2014/main" id="{45E358D5-C100-4210-AD74-37569FBB5B37}"/>
            </a:ext>
          </a:extLst>
        </xdr:cNvPr>
        <xdr:cNvSpPr/>
      </xdr:nvSpPr>
      <xdr:spPr bwMode="auto">
        <a:xfrm>
          <a:off x="400050" y="5095875"/>
          <a:ext cx="6848475" cy="15906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152400</xdr:colOff>
      <xdr:row>31</xdr:row>
      <xdr:rowOff>66675</xdr:rowOff>
    </xdr:from>
    <xdr:to>
      <xdr:col>13</xdr:col>
      <xdr:colOff>9525</xdr:colOff>
      <xdr:row>31</xdr:row>
      <xdr:rowOff>828675</xdr:rowOff>
    </xdr:to>
    <xdr:sp macro="" textlink="">
      <xdr:nvSpPr>
        <xdr:cNvPr id="6" name="大かっこ 5">
          <a:extLst>
            <a:ext uri="{FF2B5EF4-FFF2-40B4-BE49-F238E27FC236}">
              <a16:creationId xmlns:a16="http://schemas.microsoft.com/office/drawing/2014/main" id="{9A335625-246E-4C9D-95C4-458FE0A28494}"/>
            </a:ext>
          </a:extLst>
        </xdr:cNvPr>
        <xdr:cNvSpPr/>
      </xdr:nvSpPr>
      <xdr:spPr bwMode="auto">
        <a:xfrm>
          <a:off x="400050" y="7210425"/>
          <a:ext cx="6848475" cy="7620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0</xdr:rowOff>
    </xdr:from>
    <xdr:to>
      <xdr:col>1</xdr:col>
      <xdr:colOff>19050</xdr:colOff>
      <xdr:row>10</xdr:row>
      <xdr:rowOff>152400</xdr:rowOff>
    </xdr:to>
    <xdr:cxnSp macro="">
      <xdr:nvCxnSpPr>
        <xdr:cNvPr id="59361" name="直線矢印コネクタ 6">
          <a:extLst>
            <a:ext uri="{FF2B5EF4-FFF2-40B4-BE49-F238E27FC236}">
              <a16:creationId xmlns:a16="http://schemas.microsoft.com/office/drawing/2014/main" id="{F3E53F24-AAA5-4474-BC58-E6E4CB1ECFA5}"/>
            </a:ext>
          </a:extLst>
        </xdr:cNvPr>
        <xdr:cNvCxnSpPr>
          <a:cxnSpLocks noChangeShapeType="1"/>
        </xdr:cNvCxnSpPr>
      </xdr:nvCxnSpPr>
      <xdr:spPr bwMode="auto">
        <a:xfrm flipH="1" flipV="1">
          <a:off x="38100" y="0"/>
          <a:ext cx="266700" cy="2028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3</xdr:col>
      <xdr:colOff>114299</xdr:colOff>
      <xdr:row>24</xdr:row>
      <xdr:rowOff>143931</xdr:rowOff>
    </xdr:from>
    <xdr:to>
      <xdr:col>3</xdr:col>
      <xdr:colOff>906244</xdr:colOff>
      <xdr:row>26</xdr:row>
      <xdr:rowOff>31750</xdr:rowOff>
    </xdr:to>
    <xdr:sp macro="" textlink="">
      <xdr:nvSpPr>
        <xdr:cNvPr id="19" name="AutoShape 4">
          <a:extLst>
            <a:ext uri="{FF2B5EF4-FFF2-40B4-BE49-F238E27FC236}">
              <a16:creationId xmlns:a16="http://schemas.microsoft.com/office/drawing/2014/main" id="{27502C06-133C-4ECD-8F64-42B4F0422169}"/>
            </a:ext>
          </a:extLst>
        </xdr:cNvPr>
        <xdr:cNvSpPr>
          <a:spLocks noChangeArrowheads="1"/>
        </xdr:cNvSpPr>
      </xdr:nvSpPr>
      <xdr:spPr bwMode="auto">
        <a:xfrm flipV="1">
          <a:off x="2447924" y="4030131"/>
          <a:ext cx="791945" cy="306919"/>
        </a:xfrm>
        <a:prstGeom prst="wedgeRoundRectCallout">
          <a:avLst>
            <a:gd name="adj1" fmla="val 27628"/>
            <a:gd name="adj2" fmla="val 8474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常勤職員</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xdr:col>
      <xdr:colOff>613833</xdr:colOff>
      <xdr:row>33</xdr:row>
      <xdr:rowOff>95251</xdr:rowOff>
    </xdr:from>
    <xdr:to>
      <xdr:col>5</xdr:col>
      <xdr:colOff>565150</xdr:colOff>
      <xdr:row>34</xdr:row>
      <xdr:rowOff>141630</xdr:rowOff>
    </xdr:to>
    <xdr:sp macro="" textlink="">
      <xdr:nvSpPr>
        <xdr:cNvPr id="20" name="AutoShape 4">
          <a:extLst>
            <a:ext uri="{FF2B5EF4-FFF2-40B4-BE49-F238E27FC236}">
              <a16:creationId xmlns:a16="http://schemas.microsoft.com/office/drawing/2014/main" id="{115D2B8E-C23F-46FF-86F6-CA3626A8E00C}"/>
            </a:ext>
          </a:extLst>
        </xdr:cNvPr>
        <xdr:cNvSpPr>
          <a:spLocks noChangeArrowheads="1"/>
        </xdr:cNvSpPr>
      </xdr:nvSpPr>
      <xdr:spPr bwMode="auto">
        <a:xfrm>
          <a:off x="4004733" y="5781676"/>
          <a:ext cx="1008592" cy="313079"/>
        </a:xfrm>
        <a:prstGeom prst="wedgeRoundRectCallout">
          <a:avLst>
            <a:gd name="adj1" fmla="val -34869"/>
            <a:gd name="adj2" fmla="val -12755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非常勤職員</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1</xdr:col>
      <xdr:colOff>136072</xdr:colOff>
      <xdr:row>34</xdr:row>
      <xdr:rowOff>258535</xdr:rowOff>
    </xdr:from>
    <xdr:to>
      <xdr:col>2</xdr:col>
      <xdr:colOff>111899</xdr:colOff>
      <xdr:row>37</xdr:row>
      <xdr:rowOff>168265</xdr:rowOff>
    </xdr:to>
    <xdr:sp macro="" textlink="">
      <xdr:nvSpPr>
        <xdr:cNvPr id="21" name="AutoShape 4">
          <a:extLst>
            <a:ext uri="{FF2B5EF4-FFF2-40B4-BE49-F238E27FC236}">
              <a16:creationId xmlns:a16="http://schemas.microsoft.com/office/drawing/2014/main" id="{254DE316-3312-4BFF-8358-A0AE81B6B534}"/>
            </a:ext>
          </a:extLst>
        </xdr:cNvPr>
        <xdr:cNvSpPr>
          <a:spLocks noChangeArrowheads="1"/>
        </xdr:cNvSpPr>
      </xdr:nvSpPr>
      <xdr:spPr bwMode="auto">
        <a:xfrm>
          <a:off x="421822" y="9266464"/>
          <a:ext cx="1173256" cy="766980"/>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7</xdr:col>
      <xdr:colOff>359834</xdr:colOff>
      <xdr:row>37</xdr:row>
      <xdr:rowOff>68793</xdr:rowOff>
    </xdr:from>
    <xdr:to>
      <xdr:col>8</xdr:col>
      <xdr:colOff>74084</xdr:colOff>
      <xdr:row>96</xdr:row>
      <xdr:rowOff>68035</xdr:rowOff>
    </xdr:to>
    <xdr:sp macro="" textlink="">
      <xdr:nvSpPr>
        <xdr:cNvPr id="22" name="AutoShape 4">
          <a:extLst>
            <a:ext uri="{FF2B5EF4-FFF2-40B4-BE49-F238E27FC236}">
              <a16:creationId xmlns:a16="http://schemas.microsoft.com/office/drawing/2014/main" id="{BAFE2C87-767A-4606-8E7C-574E78A78A71}"/>
            </a:ext>
          </a:extLst>
        </xdr:cNvPr>
        <xdr:cNvSpPr>
          <a:spLocks noChangeArrowheads="1"/>
        </xdr:cNvSpPr>
      </xdr:nvSpPr>
      <xdr:spPr bwMode="auto">
        <a:xfrm>
          <a:off x="6932084" y="9933972"/>
          <a:ext cx="2258786" cy="584349"/>
        </a:xfrm>
        <a:prstGeom prst="wedgeRoundRectCallout">
          <a:avLst>
            <a:gd name="adj1" fmla="val -65737"/>
            <a:gd name="adj2" fmla="val 192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別記収支予算書　保育士等職員給与と一致</a:t>
          </a:r>
        </a:p>
      </xdr:txBody>
    </xdr:sp>
    <xdr:clientData/>
  </xdr:twoCellAnchor>
  <xdr:twoCellAnchor>
    <xdr:from>
      <xdr:col>7</xdr:col>
      <xdr:colOff>1728107</xdr:colOff>
      <xdr:row>23</xdr:row>
      <xdr:rowOff>54429</xdr:rowOff>
    </xdr:from>
    <xdr:to>
      <xdr:col>31</xdr:col>
      <xdr:colOff>50107</xdr:colOff>
      <xdr:row>27</xdr:row>
      <xdr:rowOff>67503</xdr:rowOff>
    </xdr:to>
    <xdr:sp macro="" textlink="">
      <xdr:nvSpPr>
        <xdr:cNvPr id="23" name="AutoShape 4">
          <a:extLst>
            <a:ext uri="{FF2B5EF4-FFF2-40B4-BE49-F238E27FC236}">
              <a16:creationId xmlns:a16="http://schemas.microsoft.com/office/drawing/2014/main" id="{7C5F9629-C62F-4E46-9AEF-D00A93E44244}"/>
            </a:ext>
          </a:extLst>
        </xdr:cNvPr>
        <xdr:cNvSpPr>
          <a:spLocks noChangeArrowheads="1"/>
        </xdr:cNvSpPr>
      </xdr:nvSpPr>
      <xdr:spPr bwMode="auto">
        <a:xfrm>
          <a:off x="8300357" y="5919108"/>
          <a:ext cx="1696571" cy="1156074"/>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31</xdr:col>
      <xdr:colOff>136072</xdr:colOff>
      <xdr:row>34</xdr:row>
      <xdr:rowOff>258535</xdr:rowOff>
    </xdr:from>
    <xdr:to>
      <xdr:col>32</xdr:col>
      <xdr:colOff>111899</xdr:colOff>
      <xdr:row>37</xdr:row>
      <xdr:rowOff>168265</xdr:rowOff>
    </xdr:to>
    <xdr:sp macro="" textlink="">
      <xdr:nvSpPr>
        <xdr:cNvPr id="24" name="AutoShape 4">
          <a:extLst>
            <a:ext uri="{FF2B5EF4-FFF2-40B4-BE49-F238E27FC236}">
              <a16:creationId xmlns:a16="http://schemas.microsoft.com/office/drawing/2014/main" id="{4EA94F42-916A-4D0F-AFE8-F8D374F1E598}"/>
            </a:ext>
          </a:extLst>
        </xdr:cNvPr>
        <xdr:cNvSpPr>
          <a:spLocks noChangeArrowheads="1"/>
        </xdr:cNvSpPr>
      </xdr:nvSpPr>
      <xdr:spPr bwMode="auto">
        <a:xfrm>
          <a:off x="421822" y="9266464"/>
          <a:ext cx="1173256" cy="766980"/>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33</xdr:col>
      <xdr:colOff>0</xdr:colOff>
      <xdr:row>22</xdr:row>
      <xdr:rowOff>0</xdr:rowOff>
    </xdr:from>
    <xdr:to>
      <xdr:col>35</xdr:col>
      <xdr:colOff>359923</xdr:colOff>
      <xdr:row>25</xdr:row>
      <xdr:rowOff>245284</xdr:rowOff>
    </xdr:to>
    <xdr:sp macro="" textlink="">
      <xdr:nvSpPr>
        <xdr:cNvPr id="25" name="角丸四角形 21">
          <a:extLst>
            <a:ext uri="{FF2B5EF4-FFF2-40B4-BE49-F238E27FC236}">
              <a16:creationId xmlns:a16="http://schemas.microsoft.com/office/drawing/2014/main" id="{213EC5A0-9023-4024-8382-1BA2C9BD24E8}"/>
            </a:ext>
          </a:extLst>
        </xdr:cNvPr>
        <xdr:cNvSpPr/>
      </xdr:nvSpPr>
      <xdr:spPr bwMode="auto">
        <a:xfrm>
          <a:off x="12151179" y="5578929"/>
          <a:ext cx="2373780" cy="1102534"/>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b="1"/>
            <a:t>委託給与の場合は、必ず消費税を除いた金額を計上してください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twoCellAnchor>
    <xdr:from>
      <xdr:col>63</xdr:col>
      <xdr:colOff>74083</xdr:colOff>
      <xdr:row>23</xdr:row>
      <xdr:rowOff>137583</xdr:rowOff>
    </xdr:from>
    <xdr:to>
      <xdr:col>64</xdr:col>
      <xdr:colOff>25399</xdr:colOff>
      <xdr:row>25</xdr:row>
      <xdr:rowOff>113241</xdr:rowOff>
    </xdr:to>
    <xdr:sp macro="" textlink="">
      <xdr:nvSpPr>
        <xdr:cNvPr id="26" name="AutoShape 4">
          <a:extLst>
            <a:ext uri="{FF2B5EF4-FFF2-40B4-BE49-F238E27FC236}">
              <a16:creationId xmlns:a16="http://schemas.microsoft.com/office/drawing/2014/main" id="{92C85BEC-8831-472B-BACC-F6DB184026BE}"/>
            </a:ext>
          </a:extLst>
        </xdr:cNvPr>
        <xdr:cNvSpPr>
          <a:spLocks noChangeArrowheads="1"/>
        </xdr:cNvSpPr>
      </xdr:nvSpPr>
      <xdr:spPr bwMode="auto">
        <a:xfrm flipV="1">
          <a:off x="22438783" y="3795183"/>
          <a:ext cx="1008591" cy="356658"/>
        </a:xfrm>
        <a:prstGeom prst="wedgeRoundRectCallout">
          <a:avLst>
            <a:gd name="adj1" fmla="val -4156"/>
            <a:gd name="adj2" fmla="val 1375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常勤職員</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63</xdr:col>
      <xdr:colOff>338667</xdr:colOff>
      <xdr:row>29</xdr:row>
      <xdr:rowOff>243417</xdr:rowOff>
    </xdr:from>
    <xdr:to>
      <xdr:col>64</xdr:col>
      <xdr:colOff>289983</xdr:colOff>
      <xdr:row>31</xdr:row>
      <xdr:rowOff>167217</xdr:rowOff>
    </xdr:to>
    <xdr:sp macro="" textlink="">
      <xdr:nvSpPr>
        <xdr:cNvPr id="27" name="AutoShape 4">
          <a:extLst>
            <a:ext uri="{FF2B5EF4-FFF2-40B4-BE49-F238E27FC236}">
              <a16:creationId xmlns:a16="http://schemas.microsoft.com/office/drawing/2014/main" id="{20F6CAC0-32DB-4A42-B1C6-4E93EB88D3BC}"/>
            </a:ext>
          </a:extLst>
        </xdr:cNvPr>
        <xdr:cNvSpPr>
          <a:spLocks noChangeArrowheads="1"/>
        </xdr:cNvSpPr>
      </xdr:nvSpPr>
      <xdr:spPr bwMode="auto">
        <a:xfrm>
          <a:off x="22703367" y="5082117"/>
          <a:ext cx="1008591" cy="342900"/>
        </a:xfrm>
        <a:prstGeom prst="wedgeRoundRectCallout">
          <a:avLst>
            <a:gd name="adj1" fmla="val 48883"/>
            <a:gd name="adj2" fmla="val -11027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非常勤職員</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63</xdr:col>
      <xdr:colOff>51955</xdr:colOff>
      <xdr:row>33</xdr:row>
      <xdr:rowOff>225136</xdr:rowOff>
    </xdr:from>
    <xdr:to>
      <xdr:col>65</xdr:col>
      <xdr:colOff>229471</xdr:colOff>
      <xdr:row>37</xdr:row>
      <xdr:rowOff>215230</xdr:rowOff>
    </xdr:to>
    <xdr:sp macro="" textlink="">
      <xdr:nvSpPr>
        <xdr:cNvPr id="28" name="角丸四角形 25">
          <a:extLst>
            <a:ext uri="{FF2B5EF4-FFF2-40B4-BE49-F238E27FC236}">
              <a16:creationId xmlns:a16="http://schemas.microsoft.com/office/drawing/2014/main" id="{6BAC7C45-3674-4E72-BEAE-C63792E2BE42}"/>
            </a:ext>
          </a:extLst>
        </xdr:cNvPr>
        <xdr:cNvSpPr/>
      </xdr:nvSpPr>
      <xdr:spPr bwMode="auto">
        <a:xfrm>
          <a:off x="21872864" y="9057409"/>
          <a:ext cx="2186425" cy="1167730"/>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b="1"/>
            <a:t>委託給与の場合は、必ず消費税を除いた金額を計上してください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twoCellAnchor>
    <xdr:from>
      <xdr:col>61</xdr:col>
      <xdr:colOff>136072</xdr:colOff>
      <xdr:row>34</xdr:row>
      <xdr:rowOff>258535</xdr:rowOff>
    </xdr:from>
    <xdr:to>
      <xdr:col>62</xdr:col>
      <xdr:colOff>111899</xdr:colOff>
      <xdr:row>37</xdr:row>
      <xdr:rowOff>168265</xdr:rowOff>
    </xdr:to>
    <xdr:sp macro="" textlink="">
      <xdr:nvSpPr>
        <xdr:cNvPr id="29" name="AutoShape 4">
          <a:extLst>
            <a:ext uri="{FF2B5EF4-FFF2-40B4-BE49-F238E27FC236}">
              <a16:creationId xmlns:a16="http://schemas.microsoft.com/office/drawing/2014/main" id="{ED8FF754-720C-44D0-85C4-FFE8F336D9A6}"/>
            </a:ext>
          </a:extLst>
        </xdr:cNvPr>
        <xdr:cNvSpPr>
          <a:spLocks noChangeArrowheads="1"/>
        </xdr:cNvSpPr>
      </xdr:nvSpPr>
      <xdr:spPr bwMode="auto">
        <a:xfrm>
          <a:off x="10094027" y="9385217"/>
          <a:ext cx="1170781" cy="792957"/>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37</xdr:col>
      <xdr:colOff>2043545</xdr:colOff>
      <xdr:row>23</xdr:row>
      <xdr:rowOff>103909</xdr:rowOff>
    </xdr:from>
    <xdr:to>
      <xdr:col>61</xdr:col>
      <xdr:colOff>365545</xdr:colOff>
      <xdr:row>27</xdr:row>
      <xdr:rowOff>116983</xdr:rowOff>
    </xdr:to>
    <xdr:sp macro="" textlink="">
      <xdr:nvSpPr>
        <xdr:cNvPr id="30" name="AutoShape 4">
          <a:extLst>
            <a:ext uri="{FF2B5EF4-FFF2-40B4-BE49-F238E27FC236}">
              <a16:creationId xmlns:a16="http://schemas.microsoft.com/office/drawing/2014/main" id="{7E979858-BEF1-4F18-8FD4-A4D33C764700}"/>
            </a:ext>
          </a:extLst>
        </xdr:cNvPr>
        <xdr:cNvSpPr>
          <a:spLocks noChangeArrowheads="1"/>
        </xdr:cNvSpPr>
      </xdr:nvSpPr>
      <xdr:spPr bwMode="auto">
        <a:xfrm>
          <a:off x="18270681" y="5992091"/>
          <a:ext cx="1716364" cy="1190710"/>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2095500</xdr:colOff>
      <xdr:row>23</xdr:row>
      <xdr:rowOff>103909</xdr:rowOff>
    </xdr:from>
    <xdr:to>
      <xdr:col>91</xdr:col>
      <xdr:colOff>19182</xdr:colOff>
      <xdr:row>27</xdr:row>
      <xdr:rowOff>116983</xdr:rowOff>
    </xdr:to>
    <xdr:sp macro="" textlink="">
      <xdr:nvSpPr>
        <xdr:cNvPr id="31" name="AutoShape 4">
          <a:extLst>
            <a:ext uri="{FF2B5EF4-FFF2-40B4-BE49-F238E27FC236}">
              <a16:creationId xmlns:a16="http://schemas.microsoft.com/office/drawing/2014/main" id="{4E5099C4-3D9C-483F-983A-17D6A8F2800B}"/>
            </a:ext>
          </a:extLst>
        </xdr:cNvPr>
        <xdr:cNvSpPr>
          <a:spLocks noChangeArrowheads="1"/>
        </xdr:cNvSpPr>
      </xdr:nvSpPr>
      <xdr:spPr bwMode="auto">
        <a:xfrm>
          <a:off x="27986182" y="5992091"/>
          <a:ext cx="1716364" cy="1190710"/>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606136</xdr:colOff>
      <xdr:row>4</xdr:row>
      <xdr:rowOff>17320</xdr:rowOff>
    </xdr:from>
    <xdr:to>
      <xdr:col>7</xdr:col>
      <xdr:colOff>311727</xdr:colOff>
      <xdr:row>8</xdr:row>
      <xdr:rowOff>190500</xdr:rowOff>
    </xdr:to>
    <xdr:sp macro="" textlink="">
      <xdr:nvSpPr>
        <xdr:cNvPr id="32" name="テキスト ボックス 31">
          <a:extLst>
            <a:ext uri="{FF2B5EF4-FFF2-40B4-BE49-F238E27FC236}">
              <a16:creationId xmlns:a16="http://schemas.microsoft.com/office/drawing/2014/main" id="{BCC08103-1CC9-848B-F06A-13BB992729CC}"/>
            </a:ext>
          </a:extLst>
        </xdr:cNvPr>
        <xdr:cNvSpPr txBox="1"/>
      </xdr:nvSpPr>
      <xdr:spPr>
        <a:xfrm>
          <a:off x="2095500" y="813956"/>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（直営の場合）</a:t>
          </a:r>
        </a:p>
      </xdr:txBody>
    </xdr:sp>
    <xdr:clientData/>
  </xdr:twoCellAnchor>
  <xdr:twoCellAnchor>
    <xdr:from>
      <xdr:col>32</xdr:col>
      <xdr:colOff>640773</xdr:colOff>
      <xdr:row>4</xdr:row>
      <xdr:rowOff>1</xdr:rowOff>
    </xdr:from>
    <xdr:to>
      <xdr:col>37</xdr:col>
      <xdr:colOff>346364</xdr:colOff>
      <xdr:row>8</xdr:row>
      <xdr:rowOff>173181</xdr:rowOff>
    </xdr:to>
    <xdr:sp macro="" textlink="">
      <xdr:nvSpPr>
        <xdr:cNvPr id="33" name="テキスト ボックス 32">
          <a:extLst>
            <a:ext uri="{FF2B5EF4-FFF2-40B4-BE49-F238E27FC236}">
              <a16:creationId xmlns:a16="http://schemas.microsoft.com/office/drawing/2014/main" id="{C938EF54-5569-4914-AD62-1174D247489C}"/>
            </a:ext>
          </a:extLst>
        </xdr:cNvPr>
        <xdr:cNvSpPr txBox="1"/>
      </xdr:nvSpPr>
      <xdr:spPr>
        <a:xfrm>
          <a:off x="11793682" y="796637"/>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（全面委託の場合）</a:t>
          </a:r>
          <a:endParaRPr kumimoji="1" lang="en-US" altLang="ja-JP" sz="3600">
            <a:solidFill>
              <a:srgbClr val="FF0000"/>
            </a:solidFill>
          </a:endParaRPr>
        </a:p>
      </xdr:txBody>
    </xdr:sp>
    <xdr:clientData/>
  </xdr:twoCellAnchor>
  <xdr:twoCellAnchor>
    <xdr:from>
      <xdr:col>62</xdr:col>
      <xdr:colOff>619991</xdr:colOff>
      <xdr:row>3</xdr:row>
      <xdr:rowOff>152401</xdr:rowOff>
    </xdr:from>
    <xdr:to>
      <xdr:col>67</xdr:col>
      <xdr:colOff>325582</xdr:colOff>
      <xdr:row>8</xdr:row>
      <xdr:rowOff>152400</xdr:rowOff>
    </xdr:to>
    <xdr:sp macro="" textlink="">
      <xdr:nvSpPr>
        <xdr:cNvPr id="34" name="テキスト ボックス 33">
          <a:extLst>
            <a:ext uri="{FF2B5EF4-FFF2-40B4-BE49-F238E27FC236}">
              <a16:creationId xmlns:a16="http://schemas.microsoft.com/office/drawing/2014/main" id="{56D1C765-299D-4FDC-B5FA-1B3836172829}"/>
            </a:ext>
          </a:extLst>
        </xdr:cNvPr>
        <xdr:cNvSpPr txBox="1"/>
      </xdr:nvSpPr>
      <xdr:spPr>
        <a:xfrm>
          <a:off x="21436446" y="775856"/>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（一部委託の場合）</a:t>
          </a:r>
          <a:endParaRPr kumimoji="1" lang="en-US" altLang="ja-JP" sz="36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4233</xdr:colOff>
      <xdr:row>6</xdr:row>
      <xdr:rowOff>151342</xdr:rowOff>
    </xdr:from>
    <xdr:to>
      <xdr:col>4</xdr:col>
      <xdr:colOff>4233</xdr:colOff>
      <xdr:row>8</xdr:row>
      <xdr:rowOff>210051</xdr:rowOff>
    </xdr:to>
    <xdr:sp macro="" textlink="">
      <xdr:nvSpPr>
        <xdr:cNvPr id="9225" name="AutoShape 9">
          <a:extLst>
            <a:ext uri="{FF2B5EF4-FFF2-40B4-BE49-F238E27FC236}">
              <a16:creationId xmlns:a16="http://schemas.microsoft.com/office/drawing/2014/main" id="{0345340A-C35B-46AB-BEF3-463208F580B5}"/>
            </a:ext>
          </a:extLst>
        </xdr:cNvPr>
        <xdr:cNvSpPr>
          <a:spLocks noChangeArrowheads="1"/>
        </xdr:cNvSpPr>
      </xdr:nvSpPr>
      <xdr:spPr bwMode="auto">
        <a:xfrm>
          <a:off x="17592675" y="2381250"/>
          <a:ext cx="2838450" cy="1323975"/>
        </a:xfrm>
        <a:prstGeom prst="wedgeRoundRectCallout">
          <a:avLst>
            <a:gd name="adj1" fmla="val -101676"/>
            <a:gd name="adj2" fmla="val 68704"/>
            <a:gd name="adj3" fmla="val 16667"/>
          </a:avLst>
        </a:prstGeom>
        <a:solidFill>
          <a:srgbClr val="FF99CC"/>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☆階層区分に関わらず、　保育料収入相当額の高いものから順に並べること。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備考欄の４月の児童数は、様式１の表３「病院内保育施設利用」児童数と一致すること。</a:t>
          </a:r>
        </a:p>
      </xdr:txBody>
    </xdr:sp>
    <xdr:clientData fPrintsWithSheet="0"/>
  </xdr:twoCellAnchor>
  <xdr:twoCellAnchor>
    <xdr:from>
      <xdr:col>0</xdr:col>
      <xdr:colOff>0</xdr:colOff>
      <xdr:row>0</xdr:row>
      <xdr:rowOff>38100</xdr:rowOff>
    </xdr:from>
    <xdr:to>
      <xdr:col>1</xdr:col>
      <xdr:colOff>457200</xdr:colOff>
      <xdr:row>4</xdr:row>
      <xdr:rowOff>133350</xdr:rowOff>
    </xdr:to>
    <xdr:cxnSp macro="">
      <xdr:nvCxnSpPr>
        <xdr:cNvPr id="72078" name="直線矢印コネクタ 9">
          <a:extLst>
            <a:ext uri="{FF2B5EF4-FFF2-40B4-BE49-F238E27FC236}">
              <a16:creationId xmlns:a16="http://schemas.microsoft.com/office/drawing/2014/main" id="{5619AD98-8FF3-421C-AA6F-A45F827AF72A}"/>
            </a:ext>
          </a:extLst>
        </xdr:cNvPr>
        <xdr:cNvCxnSpPr>
          <a:cxnSpLocks noChangeShapeType="1"/>
        </xdr:cNvCxnSpPr>
      </xdr:nvCxnSpPr>
      <xdr:spPr bwMode="auto">
        <a:xfrm flipH="1" flipV="1">
          <a:off x="0" y="38100"/>
          <a:ext cx="809625" cy="10382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0</xdr:col>
      <xdr:colOff>0</xdr:colOff>
      <xdr:row>2</xdr:row>
      <xdr:rowOff>38100</xdr:rowOff>
    </xdr:from>
    <xdr:to>
      <xdr:col>1</xdr:col>
      <xdr:colOff>1504950</xdr:colOff>
      <xdr:row>5</xdr:row>
      <xdr:rowOff>219075</xdr:rowOff>
    </xdr:to>
    <xdr:sp macro="" textlink="">
      <xdr:nvSpPr>
        <xdr:cNvPr id="12291" name="テキスト ボックス 10">
          <a:extLst>
            <a:ext uri="{FF2B5EF4-FFF2-40B4-BE49-F238E27FC236}">
              <a16:creationId xmlns:a16="http://schemas.microsoft.com/office/drawing/2014/main" id="{0924E791-04A0-40FF-9B27-BF20F3385625}"/>
            </a:ext>
          </a:extLst>
        </xdr:cNvPr>
        <xdr:cNvSpPr>
          <a:spLocks noChangeArrowheads="1"/>
        </xdr:cNvSpPr>
      </xdr:nvSpPr>
      <xdr:spPr bwMode="auto">
        <a:xfrm>
          <a:off x="0" y="590550"/>
          <a:ext cx="1857375" cy="866775"/>
        </a:xfrm>
        <a:prstGeom prst="roundRect">
          <a:avLst>
            <a:gd name="adj" fmla="val 16667"/>
          </a:avLst>
        </a:prstGeom>
        <a:solidFill>
          <a:srgbClr val="CCCCFF"/>
        </a:solidFill>
        <a:ln w="9525">
          <a:solidFill>
            <a:srgbClr val="BCBCBC"/>
          </a:solidFill>
          <a:round/>
          <a:headEnd/>
          <a:tailEnd/>
        </a:ln>
      </xdr:spPr>
      <xdr:txBody>
        <a:bodyPr vertOverflow="clip" wrap="square" lIns="91440" tIns="45720" rIns="91440" bIns="4572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21名以上の場合、左上の</a:t>
          </a:r>
          <a:r>
            <a:rPr lang="ja-JP" altLang="en-US" sz="1100" b="0" i="0" u="none" strike="noStrike" baseline="0">
              <a:solidFill>
                <a:srgbClr val="FF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のボタンを押して下さい。</a:t>
          </a:r>
          <a:r>
            <a:rPr lang="ja-JP" altLang="en-US" sz="1100" b="0" i="0" u="none" strike="noStrike" baseline="0">
              <a:solidFill>
                <a:srgbClr val="000000"/>
              </a:solidFill>
              <a:latin typeface="Calibri"/>
              <a:ea typeface="ＭＳ Ｐゴシック"/>
            </a:rPr>
            <a:t>41</a:t>
          </a:r>
          <a:r>
            <a:rPr lang="ja-JP" altLang="en-US" sz="1100" b="0" i="0" u="none" strike="noStrike" baseline="0">
              <a:solidFill>
                <a:srgbClr val="000000"/>
              </a:solidFill>
              <a:latin typeface="ＭＳ Ｐゴシック"/>
              <a:ea typeface="ＭＳ Ｐゴシック"/>
            </a:rPr>
            <a:t>名以上の場合、</a:t>
          </a:r>
          <a:r>
            <a:rPr lang="ja-JP" altLang="en-US" sz="1100" b="0" i="0" u="none" strike="noStrike" baseline="0">
              <a:solidFill>
                <a:srgbClr val="FF0000"/>
              </a:solidFill>
              <a:latin typeface="ＭＳ Ｐゴシック"/>
              <a:ea typeface="ＭＳ Ｐゴシック"/>
            </a:rPr>
            <a:t>３</a:t>
          </a:r>
          <a:r>
            <a:rPr lang="ja-JP" altLang="en-US" sz="1100" b="0" i="0" u="none" strike="noStrike" baseline="0">
              <a:solidFill>
                <a:srgbClr val="000000"/>
              </a:solidFill>
              <a:latin typeface="ＭＳ Ｐゴシック"/>
              <a:ea typeface="ＭＳ Ｐゴシック"/>
            </a:rPr>
            <a:t>のボタンを押して下さい。</a:t>
          </a:r>
        </a:p>
      </xdr:txBody>
    </xdr:sp>
    <xdr:clientData fPrintsWithSheet="0"/>
  </xdr:twoCellAnchor>
  <xdr:twoCellAnchor editAs="oneCell">
    <xdr:from>
      <xdr:col>1</xdr:col>
      <xdr:colOff>1381125</xdr:colOff>
      <xdr:row>2</xdr:row>
      <xdr:rowOff>209550</xdr:rowOff>
    </xdr:from>
    <xdr:to>
      <xdr:col>6</xdr:col>
      <xdr:colOff>219075</xdr:colOff>
      <xdr:row>7</xdr:row>
      <xdr:rowOff>104775</xdr:rowOff>
    </xdr:to>
    <xdr:sp macro="" textlink="">
      <xdr:nvSpPr>
        <xdr:cNvPr id="12292" name="AutoShape 4">
          <a:extLst>
            <a:ext uri="{FF2B5EF4-FFF2-40B4-BE49-F238E27FC236}">
              <a16:creationId xmlns:a16="http://schemas.microsoft.com/office/drawing/2014/main" id="{AA4A940C-F2C8-4AAA-8430-CDE2080958F6}"/>
            </a:ext>
          </a:extLst>
        </xdr:cNvPr>
        <xdr:cNvSpPr>
          <a:spLocks noChangeArrowheads="1"/>
        </xdr:cNvSpPr>
      </xdr:nvSpPr>
      <xdr:spPr bwMode="auto">
        <a:xfrm>
          <a:off x="1733550" y="762000"/>
          <a:ext cx="2952750" cy="1009650"/>
        </a:xfrm>
        <a:prstGeom prst="wedgeRoundRectCallout">
          <a:avLst>
            <a:gd name="adj1" fmla="val -49134"/>
            <a:gd name="adj2" fmla="val 6865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ctr" upright="1"/>
        <a:lstStyle/>
        <a:p>
          <a:pPr algn="l" rtl="0">
            <a:lnSpc>
              <a:spcPts val="1100"/>
            </a:lnSpc>
            <a:defRPr sz="1000"/>
          </a:pPr>
          <a:r>
            <a:rPr lang="ja-JP" altLang="en-US" sz="1100" b="1" i="0" u="none" strike="noStrike" baseline="0">
              <a:solidFill>
                <a:srgbClr val="000000"/>
              </a:solidFill>
              <a:latin typeface="ＭＳ Ｐゴシック"/>
              <a:ea typeface="ＭＳ Ｐゴシック"/>
            </a:rPr>
            <a:t>記載順</a:t>
          </a:r>
        </a:p>
        <a:p>
          <a:pPr algn="l" rtl="0">
            <a:lnSpc>
              <a:spcPts val="1100"/>
            </a:lnSpc>
            <a:defRPr sz="1000"/>
          </a:pPr>
          <a:r>
            <a:rPr lang="ja-JP" altLang="en-US" sz="1100" b="1" i="0" u="none" strike="noStrike" baseline="0">
              <a:solidFill>
                <a:srgbClr val="000000"/>
              </a:solidFill>
              <a:latin typeface="ＭＳ Ｐゴシック"/>
              <a:ea typeface="ＭＳ Ｐゴシック"/>
            </a:rPr>
            <a:t>　年間の保育する見込みの児童を、４月在籍者で保育予定月数の多い順、次に入所月順に入力してください。</a:t>
          </a:r>
          <a:endParaRPr lang="en-US" altLang="ja-JP" sz="1100" b="1"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FF0000"/>
              </a:solidFill>
              <a:latin typeface="ＭＳ Ｐゴシック"/>
              <a:ea typeface="ＭＳ Ｐゴシック"/>
            </a:rPr>
            <a:t>　保育児童には様式２－５の児童保育を行う者は含めないでください。</a:t>
          </a:r>
          <a:endParaRPr lang="ja-JP" altLang="en-US" sz="1100" b="1" i="0" u="none" strike="noStrike" baseline="0">
            <a:solidFill>
              <a:srgbClr val="000000"/>
            </a:solidFill>
            <a:latin typeface="ＭＳ Ｐゴシック"/>
            <a:ea typeface="ＭＳ Ｐゴシック"/>
          </a:endParaRPr>
        </a:p>
      </xdr:txBody>
    </xdr:sp>
    <xdr:clientData fPrintsWithSheet="0"/>
  </xdr:twoCellAnchor>
  <xdr:twoCellAnchor editAs="oneCell">
    <xdr:from>
      <xdr:col>6</xdr:col>
      <xdr:colOff>285750</xdr:colOff>
      <xdr:row>111</xdr:row>
      <xdr:rowOff>81492</xdr:rowOff>
    </xdr:from>
    <xdr:to>
      <xdr:col>12</xdr:col>
      <xdr:colOff>268817</xdr:colOff>
      <xdr:row>113</xdr:row>
      <xdr:rowOff>47624</xdr:rowOff>
    </xdr:to>
    <xdr:sp macro="" textlink="">
      <xdr:nvSpPr>
        <xdr:cNvPr id="12295" name="AutoShape 7">
          <a:extLst>
            <a:ext uri="{FF2B5EF4-FFF2-40B4-BE49-F238E27FC236}">
              <a16:creationId xmlns:a16="http://schemas.microsoft.com/office/drawing/2014/main" id="{BAF82529-8AB2-4990-8FE2-6A981D0E672B}"/>
            </a:ext>
          </a:extLst>
        </xdr:cNvPr>
        <xdr:cNvSpPr>
          <a:spLocks noChangeArrowheads="1"/>
        </xdr:cNvSpPr>
      </xdr:nvSpPr>
      <xdr:spPr bwMode="auto">
        <a:xfrm>
          <a:off x="4752975" y="9587442"/>
          <a:ext cx="1869017" cy="490007"/>
        </a:xfrm>
        <a:prstGeom prst="wedgeRoundRectCallout">
          <a:avLst>
            <a:gd name="adj1" fmla="val -83586"/>
            <a:gd name="adj2" fmla="val -69940"/>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様式３の「各月保育児童数」の合計と一致します。</a:t>
          </a:r>
        </a:p>
      </xdr:txBody>
    </xdr:sp>
    <xdr:clientData fPrintsWithSheet="0"/>
  </xdr:twoCellAnchor>
  <xdr:twoCellAnchor editAs="oneCell">
    <xdr:from>
      <xdr:col>16</xdr:col>
      <xdr:colOff>143935</xdr:colOff>
      <xdr:row>4</xdr:row>
      <xdr:rowOff>104774</xdr:rowOff>
    </xdr:from>
    <xdr:to>
      <xdr:col>19</xdr:col>
      <xdr:colOff>762000</xdr:colOff>
      <xdr:row>8</xdr:row>
      <xdr:rowOff>95250</xdr:rowOff>
    </xdr:to>
    <xdr:sp macro="" textlink="">
      <xdr:nvSpPr>
        <xdr:cNvPr id="12298" name="AutoShape 10">
          <a:extLst>
            <a:ext uri="{FF2B5EF4-FFF2-40B4-BE49-F238E27FC236}">
              <a16:creationId xmlns:a16="http://schemas.microsoft.com/office/drawing/2014/main" id="{9C10BE96-75DE-4741-B2BE-FD4E858F1E44}"/>
            </a:ext>
          </a:extLst>
        </xdr:cNvPr>
        <xdr:cNvSpPr>
          <a:spLocks noChangeArrowheads="1"/>
        </xdr:cNvSpPr>
      </xdr:nvSpPr>
      <xdr:spPr bwMode="auto">
        <a:xfrm>
          <a:off x="7754410" y="1047749"/>
          <a:ext cx="2875490" cy="923926"/>
        </a:xfrm>
        <a:prstGeom prst="wedgeRoundRectCallout">
          <a:avLst>
            <a:gd name="adj1" fmla="val -95011"/>
            <a:gd name="adj2" fmla="val 5341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defRPr sz="1000"/>
          </a:pPr>
          <a:r>
            <a:rPr lang="ja-JP" altLang="en-US" sz="1100" b="1" i="0" u="none" strike="noStrike" baseline="0">
              <a:solidFill>
                <a:srgbClr val="000000"/>
              </a:solidFill>
              <a:latin typeface="ＭＳ Ｐゴシック"/>
              <a:ea typeface="ＭＳ Ｐゴシック"/>
            </a:rPr>
            <a:t>備考欄には、各月１日現在で在籍し、当該月に１５日以上保育する月のみを入力してください。（記載例ファイルを参照）</a:t>
          </a:r>
        </a:p>
      </xdr:txBody>
    </xdr:sp>
    <xdr:clientData fPrintsWithSheet="0"/>
  </xdr:twoCellAnchor>
  <xdr:twoCellAnchor editAs="oneCell">
    <xdr:from>
      <xdr:col>1</xdr:col>
      <xdr:colOff>539747</xdr:colOff>
      <xdr:row>12</xdr:row>
      <xdr:rowOff>238124</xdr:rowOff>
    </xdr:from>
    <xdr:to>
      <xdr:col>3</xdr:col>
      <xdr:colOff>47622</xdr:colOff>
      <xdr:row>17</xdr:row>
      <xdr:rowOff>130174</xdr:rowOff>
    </xdr:to>
    <xdr:sp macro="" textlink="">
      <xdr:nvSpPr>
        <xdr:cNvPr id="2" name="AutoShape 4">
          <a:extLst>
            <a:ext uri="{FF2B5EF4-FFF2-40B4-BE49-F238E27FC236}">
              <a16:creationId xmlns:a16="http://schemas.microsoft.com/office/drawing/2014/main" id="{34B43B51-7DD1-4132-8894-BD6B4C70BFCD}"/>
            </a:ext>
          </a:extLst>
        </xdr:cNvPr>
        <xdr:cNvSpPr>
          <a:spLocks noChangeArrowheads="1"/>
        </xdr:cNvSpPr>
      </xdr:nvSpPr>
      <xdr:spPr bwMode="auto">
        <a:xfrm rot="10800000" flipV="1">
          <a:off x="1000122" y="3244849"/>
          <a:ext cx="2270125" cy="1606550"/>
        </a:xfrm>
        <a:prstGeom prst="wedgeRoundRectCallout">
          <a:avLst>
            <a:gd name="adj1" fmla="val 16131"/>
            <a:gd name="adj2" fmla="val -156428"/>
            <a:gd name="adj3" fmla="val 16667"/>
          </a:avLst>
        </a:prstGeom>
        <a:solidFill>
          <a:srgbClr xmlns:mc="http://schemas.openxmlformats.org/markup-compatibility/2006" xmlns:a14="http://schemas.microsoft.com/office/drawing/2010/main" val="FFFFFF" mc:Ignorable="a14" a14:legacySpreadsheetColorIndex="65"/>
        </a:solidFill>
        <a:ln w="222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記載順</a:t>
          </a:r>
        </a:p>
        <a:p>
          <a:pPr rtl="0"/>
          <a:r>
            <a:rPr lang="ja-JP" altLang="en-US" sz="1000" b="1" i="0" u="none" strike="noStrike" baseline="0">
              <a:solidFill>
                <a:srgbClr val="000000"/>
              </a:solidFill>
              <a:latin typeface="ＭＳ Ｐゴシック"/>
              <a:ea typeface="ＭＳ Ｐゴシック"/>
            </a:rPr>
            <a:t>　</a:t>
          </a:r>
          <a:r>
            <a:rPr lang="ja-JP" altLang="ja-JP" sz="1100" b="1" i="0" baseline="0">
              <a:effectLst/>
              <a:latin typeface="+mn-lt"/>
              <a:ea typeface="+mn-ea"/>
              <a:cs typeface="+mn-cs"/>
            </a:rPr>
            <a:t>間の保育する見込みの児童を、４月在籍者で保育予定月数の多い順、次に入所月順に入力ください。</a:t>
          </a:r>
          <a:endParaRPr lang="ja-JP" altLang="ja-JP" sz="1000">
            <a:effectLst/>
          </a:endParaRPr>
        </a:p>
        <a:p>
          <a:pPr rtl="0">
            <a:lnSpc>
              <a:spcPts val="1200"/>
            </a:lnSpc>
          </a:pPr>
          <a:r>
            <a:rPr lang="ja-JP" altLang="ja-JP" sz="1000" b="1" i="0" baseline="0">
              <a:solidFill>
                <a:srgbClr val="FF0000"/>
              </a:solidFill>
              <a:effectLst/>
              <a:latin typeface="+mn-lt"/>
              <a:ea typeface="+mn-ea"/>
              <a:cs typeface="+mn-cs"/>
            </a:rPr>
            <a:t>保育児童には様式２－５の児童保育を行う者は含めないでください。</a:t>
          </a:r>
          <a:endParaRPr lang="ja-JP" altLang="ja-JP" sz="1000">
            <a:solidFill>
              <a:srgbClr val="FF0000"/>
            </a:solidFill>
            <a:effectLst/>
          </a:endParaRPr>
        </a:p>
      </xdr:txBody>
    </xdr:sp>
    <xdr:clientData/>
  </xdr:twoCellAnchor>
  <xdr:twoCellAnchor editAs="oneCell">
    <xdr:from>
      <xdr:col>4</xdr:col>
      <xdr:colOff>266700</xdr:colOff>
      <xdr:row>22</xdr:row>
      <xdr:rowOff>57150</xdr:rowOff>
    </xdr:from>
    <xdr:to>
      <xdr:col>13</xdr:col>
      <xdr:colOff>197202</xdr:colOff>
      <xdr:row>25</xdr:row>
      <xdr:rowOff>312209</xdr:rowOff>
    </xdr:to>
    <xdr:sp macro="" textlink="">
      <xdr:nvSpPr>
        <xdr:cNvPr id="3" name="AutoShape 4">
          <a:extLst>
            <a:ext uri="{FF2B5EF4-FFF2-40B4-BE49-F238E27FC236}">
              <a16:creationId xmlns:a16="http://schemas.microsoft.com/office/drawing/2014/main" id="{1DA121C2-C063-4662-9A58-7C704225C5F5}"/>
            </a:ext>
          </a:extLst>
        </xdr:cNvPr>
        <xdr:cNvSpPr>
          <a:spLocks noChangeArrowheads="1"/>
        </xdr:cNvSpPr>
      </xdr:nvSpPr>
      <xdr:spPr bwMode="auto">
        <a:xfrm rot="10800000" flipV="1">
          <a:off x="4105275" y="6477000"/>
          <a:ext cx="2759427" cy="1283759"/>
        </a:xfrm>
        <a:prstGeom prst="wedgeRoundRectCallout">
          <a:avLst>
            <a:gd name="adj1" fmla="val 40072"/>
            <a:gd name="adj2" fmla="val -79976"/>
            <a:gd name="adj3" fmla="val 16667"/>
          </a:avLst>
        </a:prstGeom>
        <a:solidFill>
          <a:srgbClr xmlns:mc="http://schemas.openxmlformats.org/markup-compatibility/2006" xmlns:a14="http://schemas.microsoft.com/office/drawing/2010/main" val="FFFFFF" mc:Ignorable="a14" a14:legacySpreadsheetColorIndex="65"/>
        </a:solidFill>
        <a:ln w="222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t" upright="1"/>
        <a:lstStyle/>
        <a:p>
          <a:pPr algn="l" rtl="0">
            <a:lnSpc>
              <a:spcPts val="1300"/>
            </a:lnSpc>
            <a:defRPr sz="1000"/>
          </a:pPr>
          <a:endParaRPr lang="ja-JP" altLang="en-US"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保育月数と入所期間が一致します。</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例</a:t>
          </a:r>
          <a:r>
            <a:rPr lang="en-US" altLang="ja-JP" sz="1100" b="1" i="0" u="none" strike="noStrike" baseline="0">
              <a:solidFill>
                <a:srgbClr val="000000"/>
              </a:solidFill>
              <a:latin typeface="ＭＳ Ｐゴシック"/>
              <a:ea typeface="ＭＳ Ｐゴシック"/>
            </a:rPr>
            <a:t>】</a:t>
          </a:r>
        </a:p>
        <a:p>
          <a:pPr algn="l" rtl="0">
            <a:lnSpc>
              <a:spcPts val="1300"/>
            </a:lnSpc>
            <a:defRPr sz="1000"/>
          </a:pPr>
          <a:r>
            <a:rPr lang="ja-JP" altLang="en-US" sz="1100" b="1" i="0" u="none" strike="noStrike" baseline="0">
              <a:solidFill>
                <a:srgbClr val="000000"/>
              </a:solidFill>
              <a:latin typeface="ＭＳ Ｐゴシック"/>
              <a:ea typeface="ＭＳ Ｐゴシック"/>
            </a:rPr>
            <a:t>保育月数　６</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入所期間　４月～９月に○</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どちらも６ヶ月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179917</xdr:colOff>
      <xdr:row>29</xdr:row>
      <xdr:rowOff>165101</xdr:rowOff>
    </xdr:from>
    <xdr:to>
      <xdr:col>20</xdr:col>
      <xdr:colOff>827439</xdr:colOff>
      <xdr:row>32</xdr:row>
      <xdr:rowOff>154517</xdr:rowOff>
    </xdr:to>
    <xdr:sp macro="" textlink="">
      <xdr:nvSpPr>
        <xdr:cNvPr id="14337" name="Rectangle 1">
          <a:extLst>
            <a:ext uri="{FF2B5EF4-FFF2-40B4-BE49-F238E27FC236}">
              <a16:creationId xmlns:a16="http://schemas.microsoft.com/office/drawing/2014/main" id="{23A73ABF-F710-4391-A88D-D8AA9549D83A}"/>
            </a:ext>
          </a:extLst>
        </xdr:cNvPr>
        <xdr:cNvSpPr>
          <a:spLocks noChangeArrowheads="1"/>
        </xdr:cNvSpPr>
      </xdr:nvSpPr>
      <xdr:spPr bwMode="auto">
        <a:xfrm>
          <a:off x="11197167" y="8779934"/>
          <a:ext cx="3568522" cy="4974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00"/>
              </a:solidFill>
              <a:latin typeface="ＭＳ Ｐゴシック"/>
              <a:ea typeface="ＭＳ Ｐゴシック"/>
            </a:rPr>
            <a:t>各非常勤職員の月（年）間延勤務時間数</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ja-JP" sz="1100">
              <a:solidFill>
                <a:srgbClr val="FF0000"/>
              </a:solidFill>
              <a:effectLst/>
              <a:latin typeface="+mn-lt"/>
              <a:ea typeface="+mn-ea"/>
              <a:cs typeface="+mn-cs"/>
            </a:rPr>
            <a:t>常勤職員が勤務すべき月（年）</a:t>
          </a:r>
          <a:r>
            <a:rPr lang="ja-JP" altLang="en-US" sz="1100">
              <a:solidFill>
                <a:srgbClr val="FF0000"/>
              </a:solidFill>
              <a:effectLst/>
              <a:latin typeface="+mn-lt"/>
              <a:ea typeface="+mn-ea"/>
              <a:cs typeface="+mn-cs"/>
            </a:rPr>
            <a:t>間</a:t>
          </a:r>
          <a:r>
            <a:rPr lang="ja-JP" altLang="ja-JP" sz="1100">
              <a:solidFill>
                <a:srgbClr val="FF0000"/>
              </a:solidFill>
              <a:effectLst/>
              <a:latin typeface="+mn-lt"/>
              <a:ea typeface="+mn-ea"/>
              <a:cs typeface="+mn-cs"/>
            </a:rPr>
            <a:t>勤務時間数</a:t>
          </a:r>
          <a:endParaRPr lang="ja-JP" altLang="en-US" sz="1100" b="0" i="0" u="none" strike="noStrike" baseline="0">
            <a:solidFill>
              <a:srgbClr val="FF0000"/>
            </a:solidFill>
            <a:latin typeface="ＭＳ Ｐゴシック"/>
            <a:ea typeface="ＭＳ Ｐゴシック"/>
          </a:endParaRPr>
        </a:p>
      </xdr:txBody>
    </xdr:sp>
    <xdr:clientData/>
  </xdr:twoCellAnchor>
  <xdr:twoCellAnchor editAs="oneCell">
    <xdr:from>
      <xdr:col>10</xdr:col>
      <xdr:colOff>63499</xdr:colOff>
      <xdr:row>22</xdr:row>
      <xdr:rowOff>92075</xdr:rowOff>
    </xdr:from>
    <xdr:to>
      <xdr:col>15</xdr:col>
      <xdr:colOff>465666</xdr:colOff>
      <xdr:row>25</xdr:row>
      <xdr:rowOff>15875</xdr:rowOff>
    </xdr:to>
    <xdr:sp macro="" textlink="">
      <xdr:nvSpPr>
        <xdr:cNvPr id="13315" name="AutoShape 51">
          <a:extLst>
            <a:ext uri="{FF2B5EF4-FFF2-40B4-BE49-F238E27FC236}">
              <a16:creationId xmlns:a16="http://schemas.microsoft.com/office/drawing/2014/main" id="{3FCB9F0B-8F72-4D84-B2C9-E887F4351885}"/>
            </a:ext>
          </a:extLst>
        </xdr:cNvPr>
        <xdr:cNvSpPr>
          <a:spLocks noChangeArrowheads="1"/>
        </xdr:cNvSpPr>
      </xdr:nvSpPr>
      <xdr:spPr bwMode="auto">
        <a:xfrm>
          <a:off x="6699249" y="7521575"/>
          <a:ext cx="4053417" cy="431800"/>
        </a:xfrm>
        <a:prstGeom prst="wedgeRoundRectCallout">
          <a:avLst>
            <a:gd name="adj1" fmla="val -88238"/>
            <a:gd name="adj2" fmla="val -97713"/>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補助要件（Ａ型特例：1.0人以上、Ａ型：4.0人以上、Ｂ型：10.0人以上、Ｂ型特例：30.0人以上）を満たすこと。</a:t>
          </a:r>
        </a:p>
      </xdr:txBody>
    </xdr:sp>
    <xdr:clientData fPrintsWithSheet="0"/>
  </xdr:twoCellAnchor>
  <xdr:twoCellAnchor>
    <xdr:from>
      <xdr:col>17</xdr:col>
      <xdr:colOff>576943</xdr:colOff>
      <xdr:row>24</xdr:row>
      <xdr:rowOff>39461</xdr:rowOff>
    </xdr:from>
    <xdr:to>
      <xdr:col>23</xdr:col>
      <xdr:colOff>246289</xdr:colOff>
      <xdr:row>28</xdr:row>
      <xdr:rowOff>16328</xdr:rowOff>
    </xdr:to>
    <xdr:sp macro="" textlink="">
      <xdr:nvSpPr>
        <xdr:cNvPr id="13316" name="AutoShape 52">
          <a:extLst>
            <a:ext uri="{FF2B5EF4-FFF2-40B4-BE49-F238E27FC236}">
              <a16:creationId xmlns:a16="http://schemas.microsoft.com/office/drawing/2014/main" id="{526204F3-AD5E-41CC-9F36-40DE2BC6C320}"/>
            </a:ext>
          </a:extLst>
        </xdr:cNvPr>
        <xdr:cNvSpPr>
          <a:spLocks noChangeArrowheads="1"/>
        </xdr:cNvSpPr>
      </xdr:nvSpPr>
      <xdr:spPr bwMode="auto">
        <a:xfrm>
          <a:off x="12368893" y="7878536"/>
          <a:ext cx="3736521" cy="662667"/>
        </a:xfrm>
        <a:prstGeom prst="wedgeRoundRectCallout">
          <a:avLst>
            <a:gd name="adj1" fmla="val 35393"/>
            <a:gd name="adj2" fmla="val -99612"/>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補助要件に合致しているか。</a:t>
          </a:r>
        </a:p>
        <a:p>
          <a:pPr algn="l" rtl="0">
            <a:lnSpc>
              <a:spcPts val="1200"/>
            </a:lnSpc>
            <a:defRPr sz="1000"/>
          </a:pPr>
          <a:r>
            <a:rPr lang="ja-JP" altLang="en-US" sz="1100" b="1" i="0" u="none" strike="noStrike" baseline="0">
              <a:solidFill>
                <a:srgbClr val="000000"/>
              </a:solidFill>
              <a:latin typeface="ＭＳ Ｐゴシック"/>
              <a:ea typeface="ＭＳ Ｐゴシック"/>
            </a:rPr>
            <a:t>各月について</a:t>
          </a:r>
          <a:r>
            <a:rPr lang="ja-JP" altLang="en-US" sz="1100" b="0" i="0" u="none" strike="noStrike" baseline="0">
              <a:solidFill>
                <a:srgbClr val="000000"/>
              </a:solidFill>
              <a:latin typeface="ＭＳ Ｐゴシック"/>
              <a:ea typeface="ＭＳ Ｐゴシック"/>
            </a:rPr>
            <a:t>、[常勤職員平均+非常勤職員（）内平均〕が基準人数を満たすこと。</a:t>
          </a:r>
        </a:p>
      </xdr:txBody>
    </xdr:sp>
    <xdr:clientData fPrintsWithSheet="0"/>
  </xdr:twoCellAnchor>
  <xdr:twoCellAnchor editAs="oneCell">
    <xdr:from>
      <xdr:col>17</xdr:col>
      <xdr:colOff>80697</xdr:colOff>
      <xdr:row>0</xdr:row>
      <xdr:rowOff>126736</xdr:rowOff>
    </xdr:from>
    <xdr:to>
      <xdr:col>20</xdr:col>
      <xdr:colOff>76464</xdr:colOff>
      <xdr:row>3</xdr:row>
      <xdr:rowOff>98161</xdr:rowOff>
    </xdr:to>
    <xdr:sp macro="" textlink="">
      <xdr:nvSpPr>
        <xdr:cNvPr id="13318" name="AutoShape 54">
          <a:extLst>
            <a:ext uri="{FF2B5EF4-FFF2-40B4-BE49-F238E27FC236}">
              <a16:creationId xmlns:a16="http://schemas.microsoft.com/office/drawing/2014/main" id="{2E11B074-1608-4762-AE8F-4AD59394B22E}"/>
            </a:ext>
          </a:extLst>
        </xdr:cNvPr>
        <xdr:cNvSpPr>
          <a:spLocks noChangeArrowheads="1"/>
        </xdr:cNvSpPr>
      </xdr:nvSpPr>
      <xdr:spPr bwMode="auto">
        <a:xfrm>
          <a:off x="11828197" y="126736"/>
          <a:ext cx="2186517" cy="934508"/>
        </a:xfrm>
        <a:prstGeom prst="wedgeRoundRectCallout">
          <a:avLst>
            <a:gd name="adj1" fmla="val -3497"/>
            <a:gd name="adj2" fmla="val 92508"/>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看護職員は病児等保育を行っている施設において</a:t>
          </a:r>
          <a:r>
            <a:rPr lang="ja-JP" altLang="en-US" sz="1100" b="0" i="0" u="none" strike="noStrike" baseline="0">
              <a:solidFill>
                <a:sysClr val="windowText" lastClr="000000"/>
              </a:solidFill>
              <a:latin typeface="ＭＳ Ｐゴシック"/>
              <a:ea typeface="ＭＳ Ｐゴシック"/>
            </a:rPr>
            <a:t>、病児等保育を専門に担当している</a:t>
          </a:r>
          <a:r>
            <a:rPr lang="ja-JP" altLang="en-US" sz="1100" b="0" i="0" u="none" strike="noStrike" baseline="0">
              <a:solidFill>
                <a:srgbClr val="FF0000"/>
              </a:solidFill>
              <a:latin typeface="ＭＳ Ｐゴシック"/>
              <a:ea typeface="ＭＳ Ｐゴシック"/>
            </a:rPr>
            <a:t>常勤の看護職員を１名以上</a:t>
          </a:r>
          <a:r>
            <a:rPr lang="ja-JP" altLang="en-US" sz="1100" b="0" i="0" u="none" strike="noStrike" baseline="0">
              <a:solidFill>
                <a:srgbClr val="000000"/>
              </a:solidFill>
              <a:latin typeface="ＭＳ Ｐゴシック"/>
              <a:ea typeface="ＭＳ Ｐゴシック"/>
            </a:rPr>
            <a:t>入力ください。</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409575</xdr:colOff>
      <xdr:row>2</xdr:row>
      <xdr:rowOff>180975</xdr:rowOff>
    </xdr:from>
    <xdr:to>
      <xdr:col>10</xdr:col>
      <xdr:colOff>44450</xdr:colOff>
      <xdr:row>3</xdr:row>
      <xdr:rowOff>228600</xdr:rowOff>
    </xdr:to>
    <xdr:sp macro="" textlink="">
      <xdr:nvSpPr>
        <xdr:cNvPr id="13319" name="AutoShape 55">
          <a:extLst>
            <a:ext uri="{FF2B5EF4-FFF2-40B4-BE49-F238E27FC236}">
              <a16:creationId xmlns:a16="http://schemas.microsoft.com/office/drawing/2014/main" id="{2E0937C6-7DCB-4107-BF9C-A330CE3C6E3E}"/>
            </a:ext>
          </a:extLst>
        </xdr:cNvPr>
        <xdr:cNvSpPr>
          <a:spLocks noChangeArrowheads="1"/>
        </xdr:cNvSpPr>
      </xdr:nvSpPr>
      <xdr:spPr bwMode="auto">
        <a:xfrm>
          <a:off x="8077200" y="714375"/>
          <a:ext cx="1828800" cy="476250"/>
        </a:xfrm>
        <a:prstGeom prst="wedgeRoundRectCallout">
          <a:avLst>
            <a:gd name="adj1" fmla="val -12069"/>
            <a:gd name="adj2" fmla="val 89472"/>
            <a:gd name="adj3" fmla="val 16667"/>
          </a:avLst>
        </a:prstGeom>
        <a:solidFill>
          <a:srgbClr val="FFFFFF"/>
        </a:solidFill>
        <a:ln w="9525" algn="ctr">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病児等保育を行っている施設のみ入力ください。</a:t>
          </a:r>
        </a:p>
      </xdr:txBody>
    </xdr:sp>
    <xdr:clientData fPrintsWithSheet="0"/>
  </xdr:twoCellAnchor>
  <xdr:twoCellAnchor editAs="oneCell">
    <xdr:from>
      <xdr:col>12</xdr:col>
      <xdr:colOff>626533</xdr:colOff>
      <xdr:row>0</xdr:row>
      <xdr:rowOff>77258</xdr:rowOff>
    </xdr:from>
    <xdr:to>
      <xdr:col>17</xdr:col>
      <xdr:colOff>42333</xdr:colOff>
      <xdr:row>2</xdr:row>
      <xdr:rowOff>391583</xdr:rowOff>
    </xdr:to>
    <xdr:sp macro="" textlink="">
      <xdr:nvSpPr>
        <xdr:cNvPr id="13344" name="AutoShape 50">
          <a:extLst>
            <a:ext uri="{FF2B5EF4-FFF2-40B4-BE49-F238E27FC236}">
              <a16:creationId xmlns:a16="http://schemas.microsoft.com/office/drawing/2014/main" id="{4CFF97BC-DF04-415B-8A20-428B26A4CEAE}"/>
            </a:ext>
          </a:extLst>
        </xdr:cNvPr>
        <xdr:cNvSpPr>
          <a:spLocks noChangeArrowheads="1"/>
        </xdr:cNvSpPr>
      </xdr:nvSpPr>
      <xdr:spPr bwMode="auto">
        <a:xfrm>
          <a:off x="8722783" y="77258"/>
          <a:ext cx="3067050" cy="843492"/>
        </a:xfrm>
        <a:prstGeom prst="wedgeRoundRectCallout">
          <a:avLst>
            <a:gd name="adj1" fmla="val -46861"/>
            <a:gd name="adj2" fmla="val 114665"/>
            <a:gd name="adj3" fmla="val 16667"/>
          </a:avLst>
        </a:prstGeom>
        <a:solidFill>
          <a:schemeClr val="accent6">
            <a:lumMod val="40000"/>
            <a:lumOff val="60000"/>
          </a:schemeClr>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　様式1-</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 </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一致するよう入力ください。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非常勤職員の左欄は実人数を、右欄には常勤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換算した人数を入力ください。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10</xdr:col>
      <xdr:colOff>158749</xdr:colOff>
      <xdr:row>1</xdr:row>
      <xdr:rowOff>243417</xdr:rowOff>
    </xdr:from>
    <xdr:to>
      <xdr:col>12</xdr:col>
      <xdr:colOff>507999</xdr:colOff>
      <xdr:row>4</xdr:row>
      <xdr:rowOff>284237</xdr:rowOff>
    </xdr:to>
    <xdr:sp macro="" textlink="">
      <xdr:nvSpPr>
        <xdr:cNvPr id="16" name="AutoShape 53">
          <a:extLst>
            <a:ext uri="{FF2B5EF4-FFF2-40B4-BE49-F238E27FC236}">
              <a16:creationId xmlns:a16="http://schemas.microsoft.com/office/drawing/2014/main" id="{E5D83EA7-AA4D-4B4D-9E4F-ED3A8A67CEE2}"/>
            </a:ext>
          </a:extLst>
        </xdr:cNvPr>
        <xdr:cNvSpPr>
          <a:spLocks noChangeArrowheads="1"/>
        </xdr:cNvSpPr>
      </xdr:nvSpPr>
      <xdr:spPr bwMode="auto">
        <a:xfrm>
          <a:off x="6794499" y="508000"/>
          <a:ext cx="1809750" cy="1088570"/>
        </a:xfrm>
        <a:prstGeom prst="wedgeRoundRectCallout">
          <a:avLst>
            <a:gd name="adj1" fmla="val -62534"/>
            <a:gd name="adj2" fmla="val 94951"/>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ysClr val="windowText" lastClr="000000"/>
              </a:solidFill>
              <a:latin typeface="ＭＳ Ｐゴシック"/>
              <a:ea typeface="ＭＳ Ｐゴシック"/>
            </a:rPr>
            <a:t>について、月の途中で、採用又は退職の場合は、日割り計算を行ってください。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（小数点第２位四捨五入）</a:t>
          </a:r>
        </a:p>
      </xdr:txBody>
    </xdr:sp>
    <xdr:clientData fPrintsWithSheet="0"/>
  </xdr:twoCellAnchor>
  <xdr:twoCellAnchor>
    <xdr:from>
      <xdr:col>23</xdr:col>
      <xdr:colOff>328084</xdr:colOff>
      <xdr:row>18</xdr:row>
      <xdr:rowOff>74084</xdr:rowOff>
    </xdr:from>
    <xdr:to>
      <xdr:col>25</xdr:col>
      <xdr:colOff>423333</xdr:colOff>
      <xdr:row>20</xdr:row>
      <xdr:rowOff>50950</xdr:rowOff>
    </xdr:to>
    <xdr:sp macro="" textlink="">
      <xdr:nvSpPr>
        <xdr:cNvPr id="11" name="AutoShape 52">
          <a:extLst>
            <a:ext uri="{FF2B5EF4-FFF2-40B4-BE49-F238E27FC236}">
              <a16:creationId xmlns:a16="http://schemas.microsoft.com/office/drawing/2014/main" id="{B06FC5D1-EECF-48C2-B37E-05A79FF6FD04}"/>
            </a:ext>
          </a:extLst>
        </xdr:cNvPr>
        <xdr:cNvSpPr>
          <a:spLocks noChangeArrowheads="1"/>
        </xdr:cNvSpPr>
      </xdr:nvSpPr>
      <xdr:spPr bwMode="auto">
        <a:xfrm>
          <a:off x="16054917" y="6148917"/>
          <a:ext cx="1471083" cy="654200"/>
        </a:xfrm>
        <a:prstGeom prst="wedgeRoundRectCallout">
          <a:avLst>
            <a:gd name="adj1" fmla="val -64006"/>
            <a:gd name="adj2" fmla="val 123638"/>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保育士＋保育士助手の最小月人員</a:t>
          </a:r>
        </a:p>
      </xdr:txBody>
    </xdr:sp>
    <xdr:clientData fPrintsWithSheet="0"/>
  </xdr:twoCellAnchor>
  <xdr:twoCellAnchor editAs="oneCell">
    <xdr:from>
      <xdr:col>24</xdr:col>
      <xdr:colOff>112447</xdr:colOff>
      <xdr:row>0</xdr:row>
      <xdr:rowOff>211667</xdr:rowOff>
    </xdr:from>
    <xdr:to>
      <xdr:col>29</xdr:col>
      <xdr:colOff>169332</xdr:colOff>
      <xdr:row>4</xdr:row>
      <xdr:rowOff>571500</xdr:rowOff>
    </xdr:to>
    <xdr:sp macro="" textlink="">
      <xdr:nvSpPr>
        <xdr:cNvPr id="12" name="AutoShape 53">
          <a:extLst>
            <a:ext uri="{FF2B5EF4-FFF2-40B4-BE49-F238E27FC236}">
              <a16:creationId xmlns:a16="http://schemas.microsoft.com/office/drawing/2014/main" id="{379FB3C1-193F-41E8-A75A-D859FDDF2864}"/>
            </a:ext>
          </a:extLst>
        </xdr:cNvPr>
        <xdr:cNvSpPr>
          <a:spLocks noChangeArrowheads="1"/>
        </xdr:cNvSpPr>
      </xdr:nvSpPr>
      <xdr:spPr bwMode="auto">
        <a:xfrm>
          <a:off x="16527197" y="211667"/>
          <a:ext cx="3422385" cy="1672166"/>
        </a:xfrm>
        <a:prstGeom prst="wedgeRoundRectCallout">
          <a:avLst>
            <a:gd name="adj1" fmla="val -114248"/>
            <a:gd name="adj2" fmla="val 80943"/>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ysClr val="windowText" lastClr="000000"/>
              </a:solidFill>
              <a:latin typeface="ＭＳ Ｐゴシック"/>
              <a:ea typeface="ＭＳ Ｐゴシック"/>
            </a:rPr>
            <a:t>備考欄には</a:t>
          </a: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rgbClr val="000000"/>
              </a:solidFill>
              <a:latin typeface="ＭＳ Ｐゴシック"/>
              <a:ea typeface="ＭＳ Ｐゴシック"/>
            </a:rPr>
            <a:t>の各月の異動状況（採用、退職、産休等）を入力してください。</a:t>
          </a:r>
        </a:p>
        <a:p>
          <a:pPr algn="l" rtl="0">
            <a:defRPr sz="1000"/>
          </a:pPr>
          <a:r>
            <a:rPr lang="ja-JP" altLang="en-US" sz="1100" b="0" i="0" u="none" strike="noStrike" baseline="0">
              <a:solidFill>
                <a:srgbClr val="000000"/>
              </a:solidFill>
              <a:latin typeface="ＭＳ Ｐゴシック"/>
              <a:ea typeface="ＭＳ Ｐゴシック"/>
            </a:rPr>
            <a:t>（記入例）</a:t>
          </a:r>
        </a:p>
        <a:p>
          <a:pPr algn="l" rtl="0">
            <a:lnSpc>
              <a:spcPts val="1300"/>
            </a:lnSpc>
            <a:defRPr sz="1000"/>
          </a:pPr>
          <a:r>
            <a:rPr lang="ja-JP" altLang="en-US" sz="1100" b="0" i="0" u="none" strike="noStrike" baseline="0">
              <a:solidFill>
                <a:srgbClr val="000000"/>
              </a:solidFill>
              <a:latin typeface="ＭＳ Ｐゴシック"/>
              <a:ea typeface="ＭＳ Ｐゴシック"/>
            </a:rPr>
            <a:t>　保育士○日付採用○人</a:t>
          </a:r>
        </a:p>
        <a:p>
          <a:pPr algn="l" rtl="0">
            <a:lnSpc>
              <a:spcPts val="1100"/>
            </a:lnSpc>
            <a:defRPr sz="1000"/>
          </a:pPr>
          <a:r>
            <a:rPr lang="ja-JP" altLang="en-US" sz="1100" b="0" i="0" u="none" strike="noStrike" baseline="0">
              <a:solidFill>
                <a:srgbClr val="000000"/>
              </a:solidFill>
              <a:latin typeface="ＭＳ Ｐゴシック"/>
              <a:ea typeface="ＭＳ Ｐゴシック"/>
            </a:rPr>
            <a:t>　保育助手○日付退職○人</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保育士○日から産休○人</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FF0000"/>
            </a:solidFill>
            <a:latin typeface="ＭＳ Ｐゴシック"/>
            <a:ea typeface="ＭＳ Ｐゴシック"/>
          </a:endParaRPr>
        </a:p>
        <a:p>
          <a:pPr algn="l" rtl="0">
            <a:lnSpc>
              <a:spcPts val="11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非常勤職員については記入の必要はありません。</a:t>
          </a:r>
        </a:p>
      </xdr:txBody>
    </xdr:sp>
    <xdr:clientData fPrintsWithSheet="0"/>
  </xdr:twoCellAnchor>
  <xdr:twoCellAnchor editAs="oneCell">
    <xdr:from>
      <xdr:col>20</xdr:col>
      <xdr:colOff>169333</xdr:colOff>
      <xdr:row>0</xdr:row>
      <xdr:rowOff>148167</xdr:rowOff>
    </xdr:from>
    <xdr:to>
      <xdr:col>23</xdr:col>
      <xdr:colOff>567267</xdr:colOff>
      <xdr:row>3</xdr:row>
      <xdr:rowOff>119592</xdr:rowOff>
    </xdr:to>
    <xdr:sp macro="" textlink="">
      <xdr:nvSpPr>
        <xdr:cNvPr id="14" name="AutoShape 54">
          <a:extLst>
            <a:ext uri="{FF2B5EF4-FFF2-40B4-BE49-F238E27FC236}">
              <a16:creationId xmlns:a16="http://schemas.microsoft.com/office/drawing/2014/main" id="{C8803561-3B0D-4723-A1AA-BAF709B2B11D}"/>
            </a:ext>
          </a:extLst>
        </xdr:cNvPr>
        <xdr:cNvSpPr>
          <a:spLocks noChangeArrowheads="1"/>
        </xdr:cNvSpPr>
      </xdr:nvSpPr>
      <xdr:spPr bwMode="auto">
        <a:xfrm>
          <a:off x="14107583" y="148167"/>
          <a:ext cx="2186517" cy="934508"/>
        </a:xfrm>
        <a:prstGeom prst="wedgeRoundRectCallout">
          <a:avLst>
            <a:gd name="adj1" fmla="val -69809"/>
            <a:gd name="adj2" fmla="val 86845"/>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児童保育専従職員は児童保育を行っている施設において、</a:t>
          </a:r>
          <a:r>
            <a:rPr lang="ja-JP" altLang="en-US" sz="1100" b="0" i="0" u="none" strike="noStrike" baseline="0">
              <a:solidFill>
                <a:sysClr val="windowText" lastClr="000000"/>
              </a:solidFill>
              <a:latin typeface="ＭＳ Ｐゴシック"/>
              <a:ea typeface="ＭＳ Ｐゴシック"/>
            </a:rPr>
            <a:t>児童保育を専門に担当している</a:t>
          </a:r>
          <a:r>
            <a:rPr lang="ja-JP" altLang="en-US" sz="1100" b="0" i="0" u="none" strike="noStrike" baseline="0">
              <a:solidFill>
                <a:srgbClr val="FF0000"/>
              </a:solidFill>
              <a:latin typeface="ＭＳ Ｐゴシック"/>
              <a:ea typeface="ＭＳ Ｐゴシック"/>
            </a:rPr>
            <a:t>保育士等を１名以上</a:t>
          </a:r>
          <a:r>
            <a:rPr lang="ja-JP" altLang="en-US" sz="1100" b="0" i="0" u="none" strike="noStrike" baseline="0">
              <a:solidFill>
                <a:srgbClr val="000000"/>
              </a:solidFill>
              <a:latin typeface="ＭＳ Ｐゴシック"/>
              <a:ea typeface="ＭＳ Ｐゴシック"/>
            </a:rPr>
            <a:t>入力ください。</a:t>
          </a:r>
        </a:p>
        <a:p>
          <a:pPr algn="l" rtl="0">
            <a:lnSpc>
              <a:spcPts val="7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180974</xdr:colOff>
      <xdr:row>31</xdr:row>
      <xdr:rowOff>104774</xdr:rowOff>
    </xdr:from>
    <xdr:to>
      <xdr:col>6</xdr:col>
      <xdr:colOff>32808</xdr:colOff>
      <xdr:row>32</xdr:row>
      <xdr:rowOff>114300</xdr:rowOff>
    </xdr:to>
    <xdr:sp macro="" textlink="">
      <xdr:nvSpPr>
        <xdr:cNvPr id="6145" name="AutoShape 3">
          <a:extLst>
            <a:ext uri="{FF2B5EF4-FFF2-40B4-BE49-F238E27FC236}">
              <a16:creationId xmlns:a16="http://schemas.microsoft.com/office/drawing/2014/main" id="{BF68D38C-C1F8-4B23-AE39-60AA1A4209B4}"/>
            </a:ext>
          </a:extLst>
        </xdr:cNvPr>
        <xdr:cNvSpPr>
          <a:spLocks noChangeArrowheads="1"/>
        </xdr:cNvSpPr>
      </xdr:nvSpPr>
      <xdr:spPr bwMode="auto">
        <a:xfrm>
          <a:off x="1104899" y="9077324"/>
          <a:ext cx="3286125" cy="704851"/>
        </a:xfrm>
        <a:prstGeom prst="wedgeRoundRectCallout">
          <a:avLst>
            <a:gd name="adj1" fmla="val -34038"/>
            <a:gd name="adj2" fmla="val -7667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４月１日に在籍し、４月に１５日以上病院内保育施設の利用があった職員の児童数を記入すること。</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ysClr val="windowText" lastClr="000000"/>
              </a:solidFill>
              <a:latin typeface="ＭＳ Ｐゴシック"/>
              <a:ea typeface="ＭＳ Ｐゴシック"/>
            </a:rPr>
            <a:t>（様式３、</a:t>
          </a:r>
          <a:r>
            <a:rPr lang="ja-JP" altLang="ja-JP" sz="1000" b="0" i="0" baseline="0">
              <a:solidFill>
                <a:sysClr val="windowText" lastClr="000000"/>
              </a:solidFill>
              <a:effectLst/>
              <a:latin typeface="+mn-lt"/>
              <a:ea typeface="+mn-ea"/>
              <a:cs typeface="+mn-cs"/>
            </a:rPr>
            <a:t>様式</a:t>
          </a:r>
          <a:r>
            <a:rPr lang="en-US" altLang="ja-JP" sz="1000" b="0" i="0" baseline="0">
              <a:solidFill>
                <a:sysClr val="windowText" lastClr="000000"/>
              </a:solidFill>
              <a:effectLst/>
              <a:latin typeface="+mn-lt"/>
              <a:ea typeface="+mn-ea"/>
              <a:cs typeface="+mn-cs"/>
            </a:rPr>
            <a:t>2-7</a:t>
          </a:r>
          <a:r>
            <a:rPr lang="ja-JP" altLang="ja-JP" sz="1000" b="0" i="0" baseline="0">
              <a:solidFill>
                <a:sysClr val="windowText" lastClr="000000"/>
              </a:solidFill>
              <a:effectLst/>
              <a:latin typeface="+mn-lt"/>
              <a:ea typeface="+mn-ea"/>
              <a:cs typeface="+mn-cs"/>
            </a:rPr>
            <a:t>の</a:t>
          </a:r>
          <a:r>
            <a:rPr lang="ja-JP" altLang="en-US" sz="1000" b="0" i="0" u="none" strike="noStrike" baseline="0">
              <a:solidFill>
                <a:sysClr val="windowText" lastClr="000000"/>
              </a:solidFill>
              <a:latin typeface="ＭＳ Ｐゴシック"/>
              <a:ea typeface="ＭＳ Ｐゴシック"/>
            </a:rPr>
            <a:t>保育児童数の４月分と一致すること）</a:t>
          </a:r>
          <a:endParaRPr lang="ja-JP" altLang="en-US" sz="800" b="0" i="0" u="none" strike="noStrike" baseline="0">
            <a:solidFill>
              <a:sysClr val="windowText" lastClr="000000"/>
            </a:solidFill>
            <a:latin typeface="ＭＳ Ｐゴシック"/>
            <a:ea typeface="ＭＳ Ｐゴシック"/>
          </a:endParaRPr>
        </a:p>
        <a:p>
          <a:pPr algn="l" rtl="0">
            <a:lnSpc>
              <a:spcPts val="800"/>
            </a:lnSpc>
            <a:defRPr sz="1000"/>
          </a:pP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600074</xdr:colOff>
      <xdr:row>31</xdr:row>
      <xdr:rowOff>371475</xdr:rowOff>
    </xdr:from>
    <xdr:to>
      <xdr:col>10</xdr:col>
      <xdr:colOff>561974</xdr:colOff>
      <xdr:row>32</xdr:row>
      <xdr:rowOff>276225</xdr:rowOff>
    </xdr:to>
    <xdr:sp macro="" textlink="">
      <xdr:nvSpPr>
        <xdr:cNvPr id="6148" name="AutoShape 13">
          <a:extLst>
            <a:ext uri="{FF2B5EF4-FFF2-40B4-BE49-F238E27FC236}">
              <a16:creationId xmlns:a16="http://schemas.microsoft.com/office/drawing/2014/main" id="{DBE14A4D-A435-4CDD-8CD3-DAB2872A36FA}"/>
            </a:ext>
          </a:extLst>
        </xdr:cNvPr>
        <xdr:cNvSpPr>
          <a:spLocks noChangeArrowheads="1"/>
        </xdr:cNvSpPr>
      </xdr:nvSpPr>
      <xdr:spPr bwMode="auto">
        <a:xfrm>
          <a:off x="5743574" y="9458325"/>
          <a:ext cx="2352675" cy="600075"/>
        </a:xfrm>
        <a:prstGeom prst="wedgeRoundRectCallout">
          <a:avLst>
            <a:gd name="adj1" fmla="val -88253"/>
            <a:gd name="adj2" fmla="val 7539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様式３　利用状況調の平均から、自動的に反映します。入力の必要はありません。</a:t>
          </a: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100541</xdr:colOff>
      <xdr:row>8</xdr:row>
      <xdr:rowOff>270933</xdr:rowOff>
    </xdr:from>
    <xdr:to>
      <xdr:col>17</xdr:col>
      <xdr:colOff>276225</xdr:colOff>
      <xdr:row>10</xdr:row>
      <xdr:rowOff>13758</xdr:rowOff>
    </xdr:to>
    <xdr:sp macro="" textlink="">
      <xdr:nvSpPr>
        <xdr:cNvPr id="16" name="AutoShape 2">
          <a:extLst>
            <a:ext uri="{FF2B5EF4-FFF2-40B4-BE49-F238E27FC236}">
              <a16:creationId xmlns:a16="http://schemas.microsoft.com/office/drawing/2014/main" id="{889BD0C7-2E6C-4ED8-A6CD-0F2FAD5927BD}"/>
            </a:ext>
          </a:extLst>
        </xdr:cNvPr>
        <xdr:cNvSpPr>
          <a:spLocks noChangeArrowheads="1"/>
        </xdr:cNvSpPr>
      </xdr:nvSpPr>
      <xdr:spPr bwMode="auto">
        <a:xfrm>
          <a:off x="8444441" y="3366558"/>
          <a:ext cx="2690284" cy="381000"/>
        </a:xfrm>
        <a:prstGeom prst="wedgeRoundRectCallout">
          <a:avLst>
            <a:gd name="adj1" fmla="val -82328"/>
            <a:gd name="adj2" fmla="val 8686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保育料月額10,000円未満の施設は、</a:t>
          </a:r>
          <a:r>
            <a:rPr lang="ja-JP" altLang="en-US" sz="1000" b="0" i="0" u="none" strike="noStrike" baseline="0">
              <a:solidFill>
                <a:srgbClr val="FF0000"/>
              </a:solidFill>
              <a:latin typeface="ＭＳ Ｐゴシック"/>
              <a:ea typeface="ＭＳ Ｐゴシック"/>
            </a:rPr>
            <a:t>補助対象外</a:t>
          </a:r>
          <a:r>
            <a:rPr lang="ja-JP" altLang="en-US" sz="1000" b="0" i="0" u="none" strike="noStrike" baseline="0">
              <a:solidFill>
                <a:srgbClr val="000000"/>
              </a:solidFill>
              <a:latin typeface="ＭＳ Ｐゴシック"/>
              <a:ea typeface="ＭＳ Ｐゴシック"/>
            </a:rPr>
            <a:t>となります。</a:t>
          </a:r>
        </a:p>
      </xdr:txBody>
    </xdr:sp>
    <xdr:clientData fPrintsWithSheet="0"/>
  </xdr:twoCellAnchor>
  <xdr:twoCellAnchor>
    <xdr:from>
      <xdr:col>11</xdr:col>
      <xdr:colOff>85725</xdr:colOff>
      <xdr:row>10</xdr:row>
      <xdr:rowOff>219075</xdr:rowOff>
    </xdr:from>
    <xdr:to>
      <xdr:col>17</xdr:col>
      <xdr:colOff>276225</xdr:colOff>
      <xdr:row>12</xdr:row>
      <xdr:rowOff>66675</xdr:rowOff>
    </xdr:to>
    <xdr:sp macro="" textlink="">
      <xdr:nvSpPr>
        <xdr:cNvPr id="11" name="AutoShape 2">
          <a:extLst>
            <a:ext uri="{FF2B5EF4-FFF2-40B4-BE49-F238E27FC236}">
              <a16:creationId xmlns:a16="http://schemas.microsoft.com/office/drawing/2014/main" id="{C0021325-B445-4433-B66C-DFB1834F9BD0}"/>
            </a:ext>
          </a:extLst>
        </xdr:cNvPr>
        <xdr:cNvSpPr>
          <a:spLocks noChangeArrowheads="1"/>
        </xdr:cNvSpPr>
      </xdr:nvSpPr>
      <xdr:spPr bwMode="auto">
        <a:xfrm>
          <a:off x="8429625" y="3952875"/>
          <a:ext cx="2705100" cy="342900"/>
        </a:xfrm>
        <a:prstGeom prst="wedgeRoundRectCallout">
          <a:avLst>
            <a:gd name="adj1" fmla="val -86917"/>
            <a:gd name="adj2" fmla="val 58618"/>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病児保育を実施している病院のみ、記入してください。</a:t>
          </a:r>
        </a:p>
      </xdr:txBody>
    </xdr:sp>
    <xdr:clientData fPrintsWithSheet="0"/>
  </xdr:twoCellAnchor>
  <xdr:twoCellAnchor>
    <xdr:from>
      <xdr:col>11</xdr:col>
      <xdr:colOff>123825</xdr:colOff>
      <xdr:row>12</xdr:row>
      <xdr:rowOff>190500</xdr:rowOff>
    </xdr:from>
    <xdr:to>
      <xdr:col>17</xdr:col>
      <xdr:colOff>276225</xdr:colOff>
      <xdr:row>14</xdr:row>
      <xdr:rowOff>114300</xdr:rowOff>
    </xdr:to>
    <xdr:sp macro="" textlink="">
      <xdr:nvSpPr>
        <xdr:cNvPr id="12" name="AutoShape 2">
          <a:extLst>
            <a:ext uri="{FF2B5EF4-FFF2-40B4-BE49-F238E27FC236}">
              <a16:creationId xmlns:a16="http://schemas.microsoft.com/office/drawing/2014/main" id="{A930C016-CFF0-41B2-8B31-F06104D01861}"/>
            </a:ext>
          </a:extLst>
        </xdr:cNvPr>
        <xdr:cNvSpPr>
          <a:spLocks noChangeArrowheads="1"/>
        </xdr:cNvSpPr>
      </xdr:nvSpPr>
      <xdr:spPr bwMode="auto">
        <a:xfrm>
          <a:off x="8467725" y="4419600"/>
          <a:ext cx="2667000" cy="419100"/>
        </a:xfrm>
        <a:prstGeom prst="wedgeRoundRectCallout">
          <a:avLst>
            <a:gd name="adj1" fmla="val -88486"/>
            <a:gd name="adj2" fmla="val -23104"/>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児童保育を実施している病院のみ、記入してください。</a:t>
          </a:r>
        </a:p>
      </xdr:txBody>
    </xdr:sp>
    <xdr:clientData fPrintsWithSheet="0"/>
  </xdr:twoCellAnchor>
  <xdr:twoCellAnchor>
    <xdr:from>
      <xdr:col>11</xdr:col>
      <xdr:colOff>133349</xdr:colOff>
      <xdr:row>14</xdr:row>
      <xdr:rowOff>171450</xdr:rowOff>
    </xdr:from>
    <xdr:to>
      <xdr:col>17</xdr:col>
      <xdr:colOff>295274</xdr:colOff>
      <xdr:row>16</xdr:row>
      <xdr:rowOff>127000</xdr:rowOff>
    </xdr:to>
    <xdr:sp macro="" textlink="">
      <xdr:nvSpPr>
        <xdr:cNvPr id="10" name="AutoShape 2">
          <a:extLst>
            <a:ext uri="{FF2B5EF4-FFF2-40B4-BE49-F238E27FC236}">
              <a16:creationId xmlns:a16="http://schemas.microsoft.com/office/drawing/2014/main" id="{62C226C3-EFD2-4A2B-9C18-3AD2F15BFBB7}"/>
            </a:ext>
          </a:extLst>
        </xdr:cNvPr>
        <xdr:cNvSpPr>
          <a:spLocks noChangeArrowheads="1"/>
        </xdr:cNvSpPr>
      </xdr:nvSpPr>
      <xdr:spPr bwMode="auto">
        <a:xfrm>
          <a:off x="8477249" y="4895850"/>
          <a:ext cx="2676525" cy="527050"/>
        </a:xfrm>
        <a:prstGeom prst="wedgeRoundRectCallout">
          <a:avLst>
            <a:gd name="adj1" fmla="val -88499"/>
            <a:gd name="adj2" fmla="val -76675"/>
            <a:gd name="adj3" fmla="val 16667"/>
          </a:avLst>
        </a:prstGeom>
        <a:solidFill>
          <a:srgbClr val="FF99FF"/>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一般乳幼児等の保育の有無を選択してください。「無」を選択していますが、「有」の場合は▼をクリックして「有」を選択してください。</a:t>
          </a:r>
        </a:p>
      </xdr:txBody>
    </xdr:sp>
    <xdr:clientData fPrintsWithSheet="0"/>
  </xdr:twoCellAnchor>
  <xdr:twoCellAnchor editAs="oneCell">
    <xdr:from>
      <xdr:col>4</xdr:col>
      <xdr:colOff>0</xdr:colOff>
      <xdr:row>8</xdr:row>
      <xdr:rowOff>0</xdr:rowOff>
    </xdr:from>
    <xdr:to>
      <xdr:col>6</xdr:col>
      <xdr:colOff>142804</xdr:colOff>
      <xdr:row>11</xdr:row>
      <xdr:rowOff>52916</xdr:rowOff>
    </xdr:to>
    <xdr:sp macro="" textlink="" fLocksText="0">
      <xdr:nvSpPr>
        <xdr:cNvPr id="13" name="AutoShape 4">
          <a:extLst>
            <a:ext uri="{FF2B5EF4-FFF2-40B4-BE49-F238E27FC236}">
              <a16:creationId xmlns:a16="http://schemas.microsoft.com/office/drawing/2014/main" id="{E6488872-20AB-48A0-B9A0-96E5E36034F9}"/>
            </a:ext>
          </a:extLst>
        </xdr:cNvPr>
        <xdr:cNvSpPr>
          <a:spLocks noChangeArrowheads="1"/>
        </xdr:cNvSpPr>
      </xdr:nvSpPr>
      <xdr:spPr bwMode="auto">
        <a:xfrm>
          <a:off x="2645833" y="3111500"/>
          <a:ext cx="1857304" cy="931333"/>
        </a:xfrm>
        <a:prstGeom prst="wedgeRoundRectCallout">
          <a:avLst>
            <a:gd name="adj1" fmla="val -23847"/>
            <a:gd name="adj2" fmla="val -7357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9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文字、数字両方で入力できます。</a:t>
          </a: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例「</a:t>
          </a:r>
          <a:r>
            <a:rPr lang="en-US" altLang="ja-JP" sz="1000" b="0" i="0" u="none" strike="noStrike" baseline="0">
              <a:solidFill>
                <a:srgbClr val="000000"/>
              </a:solidFill>
              <a:latin typeface="ＭＳ Ｐゴシック"/>
              <a:ea typeface="ＭＳ Ｐゴシック"/>
            </a:rPr>
            <a:t>H17.4.1</a:t>
          </a:r>
          <a:r>
            <a:rPr lang="ja-JP" altLang="en-US" sz="1000" b="0" i="0" u="none" strike="noStrike" baseline="0">
              <a:solidFill>
                <a:srgbClr val="000000"/>
              </a:solidFill>
              <a:latin typeface="ＭＳ Ｐゴシック"/>
              <a:ea typeface="ＭＳ Ｐゴシック"/>
            </a:rPr>
            <a:t>」と表示されます。</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700"/>
            </a:lnSpc>
            <a:defRPr sz="1000"/>
          </a:pPr>
          <a:r>
            <a:rPr lang="ja-JP" altLang="en-US" sz="1000" b="0" i="0" u="none" strike="noStrike" baseline="0">
              <a:solidFill>
                <a:srgbClr val="000000"/>
              </a:solidFill>
              <a:latin typeface="ＭＳ Ｐゴシック"/>
              <a:ea typeface="ＭＳ Ｐゴシック"/>
            </a:rPr>
            <a:t>　入力例：平成</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H17.4.1</a:t>
          </a:r>
        </a:p>
        <a:p>
          <a:pPr algn="l" rtl="0">
            <a:lnSpc>
              <a:spcPts val="7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2005/4/1</a:t>
          </a: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endParaRPr lang="ja-JP" altLang="en-US" sz="800" b="0" i="0" u="none" strike="noStrike" baseline="0">
            <a:solidFill>
              <a:srgbClr val="FF0000"/>
            </a:solidFill>
            <a:latin typeface="ＭＳ Ｐゴシック"/>
            <a:ea typeface="ＭＳ Ｐゴシック"/>
          </a:endParaRPr>
        </a:p>
        <a:p>
          <a:pPr algn="l" rtl="0">
            <a:lnSpc>
              <a:spcPts val="700"/>
            </a:lnSpc>
            <a:defRPr sz="1000"/>
          </a:pPr>
          <a:endParaRPr lang="ja-JP" altLang="en-US" sz="800" b="0" i="0" u="none" strike="noStrike" baseline="0">
            <a:solidFill>
              <a:srgbClr val="FF0000"/>
            </a:solidFill>
            <a:latin typeface="ＭＳ Ｐゴシック"/>
            <a:ea typeface="ＭＳ Ｐゴシック"/>
          </a:endParaRPr>
        </a:p>
      </xdr:txBody>
    </xdr:sp>
    <xdr:clientData fPrintsWithSheet="0"/>
  </xdr:twoCellAnchor>
  <xdr:twoCellAnchor editAs="oneCell">
    <xdr:from>
      <xdr:col>10</xdr:col>
      <xdr:colOff>76199</xdr:colOff>
      <xdr:row>22</xdr:row>
      <xdr:rowOff>28575</xdr:rowOff>
    </xdr:from>
    <xdr:to>
      <xdr:col>15</xdr:col>
      <xdr:colOff>628649</xdr:colOff>
      <xdr:row>25</xdr:row>
      <xdr:rowOff>27517</xdr:rowOff>
    </xdr:to>
    <xdr:sp macro="" textlink="">
      <xdr:nvSpPr>
        <xdr:cNvPr id="15" name="AutoShape 5">
          <a:extLst>
            <a:ext uri="{FF2B5EF4-FFF2-40B4-BE49-F238E27FC236}">
              <a16:creationId xmlns:a16="http://schemas.microsoft.com/office/drawing/2014/main" id="{21CFAEF8-4365-45C7-AC6D-A7EE076F8AA9}"/>
            </a:ext>
          </a:extLst>
        </xdr:cNvPr>
        <xdr:cNvSpPr>
          <a:spLocks noChangeArrowheads="1"/>
        </xdr:cNvSpPr>
      </xdr:nvSpPr>
      <xdr:spPr bwMode="auto">
        <a:xfrm>
          <a:off x="7610474" y="6581775"/>
          <a:ext cx="3190875" cy="627592"/>
        </a:xfrm>
        <a:prstGeom prst="wedgeRoundRectCallout">
          <a:avLst>
            <a:gd name="adj1" fmla="val -66941"/>
            <a:gd name="adj2" fmla="val 18836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運営規定等で定められた通常時間帯を記入してください。例えば、「９：３０」と入力いただくと、自動的に「９時３０分」と表記されます。</a:t>
          </a:r>
          <a:endParaRPr lang="ja-JP" altLang="en-US" sz="800" b="0" i="0" u="none" strike="noStrike" baseline="0">
            <a:solidFill>
              <a:srgbClr val="FF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2</xdr:row>
      <xdr:rowOff>190500</xdr:rowOff>
    </xdr:from>
    <xdr:to>
      <xdr:col>3</xdr:col>
      <xdr:colOff>733425</xdr:colOff>
      <xdr:row>4</xdr:row>
      <xdr:rowOff>228600</xdr:rowOff>
    </xdr:to>
    <xdr:sp macro="" textlink="">
      <xdr:nvSpPr>
        <xdr:cNvPr id="7169" name="AutoShape 26">
          <a:extLst>
            <a:ext uri="{FF2B5EF4-FFF2-40B4-BE49-F238E27FC236}">
              <a16:creationId xmlns:a16="http://schemas.microsoft.com/office/drawing/2014/main" id="{D6253321-B61E-4C49-AC9A-352F0F800886}"/>
            </a:ext>
          </a:extLst>
        </xdr:cNvPr>
        <xdr:cNvSpPr>
          <a:spLocks noChangeArrowheads="1"/>
        </xdr:cNvSpPr>
      </xdr:nvSpPr>
      <xdr:spPr bwMode="auto">
        <a:xfrm>
          <a:off x="142875" y="819150"/>
          <a:ext cx="1533525" cy="647700"/>
        </a:xfrm>
        <a:prstGeom prst="wedgeRoundRectCallout">
          <a:avLst>
            <a:gd name="adj1" fmla="val -10870"/>
            <a:gd name="adj2" fmla="val 13235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8</xdr:col>
      <xdr:colOff>180975</xdr:colOff>
      <xdr:row>11</xdr:row>
      <xdr:rowOff>228600</xdr:rowOff>
    </xdr:from>
    <xdr:to>
      <xdr:col>15</xdr:col>
      <xdr:colOff>381000</xdr:colOff>
      <xdr:row>15</xdr:row>
      <xdr:rowOff>123825</xdr:rowOff>
    </xdr:to>
    <xdr:sp macro="" textlink="">
      <xdr:nvSpPr>
        <xdr:cNvPr id="7170" name="AutoShape 33">
          <a:extLst>
            <a:ext uri="{FF2B5EF4-FFF2-40B4-BE49-F238E27FC236}">
              <a16:creationId xmlns:a16="http://schemas.microsoft.com/office/drawing/2014/main" id="{120B09AA-2448-4DCF-A919-6EE2071E7D34}"/>
            </a:ext>
          </a:extLst>
        </xdr:cNvPr>
        <xdr:cNvSpPr>
          <a:spLocks noChangeArrowheads="1"/>
        </xdr:cNvSpPr>
      </xdr:nvSpPr>
      <xdr:spPr bwMode="auto">
        <a:xfrm>
          <a:off x="6257925" y="3238500"/>
          <a:ext cx="3295650" cy="857250"/>
        </a:xfrm>
        <a:prstGeom prst="wedgeRoundRectCallout">
          <a:avLst>
            <a:gd name="adj1" fmla="val -89813"/>
            <a:gd name="adj2" fmla="val 65847"/>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a:t>
          </a:r>
          <a:endParaRPr lang="en-US" altLang="ja-JP" sz="1000" b="0" i="0" u="none" strike="noStrike" baseline="0">
            <a:solidFill>
              <a:srgbClr val="000000"/>
            </a:solidFill>
            <a:latin typeface="ＭＳ Ｐゴシック"/>
            <a:ea typeface="ＭＳ Ｐゴシック"/>
          </a:endParaRPr>
        </a:p>
        <a:p>
          <a:pPr algn="l" rtl="0">
            <a:lnSpc>
              <a:spcPts val="1600"/>
            </a:lnSpc>
            <a:defRPr sz="1000"/>
          </a:pP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場合は確実に見込める回数を記載。</a:t>
          </a:r>
        </a:p>
      </xdr:txBody>
    </xdr:sp>
    <xdr:clientData fPrintsWithSheet="0"/>
  </xdr:twoCellAnchor>
  <xdr:twoCellAnchor editAs="oneCell">
    <xdr:from>
      <xdr:col>7</xdr:col>
      <xdr:colOff>200025</xdr:colOff>
      <xdr:row>26</xdr:row>
      <xdr:rowOff>19050</xdr:rowOff>
    </xdr:from>
    <xdr:to>
      <xdr:col>12</xdr:col>
      <xdr:colOff>647700</xdr:colOff>
      <xdr:row>27</xdr:row>
      <xdr:rowOff>247651</xdr:rowOff>
    </xdr:to>
    <xdr:sp macro="" textlink="">
      <xdr:nvSpPr>
        <xdr:cNvPr id="5" name="AutoShape 5">
          <a:extLst>
            <a:ext uri="{FF2B5EF4-FFF2-40B4-BE49-F238E27FC236}">
              <a16:creationId xmlns:a16="http://schemas.microsoft.com/office/drawing/2014/main" id="{B1F0AD8A-B32F-4D27-9FDC-81C230232706}"/>
            </a:ext>
          </a:extLst>
        </xdr:cNvPr>
        <xdr:cNvSpPr>
          <a:spLocks noChangeArrowheads="1"/>
        </xdr:cNvSpPr>
      </xdr:nvSpPr>
      <xdr:spPr bwMode="auto">
        <a:xfrm>
          <a:off x="5591175" y="8181975"/>
          <a:ext cx="2171700" cy="609601"/>
        </a:xfrm>
        <a:prstGeom prst="wedgeRoundRectCallout">
          <a:avLst>
            <a:gd name="adj1" fmla="val -65538"/>
            <a:gd name="adj2" fmla="val 10047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3</xdr:row>
      <xdr:rowOff>19050</xdr:rowOff>
    </xdr:from>
    <xdr:to>
      <xdr:col>3</xdr:col>
      <xdr:colOff>866775</xdr:colOff>
      <xdr:row>5</xdr:row>
      <xdr:rowOff>161925</xdr:rowOff>
    </xdr:to>
    <xdr:sp macro="" textlink="">
      <xdr:nvSpPr>
        <xdr:cNvPr id="8193" name="AutoShape 1">
          <a:extLst>
            <a:ext uri="{FF2B5EF4-FFF2-40B4-BE49-F238E27FC236}">
              <a16:creationId xmlns:a16="http://schemas.microsoft.com/office/drawing/2014/main" id="{27B697C8-37CE-421A-A70B-DE1F304C4755}"/>
            </a:ext>
          </a:extLst>
        </xdr:cNvPr>
        <xdr:cNvSpPr>
          <a:spLocks noChangeArrowheads="1"/>
        </xdr:cNvSpPr>
      </xdr:nvSpPr>
      <xdr:spPr bwMode="auto">
        <a:xfrm>
          <a:off x="171450" y="962025"/>
          <a:ext cx="1552575" cy="704850"/>
        </a:xfrm>
        <a:prstGeom prst="wedgeRoundRectCallout">
          <a:avLst>
            <a:gd name="adj1" fmla="val -24231"/>
            <a:gd name="adj2" fmla="val 13108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923926</xdr:colOff>
      <xdr:row>7</xdr:row>
      <xdr:rowOff>66675</xdr:rowOff>
    </xdr:from>
    <xdr:to>
      <xdr:col>11</xdr:col>
      <xdr:colOff>76200</xdr:colOff>
      <xdr:row>11</xdr:row>
      <xdr:rowOff>66675</xdr:rowOff>
    </xdr:to>
    <xdr:sp macro="" textlink="">
      <xdr:nvSpPr>
        <xdr:cNvPr id="8194" name="AutoShape 3">
          <a:extLst>
            <a:ext uri="{FF2B5EF4-FFF2-40B4-BE49-F238E27FC236}">
              <a16:creationId xmlns:a16="http://schemas.microsoft.com/office/drawing/2014/main" id="{8D63C38D-99BA-4795-92A8-5F8936B2AE9E}"/>
            </a:ext>
          </a:extLst>
        </xdr:cNvPr>
        <xdr:cNvSpPr>
          <a:spLocks noChangeArrowheads="1"/>
        </xdr:cNvSpPr>
      </xdr:nvSpPr>
      <xdr:spPr bwMode="auto">
        <a:xfrm>
          <a:off x="4953001" y="2009775"/>
          <a:ext cx="2505074" cy="1066800"/>
        </a:xfrm>
        <a:prstGeom prst="wedgeRoundRectCallout">
          <a:avLst>
            <a:gd name="adj1" fmla="val -62452"/>
            <a:gd name="adj2" fmla="val 1079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　実施の場合のみ、リストから</a:t>
          </a:r>
          <a:r>
            <a:rPr lang="ja-JP" altLang="en-US" sz="1000" b="0" i="0" u="none" strike="noStrike" baseline="0">
              <a:solidFill>
                <a:srgbClr val="FF0000"/>
              </a:solidFill>
              <a:latin typeface="ＭＳ Ｐゴシック"/>
              <a:ea typeface="ＭＳ Ｐゴシック"/>
            </a:rPr>
            <a:t>○を選択して</a:t>
          </a:r>
          <a:r>
            <a:rPr lang="ja-JP" altLang="en-US" sz="1000" b="0" i="0" u="none" strike="noStrike" baseline="0">
              <a:solidFill>
                <a:srgbClr val="000000"/>
              </a:solidFill>
              <a:latin typeface="ＭＳ Ｐゴシック"/>
              <a:ea typeface="ＭＳ Ｐゴシック"/>
            </a:rPr>
            <a:t>ください。</a:t>
          </a: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実績が出ている場合は</a:t>
          </a:r>
          <a:r>
            <a:rPr lang="ja-JP" altLang="en-US" sz="1100" b="0" i="0" baseline="0">
              <a:effectLst/>
              <a:latin typeface="+mn-lt"/>
              <a:ea typeface="+mn-ea"/>
              <a:cs typeface="+mn-cs"/>
            </a:rPr>
            <a:t>実績</a:t>
          </a:r>
          <a:r>
            <a:rPr lang="ja-JP" altLang="ja-JP" sz="1100" b="0" i="0" baseline="0">
              <a:effectLst/>
              <a:latin typeface="+mn-lt"/>
              <a:ea typeface="+mn-ea"/>
              <a:cs typeface="+mn-cs"/>
            </a:rPr>
            <a:t>を記載。</a:t>
          </a:r>
          <a:r>
            <a:rPr lang="ja-JP" altLang="en-US" sz="1100" b="0" i="0" baseline="0">
              <a:effectLst/>
              <a:latin typeface="+mn-lt"/>
              <a:ea typeface="+mn-ea"/>
              <a:cs typeface="+mn-cs"/>
            </a:rPr>
            <a:t>　</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実績が出ていない場合は確実に見込める</a:t>
          </a:r>
          <a:r>
            <a:rPr lang="ja-JP" altLang="en-US" sz="1100" b="0" i="0" baseline="0">
              <a:effectLst/>
              <a:latin typeface="+mn-lt"/>
              <a:ea typeface="+mn-ea"/>
              <a:cs typeface="+mn-cs"/>
            </a:rPr>
            <a:t>場合に○</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editAs="oneCell">
    <xdr:from>
      <xdr:col>7</xdr:col>
      <xdr:colOff>190500</xdr:colOff>
      <xdr:row>23</xdr:row>
      <xdr:rowOff>352425</xdr:rowOff>
    </xdr:from>
    <xdr:to>
      <xdr:col>11</xdr:col>
      <xdr:colOff>219075</xdr:colOff>
      <xdr:row>25</xdr:row>
      <xdr:rowOff>200026</xdr:rowOff>
    </xdr:to>
    <xdr:sp macro="" textlink="">
      <xdr:nvSpPr>
        <xdr:cNvPr id="5" name="AutoShape 5">
          <a:extLst>
            <a:ext uri="{FF2B5EF4-FFF2-40B4-BE49-F238E27FC236}">
              <a16:creationId xmlns:a16="http://schemas.microsoft.com/office/drawing/2014/main" id="{B621143D-BB69-4208-A985-1E6BEAA6E694}"/>
            </a:ext>
          </a:extLst>
        </xdr:cNvPr>
        <xdr:cNvSpPr>
          <a:spLocks noChangeArrowheads="1"/>
        </xdr:cNvSpPr>
      </xdr:nvSpPr>
      <xdr:spPr bwMode="auto">
        <a:xfrm>
          <a:off x="5495925" y="7600950"/>
          <a:ext cx="2105025" cy="609601"/>
        </a:xfrm>
        <a:prstGeom prst="wedgeRoundRectCallout">
          <a:avLst>
            <a:gd name="adj1" fmla="val -63720"/>
            <a:gd name="adj2" fmla="val 105158"/>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様式１－１基準加算月数と一致。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実績報告時の加算の上限月数と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0</xdr:col>
      <xdr:colOff>57150</xdr:colOff>
      <xdr:row>14</xdr:row>
      <xdr:rowOff>95250</xdr:rowOff>
    </xdr:from>
    <xdr:to>
      <xdr:col>3</xdr:col>
      <xdr:colOff>1000125</xdr:colOff>
      <xdr:row>17</xdr:row>
      <xdr:rowOff>66675</xdr:rowOff>
    </xdr:to>
    <xdr:sp macro="" textlink="">
      <xdr:nvSpPr>
        <xdr:cNvPr id="7" name="AutoShape 3">
          <a:extLst>
            <a:ext uri="{FF2B5EF4-FFF2-40B4-BE49-F238E27FC236}">
              <a16:creationId xmlns:a16="http://schemas.microsoft.com/office/drawing/2014/main" id="{218754EF-2B35-4166-B5F5-692A7F2A9172}"/>
            </a:ext>
          </a:extLst>
        </xdr:cNvPr>
        <xdr:cNvSpPr>
          <a:spLocks noChangeArrowheads="1"/>
        </xdr:cNvSpPr>
      </xdr:nvSpPr>
      <xdr:spPr bwMode="auto">
        <a:xfrm>
          <a:off x="57150" y="3914775"/>
          <a:ext cx="1800225" cy="11144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病児等保育を専門に担当する看護職員を１人以上配置し（病児等保育実施日のみの配属は該当しない。）保育を実施していない場合、加算対象外になります。</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b18z0052\&#20849;&#26377;\&#9829;&#30475;&#35703;&#25351;&#23566;&#25285;&#24403;\001%20&#35036;&#21161;&#37329;&#25163;&#32154;&#12365;&#38306;&#20418;&#65288;&#12371;&#12387;&#12385;&#12364;&#27491;&#24335;&#65289;\25%20&#30149;&#38498;&#20869;&#20445;&#32946;&#25152;&#36939;&#21942;&#36027;&#31561;&#35036;&#21161;&#37329;\R07\01&#20132;&#20184;&#30003;&#35531;\02%20&#27770;&#35009;\&#12304;&#35201;&#20462;&#27491;&#12305;04-2%20&#38498;&#20869;&#20445;&#32946;&#20132;&#20184;&#30003;&#35531;&#12304;&#35352;&#36617;&#20363;&#12305;.xlsx" TargetMode="External"/><Relationship Id="rId1" Type="http://schemas.openxmlformats.org/officeDocument/2006/relationships/externalLinkPath" Target="/&#9829;&#30475;&#35703;&#25351;&#23566;&#25285;&#24403;/001%20&#35036;&#21161;&#37329;&#25163;&#32154;&#12365;&#38306;&#20418;&#65288;&#12371;&#12387;&#12385;&#12364;&#27491;&#24335;&#65289;/25%20&#30149;&#38498;&#20869;&#20445;&#32946;&#25152;&#36939;&#21942;&#36027;&#31561;&#35036;&#21161;&#37329;/R07/01&#20132;&#20184;&#30003;&#35531;/02%20&#27770;&#35009;/&#12304;&#35201;&#20462;&#27491;&#12305;04-2%20&#38498;&#20869;&#20445;&#32946;&#20132;&#20184;&#30003;&#35531;&#12304;&#35352;&#36617;&#203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力ﾏﾆｭｱﾙ"/>
      <sheetName val="②様式1-3"/>
      <sheetName val="③様式2-7"/>
      <sheetName val="④様式3"/>
      <sheetName val="⑤様式2-1"/>
      <sheetName val="⑥様式2-2"/>
      <sheetName val="⑦様式2-3"/>
      <sheetName val="⑧様式2-4 "/>
      <sheetName val="⑨様式2-5"/>
      <sheetName val="⑩様式2-6"/>
      <sheetName val="⑪様式2-8"/>
      <sheetName val="⑫様式1-２"/>
      <sheetName val="⑬　別記　収支予算書"/>
      <sheetName val="⑭様式1-1"/>
      <sheetName val="⑮様式第１号"/>
      <sheetName val="⑯様式第1号の2（誓約書）"/>
      <sheetName val="⑰振込先"/>
      <sheetName val="参考"/>
    </sheetNames>
    <sheetDataSet>
      <sheetData sheetId="0">
        <row r="21">
          <cell r="D21" t="str">
            <v>直営</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tabSelected="1" view="pageBreakPreview" zoomScale="90" zoomScaleNormal="90" zoomScaleSheetLayoutView="90" workbookViewId="0">
      <selection sqref="A1:H1"/>
    </sheetView>
  </sheetViews>
  <sheetFormatPr defaultColWidth="9" defaultRowHeight="13.5"/>
  <cols>
    <col min="1" max="1" width="4.125" style="1" bestFit="1" customWidth="1"/>
    <col min="2" max="2" width="11.375" style="1" customWidth="1"/>
    <col min="3" max="3" width="12.625" style="1" customWidth="1"/>
    <col min="4" max="4" width="18.25" style="1" customWidth="1"/>
    <col min="5" max="5" width="11.5" style="1" customWidth="1"/>
    <col min="6" max="6" width="6.625" style="1" customWidth="1"/>
    <col min="7" max="7" width="55.625" style="1" customWidth="1"/>
    <col min="8" max="8" width="2.125" style="1" customWidth="1"/>
    <col min="9" max="9" width="8.75" style="1" hidden="1" customWidth="1"/>
    <col min="10" max="10" width="16.375" style="1" hidden="1" customWidth="1"/>
    <col min="11" max="11" width="7.625" style="1" hidden="1" customWidth="1"/>
    <col min="12" max="12" width="3.875" style="1" hidden="1" customWidth="1"/>
    <col min="13" max="13" width="10.75" style="1" customWidth="1"/>
    <col min="14" max="14" width="9" style="1" customWidth="1"/>
    <col min="15" max="15" width="3.625" style="1" customWidth="1"/>
    <col min="16" max="16" width="13.875" style="1" customWidth="1"/>
    <col min="17" max="17" width="13.75" style="1" customWidth="1"/>
    <col min="18" max="18" width="12.875" style="1" customWidth="1"/>
    <col min="19" max="19" width="13.25" style="1" customWidth="1"/>
    <col min="20" max="20" width="9" style="1" customWidth="1"/>
    <col min="21" max="21" width="10.5" style="1" customWidth="1"/>
    <col min="22" max="22" width="15.875" style="1" customWidth="1"/>
    <col min="23" max="23" width="7" style="1" customWidth="1"/>
    <col min="24" max="16384" width="9" style="1"/>
  </cols>
  <sheetData>
    <row r="1" spans="1:24" ht="21.75" customHeight="1">
      <c r="A1" s="875" t="s">
        <v>0</v>
      </c>
      <c r="B1" s="876"/>
      <c r="C1" s="876"/>
      <c r="D1" s="876"/>
      <c r="E1" s="876"/>
      <c r="F1" s="876"/>
      <c r="G1" s="876"/>
      <c r="H1" s="876"/>
      <c r="I1" s="165"/>
      <c r="J1" s="165"/>
      <c r="K1" s="165"/>
      <c r="L1" s="165"/>
      <c r="M1" s="165"/>
      <c r="N1" s="165"/>
      <c r="O1" s="165"/>
    </row>
    <row r="2" spans="1:24" ht="32.25" customHeight="1">
      <c r="B2" s="877">
        <v>7</v>
      </c>
      <c r="C2" s="878"/>
      <c r="D2" s="667" t="s">
        <v>797</v>
      </c>
      <c r="E2" s="647"/>
      <c r="F2" s="647"/>
      <c r="G2" s="647"/>
    </row>
    <row r="3" spans="1:24" ht="33" customHeight="1">
      <c r="B3" s="886"/>
      <c r="C3" s="886"/>
    </row>
    <row r="4" spans="1:24" ht="27.75" customHeight="1">
      <c r="A4" s="643" t="s">
        <v>1</v>
      </c>
      <c r="B4" s="888" t="s">
        <v>812</v>
      </c>
      <c r="C4" s="888"/>
      <c r="D4" s="888"/>
      <c r="E4" s="888"/>
      <c r="F4" s="888"/>
      <c r="G4" s="888"/>
      <c r="H4" s="674"/>
    </row>
    <row r="5" spans="1:24" ht="16.5" customHeight="1">
      <c r="A5" s="643"/>
      <c r="C5" s="679"/>
      <c r="D5" s="675" t="s">
        <v>809</v>
      </c>
      <c r="E5" s="674"/>
      <c r="H5" s="674"/>
    </row>
    <row r="6" spans="1:24" ht="16.5" customHeight="1">
      <c r="C6" s="676"/>
      <c r="D6" s="677" t="s">
        <v>810</v>
      </c>
    </row>
    <row r="7" spans="1:24" ht="5.25" customHeight="1"/>
    <row r="8" spans="1:24" ht="16.5" customHeight="1" thickBot="1">
      <c r="B8" s="887" t="s">
        <v>799</v>
      </c>
      <c r="C8" s="887"/>
      <c r="G8" s="279" t="s">
        <v>2</v>
      </c>
      <c r="J8" s="907" t="s">
        <v>560</v>
      </c>
      <c r="K8" s="907"/>
    </row>
    <row r="9" spans="1:24" ht="24" customHeight="1">
      <c r="B9" s="841" t="s">
        <v>798</v>
      </c>
      <c r="C9" s="885"/>
      <c r="D9" s="882">
        <v>45748</v>
      </c>
      <c r="E9" s="883"/>
      <c r="F9" s="884"/>
      <c r="G9" s="697">
        <v>45748</v>
      </c>
      <c r="L9"/>
    </row>
    <row r="10" spans="1:24" ht="30" customHeight="1">
      <c r="B10" s="889" t="s">
        <v>800</v>
      </c>
      <c r="C10" s="890"/>
      <c r="D10" s="879" t="s">
        <v>892</v>
      </c>
      <c r="E10" s="880"/>
      <c r="F10" s="881"/>
      <c r="G10" s="698" t="s">
        <v>787</v>
      </c>
      <c r="S10" s="202"/>
    </row>
    <row r="11" spans="1:24" ht="30" customHeight="1">
      <c r="B11" s="843" t="s">
        <v>3</v>
      </c>
      <c r="C11" s="844"/>
      <c r="D11" s="879" t="s">
        <v>893</v>
      </c>
      <c r="E11" s="880"/>
      <c r="F11" s="881"/>
      <c r="G11" s="699" t="s">
        <v>4</v>
      </c>
      <c r="J11" t="s">
        <v>559</v>
      </c>
      <c r="S11" s="202"/>
    </row>
    <row r="12" spans="1:24" ht="24" customHeight="1">
      <c r="B12" s="841" t="s">
        <v>557</v>
      </c>
      <c r="C12" s="898"/>
      <c r="D12" s="899" t="s">
        <v>894</v>
      </c>
      <c r="E12" s="900"/>
      <c r="F12" s="892"/>
      <c r="G12" s="699" t="s">
        <v>522</v>
      </c>
      <c r="J12"/>
    </row>
    <row r="13" spans="1:24" ht="24" customHeight="1">
      <c r="B13" s="889" t="s">
        <v>558</v>
      </c>
      <c r="C13" s="890"/>
      <c r="D13" s="899" t="s">
        <v>895</v>
      </c>
      <c r="E13" s="900"/>
      <c r="F13" s="892"/>
      <c r="G13" s="673" t="s">
        <v>827</v>
      </c>
    </row>
    <row r="14" spans="1:24" ht="24" customHeight="1">
      <c r="B14" s="841" t="s">
        <v>671</v>
      </c>
      <c r="C14" s="844"/>
      <c r="D14" s="818" t="s">
        <v>896</v>
      </c>
      <c r="E14" s="891" t="s">
        <v>897</v>
      </c>
      <c r="F14" s="892"/>
      <c r="G14" s="700" t="s">
        <v>828</v>
      </c>
      <c r="J14" s="423" t="s">
        <v>714</v>
      </c>
      <c r="K14" s="4">
        <v>1</v>
      </c>
      <c r="P14" s="340"/>
    </row>
    <row r="15" spans="1:24" ht="24" customHeight="1">
      <c r="B15" s="841" t="s">
        <v>811</v>
      </c>
      <c r="C15" s="898"/>
      <c r="D15" s="893" t="s">
        <v>779</v>
      </c>
      <c r="E15" s="894"/>
      <c r="F15" s="895"/>
      <c r="G15" s="701" t="s">
        <v>779</v>
      </c>
      <c r="J15" s="5"/>
      <c r="K15" s="6"/>
    </row>
    <row r="16" spans="1:24" ht="24" customHeight="1" thickBot="1">
      <c r="B16" s="841" t="s">
        <v>808</v>
      </c>
      <c r="C16" s="898"/>
      <c r="D16" s="901" t="s">
        <v>898</v>
      </c>
      <c r="E16" s="902"/>
      <c r="F16" s="903"/>
      <c r="G16" s="702" t="s">
        <v>807</v>
      </c>
      <c r="H16" s="260"/>
      <c r="I16" s="313">
        <f>VLOOKUP(N22,J14:K18,2,0)</f>
        <v>4</v>
      </c>
      <c r="J16" s="424" t="s">
        <v>716</v>
      </c>
      <c r="K16" s="6">
        <v>2</v>
      </c>
      <c r="L16" s="338">
        <v>0</v>
      </c>
      <c r="M16" s="1" t="s">
        <v>537</v>
      </c>
      <c r="N16" s="475" t="s">
        <v>692</v>
      </c>
      <c r="O16" s="475"/>
      <c r="P16" s="475">
        <f>④様式3!H22</f>
        <v>11</v>
      </c>
      <c r="Q16" s="475"/>
      <c r="R16" s="475"/>
      <c r="S16" s="476">
        <f>MIN(④様式3!W9,④様式3!W10,④様式3!W11,④様式3!W12,④様式3!W13,④様式3!W14,④様式3!W15,④様式3!W16,④様式3!W17,④様式3!W18,④様式3!W19,④様式3!W20)</f>
        <v>4.3</v>
      </c>
      <c r="T16" s="342"/>
      <c r="U16" s="342"/>
      <c r="V16" s="342"/>
      <c r="W16" s="342"/>
      <c r="X16" s="342"/>
    </row>
    <row r="17" spans="1:24" ht="24" customHeight="1">
      <c r="B17" s="896" t="s">
        <v>554</v>
      </c>
      <c r="C17" s="897"/>
      <c r="D17" s="904" t="s">
        <v>555</v>
      </c>
      <c r="E17" s="905"/>
      <c r="F17" s="906"/>
      <c r="G17" s="698" t="s">
        <v>829</v>
      </c>
      <c r="J17" s="424" t="s">
        <v>715</v>
      </c>
      <c r="K17" s="6">
        <v>4</v>
      </c>
      <c r="L17" s="342"/>
      <c r="M17" s="265"/>
      <c r="N17" s="867" t="s">
        <v>549</v>
      </c>
      <c r="O17" s="868"/>
      <c r="P17" s="267" t="s">
        <v>540</v>
      </c>
      <c r="Q17" s="268" t="s">
        <v>552</v>
      </c>
      <c r="R17" s="268" t="s">
        <v>112</v>
      </c>
      <c r="S17" s="268" t="s">
        <v>551</v>
      </c>
      <c r="T17" s="342"/>
      <c r="U17" s="336" t="s">
        <v>691</v>
      </c>
      <c r="V17" s="268" t="s">
        <v>718</v>
      </c>
      <c r="W17" s="346"/>
      <c r="X17" s="342"/>
    </row>
    <row r="18" spans="1:24" ht="24" customHeight="1">
      <c r="B18" s="843" t="s">
        <v>8</v>
      </c>
      <c r="C18" s="844"/>
      <c r="D18" s="849" t="s">
        <v>12</v>
      </c>
      <c r="E18" s="850"/>
      <c r="F18" s="851"/>
      <c r="G18" s="698" t="s">
        <v>830</v>
      </c>
      <c r="H18" s="260"/>
      <c r="J18" s="425" t="s">
        <v>713</v>
      </c>
      <c r="K18" s="8">
        <v>6</v>
      </c>
      <c r="L18" s="342">
        <v>1</v>
      </c>
      <c r="M18" s="838" t="s">
        <v>528</v>
      </c>
      <c r="N18" s="871" t="s">
        <v>529</v>
      </c>
      <c r="O18" s="871"/>
      <c r="P18" s="648" t="s">
        <v>541</v>
      </c>
      <c r="Q18" s="268" t="s">
        <v>553</v>
      </c>
      <c r="R18" s="268" t="s">
        <v>545</v>
      </c>
      <c r="S18" s="268" t="s">
        <v>547</v>
      </c>
      <c r="T18" s="342"/>
      <c r="U18" s="337" t="s">
        <v>670</v>
      </c>
      <c r="V18" s="413" t="str">
        <f>IF((COUNTIF(④様式3!$H$9:$H$20,"&lt;1"))&lt;6,"○","×")</f>
        <v>○</v>
      </c>
      <c r="W18" s="347"/>
      <c r="X18" s="342"/>
    </row>
    <row r="19" spans="1:24" ht="24" customHeight="1" thickBot="1">
      <c r="B19" s="912" t="s">
        <v>784</v>
      </c>
      <c r="C19" s="913"/>
      <c r="D19" s="852"/>
      <c r="E19" s="853"/>
      <c r="F19" s="854"/>
      <c r="G19" s="703" t="s">
        <v>785</v>
      </c>
      <c r="L19" s="342">
        <v>2</v>
      </c>
      <c r="M19" s="839"/>
      <c r="N19" s="872" t="s">
        <v>530</v>
      </c>
      <c r="O19" s="873"/>
      <c r="P19" s="648" t="s">
        <v>542</v>
      </c>
      <c r="Q19" s="268" t="s">
        <v>553</v>
      </c>
      <c r="R19" s="268" t="s">
        <v>545</v>
      </c>
      <c r="S19" s="268" t="s">
        <v>547</v>
      </c>
      <c r="T19" s="342"/>
      <c r="U19" s="337" t="s">
        <v>667</v>
      </c>
      <c r="V19" s="413" t="str">
        <f>IF((COUNTIF(④様式3!$H$9:$H$20,"&lt;4"))&lt;6,"○","×")</f>
        <v>○</v>
      </c>
      <c r="W19" s="347"/>
      <c r="X19" s="338"/>
    </row>
    <row r="20" spans="1:24" ht="39.950000000000003" customHeight="1" thickBot="1">
      <c r="B20" s="914" t="s">
        <v>804</v>
      </c>
      <c r="C20" s="915"/>
      <c r="D20" s="669" t="str">
        <f>N22</f>
        <v>Ｂ型</v>
      </c>
      <c r="E20" s="671"/>
      <c r="F20" s="672"/>
      <c r="G20" s="704" t="s">
        <v>831</v>
      </c>
      <c r="J20" s="9" t="s">
        <v>10</v>
      </c>
      <c r="L20" s="342">
        <v>3</v>
      </c>
      <c r="M20" s="839"/>
      <c r="N20" s="871" t="s">
        <v>531</v>
      </c>
      <c r="O20" s="871"/>
      <c r="P20" s="648" t="s">
        <v>543</v>
      </c>
      <c r="Q20" s="268" t="s">
        <v>553</v>
      </c>
      <c r="R20" s="268" t="s">
        <v>546</v>
      </c>
      <c r="S20" s="268" t="s">
        <v>548</v>
      </c>
      <c r="T20" s="342"/>
      <c r="U20" s="337" t="s">
        <v>668</v>
      </c>
      <c r="V20" s="413" t="str">
        <f>IF((COUNTIF(④様式3!$H$9:$H$20,"&lt;10"))&lt;6,"○","×")</f>
        <v>○</v>
      </c>
      <c r="W20" s="347"/>
      <c r="X20" s="342"/>
    </row>
    <row r="21" spans="1:24" ht="18.75" customHeight="1" thickBot="1">
      <c r="D21" s="686"/>
      <c r="E21" s="686"/>
      <c r="F21" s="858" t="s">
        <v>818</v>
      </c>
      <c r="G21" s="859"/>
      <c r="J21" s="152" t="s">
        <v>304</v>
      </c>
      <c r="L21" s="338">
        <v>4</v>
      </c>
      <c r="M21" s="840"/>
      <c r="N21" s="874" t="s">
        <v>532</v>
      </c>
      <c r="O21" s="874"/>
      <c r="P21" s="649" t="s">
        <v>544</v>
      </c>
      <c r="Q21" s="650" t="s">
        <v>553</v>
      </c>
      <c r="R21" s="650" t="s">
        <v>546</v>
      </c>
      <c r="S21" s="650" t="s">
        <v>543</v>
      </c>
      <c r="T21" s="342"/>
      <c r="U21" s="337" t="s">
        <v>669</v>
      </c>
      <c r="V21" s="413" t="str">
        <f>IF((COUNTIF(④様式3!$H$9:$H$20,"&lt;30"))&lt;6,"○","×")</f>
        <v>×</v>
      </c>
      <c r="W21" s="347"/>
      <c r="X21" s="342"/>
    </row>
    <row r="22" spans="1:24" ht="28.5" customHeight="1" thickBot="1">
      <c r="B22" s="843" t="s">
        <v>9</v>
      </c>
      <c r="C22" s="844"/>
      <c r="D22" s="863" t="s">
        <v>899</v>
      </c>
      <c r="E22" s="864"/>
      <c r="F22" s="865"/>
      <c r="G22" s="705" t="s">
        <v>788</v>
      </c>
      <c r="J22" s="152" t="s">
        <v>300</v>
      </c>
      <c r="M22" s="269" t="s">
        <v>550</v>
      </c>
      <c r="N22" s="869" t="str">
        <f>VLOOKUP(N23,L16:O21,3)</f>
        <v>Ｂ型</v>
      </c>
      <c r="O22" s="870"/>
      <c r="P22" s="414" t="str">
        <f>"年平均"&amp;④様式3!H22&amp;"人"</f>
        <v>年平均11人</v>
      </c>
      <c r="Q22" s="415">
        <f>'⑫別記　収支予算書'!F13</f>
        <v>50606.67424242424</v>
      </c>
      <c r="R22" s="416">
        <f>IF('⑤様式2-1'!K30="",0,'⑤様式2-1'!K30)</f>
        <v>0.45833333333333331</v>
      </c>
      <c r="S22" s="417" t="str">
        <f>"最少月"&amp;④様式3!W22&amp;"人"</f>
        <v>最少月4.3人</v>
      </c>
      <c r="T22" s="342"/>
      <c r="U22" s="338"/>
      <c r="V22" s="623" t="s">
        <v>755</v>
      </c>
      <c r="W22" s="339"/>
      <c r="X22" s="342"/>
    </row>
    <row r="23" spans="1:24" ht="24" customHeight="1" thickBot="1">
      <c r="B23" s="841" t="s">
        <v>803</v>
      </c>
      <c r="C23" s="844"/>
      <c r="D23" s="860" t="s">
        <v>10</v>
      </c>
      <c r="E23" s="861"/>
      <c r="F23" s="862"/>
      <c r="G23" s="706" t="s">
        <v>832</v>
      </c>
      <c r="J23" s="153"/>
      <c r="M23"/>
      <c r="N23" s="338">
        <f>IF(Q23="○",MIN(P23,R23,S23,V23),0)</f>
        <v>3</v>
      </c>
      <c r="O23" s="338"/>
      <c r="P23" s="410">
        <f>IF(P16&lt;1,0,IF(P16&lt;4,1,IF(P16&lt;10,2,IF(P16&lt;30,3,4))))</f>
        <v>3</v>
      </c>
      <c r="Q23" s="410" t="str">
        <f>IF(Q22&gt;=10000,"○","×")</f>
        <v>○</v>
      </c>
      <c r="R23" s="410">
        <f>IF(R22&lt;0.333,0,IF(R22&lt;0.416,2,4))</f>
        <v>4</v>
      </c>
      <c r="S23" s="410">
        <f>IF(S16&lt;2,0,IF(S16&lt;4,2,(IF(S16&lt;10,3,4))))</f>
        <v>3</v>
      </c>
      <c r="T23" s="338"/>
      <c r="U23" s="338"/>
      <c r="V23" s="629">
        <f>COUNTIF(V18:V21,"○")</f>
        <v>3</v>
      </c>
      <c r="W23" s="343"/>
      <c r="X23" s="342"/>
    </row>
    <row r="24" spans="1:24" ht="11.25" customHeight="1" thickBot="1">
      <c r="D24" s="678"/>
      <c r="E24" s="678"/>
      <c r="F24" s="678"/>
      <c r="G24" s="707"/>
      <c r="M24"/>
      <c r="N24" s="338"/>
      <c r="O24" s="338"/>
      <c r="P24" s="410"/>
      <c r="Q24" s="410"/>
      <c r="R24" s="410"/>
      <c r="S24" s="410"/>
      <c r="T24" s="338"/>
      <c r="U24" s="338"/>
      <c r="V24" s="629"/>
      <c r="W24" s="343"/>
      <c r="X24" s="342"/>
    </row>
    <row r="25" spans="1:24" ht="24" customHeight="1">
      <c r="B25" s="841" t="s">
        <v>805</v>
      </c>
      <c r="C25" s="842"/>
      <c r="D25" s="855" t="s">
        <v>561</v>
      </c>
      <c r="E25" s="856"/>
      <c r="F25" s="857"/>
      <c r="G25" s="698" t="s">
        <v>561</v>
      </c>
      <c r="I25" s="313"/>
      <c r="L25"/>
      <c r="M25" s="1" t="s">
        <v>533</v>
      </c>
    </row>
    <row r="26" spans="1:24" ht="24" customHeight="1">
      <c r="B26" s="841" t="s">
        <v>802</v>
      </c>
      <c r="C26" s="842"/>
      <c r="D26" s="916" t="s">
        <v>900</v>
      </c>
      <c r="E26" s="917"/>
      <c r="F26" s="918"/>
      <c r="G26" s="701" t="s">
        <v>801</v>
      </c>
      <c r="I26" s="313"/>
      <c r="J26" s="10" t="s">
        <v>12</v>
      </c>
      <c r="K26" s="11" t="s">
        <v>12</v>
      </c>
      <c r="L26"/>
    </row>
    <row r="27" spans="1:24" ht="24" customHeight="1" thickBot="1">
      <c r="B27" s="841" t="s">
        <v>770</v>
      </c>
      <c r="C27" s="842"/>
      <c r="D27" s="845" t="s">
        <v>901</v>
      </c>
      <c r="E27" s="846"/>
      <c r="F27" s="847"/>
      <c r="G27" s="702" t="s">
        <v>848</v>
      </c>
      <c r="I27"/>
      <c r="J27" s="12" t="s">
        <v>13</v>
      </c>
      <c r="K27" s="13" t="s">
        <v>14</v>
      </c>
      <c r="M27" s="266" t="s">
        <v>534</v>
      </c>
      <c r="N27" s="1" t="s">
        <v>535</v>
      </c>
      <c r="P27" t="s">
        <v>538</v>
      </c>
    </row>
    <row r="28" spans="1:24" ht="31.5" customHeight="1">
      <c r="A28" s="643" t="s">
        <v>11</v>
      </c>
      <c r="B28" s="848" t="s">
        <v>813</v>
      </c>
      <c r="C28" s="848"/>
      <c r="D28" s="848"/>
      <c r="E28" s="848"/>
      <c r="F28" s="848"/>
      <c r="G28" s="848"/>
      <c r="H28" s="640"/>
      <c r="I28"/>
      <c r="J28" s="12" t="s">
        <v>15</v>
      </c>
      <c r="K28" s="13" t="s">
        <v>16</v>
      </c>
      <c r="P28" s="438" t="s">
        <v>806</v>
      </c>
      <c r="Q28"/>
      <c r="R28"/>
      <c r="S28"/>
    </row>
    <row r="29" spans="1:24" ht="60" customHeight="1">
      <c r="A29" s="2"/>
      <c r="B29" s="837" t="s">
        <v>826</v>
      </c>
      <c r="C29" s="837"/>
      <c r="D29" s="837"/>
      <c r="E29" s="837"/>
      <c r="F29" s="837"/>
      <c r="G29" s="837"/>
      <c r="H29" s="639"/>
      <c r="I29"/>
      <c r="J29" s="12" t="s">
        <v>17</v>
      </c>
      <c r="K29" s="13" t="s">
        <v>18</v>
      </c>
      <c r="P29" s="670" t="s">
        <v>539</v>
      </c>
      <c r="T29"/>
      <c r="U29"/>
      <c r="V29"/>
      <c r="W29"/>
      <c r="X29"/>
    </row>
    <row r="30" spans="1:24" ht="15.75" customHeight="1">
      <c r="A30" s="2"/>
      <c r="B30" t="s">
        <v>825</v>
      </c>
      <c r="I30"/>
      <c r="J30" s="12" t="s">
        <v>19</v>
      </c>
      <c r="K30" s="13" t="s">
        <v>19</v>
      </c>
      <c r="N30" s="1" t="s">
        <v>536</v>
      </c>
      <c r="P30" t="s">
        <v>654</v>
      </c>
    </row>
    <row r="31" spans="1:24" ht="13.5" customHeight="1">
      <c r="I31" s="14"/>
      <c r="J31" s="12" t="s">
        <v>20</v>
      </c>
      <c r="K31" s="13" t="s">
        <v>21</v>
      </c>
      <c r="P31" t="s">
        <v>757</v>
      </c>
    </row>
    <row r="32" spans="1:24" ht="24.75" customHeight="1">
      <c r="A32" s="643" t="s">
        <v>651</v>
      </c>
      <c r="B32" s="866" t="s">
        <v>653</v>
      </c>
      <c r="C32" s="866"/>
      <c r="D32" s="866"/>
      <c r="E32" s="866"/>
      <c r="F32" s="866"/>
      <c r="G32" s="866"/>
      <c r="H32" s="641"/>
      <c r="I32" s="14"/>
      <c r="J32" s="12" t="s">
        <v>22</v>
      </c>
      <c r="K32" s="13" t="s">
        <v>22</v>
      </c>
      <c r="P32" s="1" t="s">
        <v>539</v>
      </c>
    </row>
    <row r="33" spans="1:20" ht="55.5" customHeight="1">
      <c r="A33" s="643" t="s">
        <v>652</v>
      </c>
      <c r="B33" s="837" t="s">
        <v>814</v>
      </c>
      <c r="C33" s="837"/>
      <c r="D33" s="837"/>
      <c r="E33" s="837"/>
      <c r="F33" s="837"/>
      <c r="G33" s="837"/>
      <c r="J33" s="274" t="s">
        <v>588</v>
      </c>
      <c r="K33" s="275" t="s">
        <v>589</v>
      </c>
    </row>
    <row r="34" spans="1:20" ht="6.75" customHeight="1">
      <c r="J34" s="3" t="s">
        <v>555</v>
      </c>
      <c r="K34" s="270"/>
      <c r="L34" s="4"/>
    </row>
    <row r="35" spans="1:20" ht="16.5" customHeight="1">
      <c r="A35" s="680" t="s">
        <v>23</v>
      </c>
      <c r="B35" s="15"/>
      <c r="C35" s="15"/>
      <c r="D35" s="15"/>
      <c r="H35" s="642"/>
      <c r="J35" s="7" t="s">
        <v>556</v>
      </c>
      <c r="K35" s="271"/>
      <c r="L35" s="8"/>
      <c r="M35" t="s">
        <v>565</v>
      </c>
    </row>
    <row r="36" spans="1:20" ht="30.75" customHeight="1">
      <c r="A36" s="16" t="s">
        <v>24</v>
      </c>
      <c r="B36" s="837" t="s">
        <v>820</v>
      </c>
      <c r="C36" s="837"/>
      <c r="D36" s="837"/>
      <c r="E36" s="837"/>
      <c r="F36" s="837"/>
      <c r="G36" s="837"/>
      <c r="J36" t="s">
        <v>771</v>
      </c>
      <c r="N36" s="868" t="s">
        <v>540</v>
      </c>
      <c r="O36" s="868"/>
      <c r="P36" s="268" t="s">
        <v>552</v>
      </c>
      <c r="Q36" s="268" t="s">
        <v>112</v>
      </c>
      <c r="R36" s="268" t="s">
        <v>551</v>
      </c>
    </row>
    <row r="37" spans="1:20" ht="31.5" customHeight="1">
      <c r="B37" s="837" t="s">
        <v>819</v>
      </c>
      <c r="C37" s="911"/>
      <c r="D37" s="911"/>
      <c r="E37" s="911"/>
      <c r="F37" s="911"/>
      <c r="G37" s="911"/>
      <c r="J37" t="s">
        <v>772</v>
      </c>
      <c r="N37" s="909" t="s">
        <v>566</v>
      </c>
      <c r="O37" s="910"/>
      <c r="P37" s="272" t="s">
        <v>567</v>
      </c>
      <c r="Q37" s="272" t="s">
        <v>569</v>
      </c>
      <c r="R37" s="272" t="s">
        <v>577</v>
      </c>
      <c r="S37" s="273" t="s">
        <v>571</v>
      </c>
      <c r="T37" s="171" t="s">
        <v>572</v>
      </c>
    </row>
    <row r="38" spans="1:20" ht="18" customHeight="1" thickBot="1">
      <c r="H38" s="639"/>
      <c r="N38" s="909" t="s">
        <v>576</v>
      </c>
      <c r="O38" s="910"/>
      <c r="P38" s="272" t="s">
        <v>574</v>
      </c>
      <c r="Q38" s="272" t="s">
        <v>575</v>
      </c>
      <c r="R38" s="272" t="s">
        <v>570</v>
      </c>
      <c r="S38" s="273" t="s">
        <v>571</v>
      </c>
      <c r="T38" s="171" t="s">
        <v>578</v>
      </c>
    </row>
    <row r="39" spans="1:20" ht="20.100000000000001" customHeight="1" thickTop="1" thickBot="1">
      <c r="A39" s="653" t="s">
        <v>789</v>
      </c>
      <c r="B39" s="652" t="s">
        <v>25</v>
      </c>
      <c r="C39" s="712" t="s">
        <v>815</v>
      </c>
      <c r="D39" s="708">
        <v>45870</v>
      </c>
      <c r="E39" s="745" t="str">
        <f>"（"&amp;TEXT(D39,"aaa")&amp;"）"</f>
        <v>（金）</v>
      </c>
      <c r="H39" s="639"/>
      <c r="N39" s="909" t="s">
        <v>573</v>
      </c>
      <c r="O39" s="910"/>
      <c r="P39" s="272" t="s">
        <v>574</v>
      </c>
      <c r="Q39" s="272" t="s">
        <v>568</v>
      </c>
      <c r="R39" s="272" t="s">
        <v>579</v>
      </c>
      <c r="S39" s="273" t="s">
        <v>571</v>
      </c>
      <c r="T39" s="171" t="s">
        <v>580</v>
      </c>
    </row>
    <row r="40" spans="1:20" ht="20.100000000000001" customHeight="1" thickTop="1" thickBot="1">
      <c r="B40" s="654"/>
      <c r="C40" s="712" t="s">
        <v>816</v>
      </c>
      <c r="D40" s="708">
        <v>45873</v>
      </c>
      <c r="E40" s="745" t="str">
        <f>"（"&amp;TEXT(D40,"aaa")&amp;"）"</f>
        <v>（月）</v>
      </c>
      <c r="N40" s="909" t="s">
        <v>596</v>
      </c>
      <c r="O40" s="910"/>
      <c r="P40" s="272" t="s">
        <v>582</v>
      </c>
      <c r="Q40" s="272" t="s">
        <v>583</v>
      </c>
      <c r="R40" s="272" t="s">
        <v>584</v>
      </c>
      <c r="S40" s="273" t="s">
        <v>571</v>
      </c>
      <c r="T40" s="171" t="s">
        <v>585</v>
      </c>
    </row>
    <row r="41" spans="1:20" ht="18" customHeight="1" thickTop="1">
      <c r="B41" s="17"/>
      <c r="C41" s="835" t="s">
        <v>817</v>
      </c>
      <c r="D41" s="836"/>
      <c r="E41" s="836"/>
      <c r="F41" s="836"/>
      <c r="G41" s="836"/>
      <c r="N41" s="909" t="s">
        <v>581</v>
      </c>
      <c r="O41" s="910"/>
      <c r="P41" s="272" t="s">
        <v>586</v>
      </c>
      <c r="Q41" s="272" t="s">
        <v>568</v>
      </c>
      <c r="R41" s="272" t="s">
        <v>576</v>
      </c>
      <c r="S41" s="273" t="s">
        <v>571</v>
      </c>
      <c r="T41" s="171" t="s">
        <v>587</v>
      </c>
    </row>
    <row r="42" spans="1:20" ht="18" customHeight="1">
      <c r="C42" s="835" t="s">
        <v>834</v>
      </c>
      <c r="D42" s="836"/>
      <c r="E42" s="836"/>
      <c r="F42" s="836"/>
      <c r="G42" s="836"/>
    </row>
    <row r="43" spans="1:20" ht="8.25" customHeight="1"/>
    <row r="44" spans="1:20" ht="20.100000000000001" customHeight="1">
      <c r="A44" s="653" t="s">
        <v>789</v>
      </c>
      <c r="B44" s="711" t="s">
        <v>26</v>
      </c>
      <c r="C44"/>
      <c r="D44"/>
      <c r="E44"/>
    </row>
    <row r="45" spans="1:20" ht="15.95" customHeight="1">
      <c r="A45"/>
      <c r="B45" s="680" t="s">
        <v>833</v>
      </c>
      <c r="C45" s="675"/>
      <c r="D45" s="675"/>
      <c r="E45"/>
    </row>
    <row r="46" spans="1:20" ht="15.95" customHeight="1">
      <c r="A46"/>
      <c r="B46" s="680" t="s">
        <v>835</v>
      </c>
      <c r="C46" s="675"/>
      <c r="D46" s="675"/>
      <c r="E46"/>
      <c r="G46" s="834"/>
    </row>
    <row r="47" spans="1:20" ht="15.95" customHeight="1">
      <c r="A47"/>
      <c r="B47" s="680" t="s">
        <v>938</v>
      </c>
      <c r="C47" s="675"/>
      <c r="D47" s="675"/>
      <c r="E47"/>
    </row>
    <row r="48" spans="1:20" ht="15.95" customHeight="1">
      <c r="A48"/>
      <c r="B48" s="710" t="s">
        <v>837</v>
      </c>
      <c r="C48" s="675"/>
      <c r="D48" s="675"/>
      <c r="E48"/>
    </row>
    <row r="49" spans="1:5" ht="8.1" customHeight="1">
      <c r="A49"/>
      <c r="B49" s="710"/>
      <c r="C49" s="675"/>
      <c r="D49" s="675"/>
      <c r="E49"/>
    </row>
    <row r="50" spans="1:5" ht="20.100000000000001" customHeight="1">
      <c r="A50"/>
      <c r="B50" s="711" t="s">
        <v>790</v>
      </c>
      <c r="C50" s="675"/>
      <c r="D50" s="675"/>
      <c r="E50"/>
    </row>
    <row r="51" spans="1:5" ht="15.95" customHeight="1">
      <c r="A51" s="653"/>
      <c r="B51" s="680" t="s">
        <v>836</v>
      </c>
      <c r="C51" s="680"/>
      <c r="D51" s="680"/>
      <c r="E51"/>
    </row>
    <row r="52" spans="1:5" s="651" customFormat="1" ht="15.95" customHeight="1">
      <c r="B52" s="908" t="s">
        <v>939</v>
      </c>
      <c r="C52" s="908"/>
      <c r="D52" s="908"/>
      <c r="E52" s="709"/>
    </row>
    <row r="53" spans="1:5" s="651" customFormat="1" ht="15.95" customHeight="1"/>
  </sheetData>
  <mergeCells count="62">
    <mergeCell ref="J8:K8"/>
    <mergeCell ref="B11:C11"/>
    <mergeCell ref="B13:C13"/>
    <mergeCell ref="B52:D52"/>
    <mergeCell ref="N40:O40"/>
    <mergeCell ref="N41:O41"/>
    <mergeCell ref="N36:O36"/>
    <mergeCell ref="N38:O38"/>
    <mergeCell ref="N39:O39"/>
    <mergeCell ref="N37:O37"/>
    <mergeCell ref="B36:G36"/>
    <mergeCell ref="B37:G37"/>
    <mergeCell ref="D13:F13"/>
    <mergeCell ref="B19:C19"/>
    <mergeCell ref="B20:C20"/>
    <mergeCell ref="D26:F26"/>
    <mergeCell ref="E14:F14"/>
    <mergeCell ref="D15:F15"/>
    <mergeCell ref="B17:C17"/>
    <mergeCell ref="B12:C12"/>
    <mergeCell ref="D12:F12"/>
    <mergeCell ref="B15:C15"/>
    <mergeCell ref="B14:C14"/>
    <mergeCell ref="B16:C16"/>
    <mergeCell ref="D16:F16"/>
    <mergeCell ref="D17:F17"/>
    <mergeCell ref="A1:H1"/>
    <mergeCell ref="B2:C2"/>
    <mergeCell ref="D10:F10"/>
    <mergeCell ref="D11:F11"/>
    <mergeCell ref="D9:F9"/>
    <mergeCell ref="B9:C9"/>
    <mergeCell ref="B3:C3"/>
    <mergeCell ref="B8:C8"/>
    <mergeCell ref="B4:G4"/>
    <mergeCell ref="B10:C10"/>
    <mergeCell ref="D23:F23"/>
    <mergeCell ref="D22:F22"/>
    <mergeCell ref="B29:G29"/>
    <mergeCell ref="B32:G32"/>
    <mergeCell ref="N17:O17"/>
    <mergeCell ref="N22:O22"/>
    <mergeCell ref="N18:O18"/>
    <mergeCell ref="N19:O19"/>
    <mergeCell ref="N20:O20"/>
    <mergeCell ref="N21:O21"/>
    <mergeCell ref="C41:G41"/>
    <mergeCell ref="C42:G42"/>
    <mergeCell ref="B33:G33"/>
    <mergeCell ref="M18:M21"/>
    <mergeCell ref="B27:C27"/>
    <mergeCell ref="B22:C22"/>
    <mergeCell ref="D27:F27"/>
    <mergeCell ref="B28:G28"/>
    <mergeCell ref="B25:C25"/>
    <mergeCell ref="B18:C18"/>
    <mergeCell ref="D18:F18"/>
    <mergeCell ref="D19:F19"/>
    <mergeCell ref="B26:C26"/>
    <mergeCell ref="D25:F25"/>
    <mergeCell ref="F21:G21"/>
    <mergeCell ref="B23:C23"/>
  </mergeCells>
  <phoneticPr fontId="24"/>
  <dataValidations xWindow="416" yWindow="401" count="7">
    <dataValidation allowBlank="1" showErrorMessage="1" sqref="D25:F25" xr:uid="{2237C6F8-EC08-4E2A-87EF-0B23740871EF}"/>
    <dataValidation type="list" allowBlank="1" showInputMessage="1" showErrorMessage="1" promptTitle="▼をクリック" prompt="リストから種別を選択してください。" sqref="D23" xr:uid="{00000000-0002-0000-0000-000001000000}">
      <formula1>$J$20:$J$23</formula1>
    </dataValidation>
    <dataValidation allowBlank="1" showErrorMessage="1" promptTitle="▼をクリック" prompt="リストから種別を選択してください。" sqref="D20:F20" xr:uid="{00000000-0002-0000-0000-000002000000}"/>
    <dataValidation type="list" allowBlank="1" showInputMessage="1" showErrorMessage="1" sqref="D17:F17" xr:uid="{00000000-0002-0000-0000-000004000000}">
      <formula1>$J$34:$J$35</formula1>
    </dataValidation>
    <dataValidation allowBlank="1" showInputMessage="1" showErrorMessage="1" prompt="氏名" sqref="E14:F14" xr:uid="{FAB1B2DF-25A7-45CB-BD9F-4F6845F550DF}"/>
    <dataValidation allowBlank="1" showInputMessage="1" showErrorMessage="1" prompt="職名" sqref="D14" xr:uid="{EF2B20E5-93AC-489D-86B9-9D50879FE65E}"/>
    <dataValidation type="list" allowBlank="1" showInputMessage="1" showErrorMessage="1" promptTitle="▼をクリック" prompt="リストから設置区分を選択してください。_x000a_" sqref="D18:F18" xr:uid="{00000000-0002-0000-0000-000003000000}">
      <formula1>$J$26:$J$33</formula1>
    </dataValidation>
  </dataValidations>
  <pageMargins left="0.78740157480314965" right="0.59055118110236227" top="0.59055118110236227" bottom="0.19685039370078741" header="0.51181102362204722" footer="0.51181102362204722"/>
  <pageSetup paperSize="9" scale="72" orientation="portrait" blackAndWhite="1" cellComments="asDisplayed" r:id="rId1"/>
  <headerFooter alignWithMargins="0"/>
  <colBreaks count="1" manualBreakCount="1">
    <brk id="1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34"/>
  <sheetViews>
    <sheetView view="pageBreakPreview" zoomScaleNormal="100" zoomScaleSheetLayoutView="100" workbookViewId="0"/>
  </sheetViews>
  <sheetFormatPr defaultColWidth="9" defaultRowHeight="13.5"/>
  <cols>
    <col min="1" max="1" width="3.125" style="55" customWidth="1"/>
    <col min="2" max="2" width="4.125" style="55" customWidth="1"/>
    <col min="3" max="3" width="4" style="55" customWidth="1"/>
    <col min="4" max="6" width="13.875" style="55" customWidth="1"/>
    <col min="7" max="7" width="16.75" style="55" customWidth="1"/>
    <col min="8" max="9" width="9" style="55"/>
    <col min="10" max="10" width="4.625" style="55" customWidth="1"/>
    <col min="11" max="12" width="4.625" style="731" customWidth="1"/>
    <col min="13" max="13" width="2.5" style="731" customWidth="1"/>
    <col min="14" max="14" width="8.875" style="728" customWidth="1"/>
    <col min="15" max="15" width="22.875" style="728" customWidth="1"/>
    <col min="16" max="16" width="9" style="728"/>
    <col min="17" max="17" width="17.875" style="728" customWidth="1"/>
    <col min="18" max="16384" width="9" style="55"/>
  </cols>
  <sheetData>
    <row r="1" spans="1:19" ht="24" customHeight="1">
      <c r="A1" s="789"/>
      <c r="B1" s="41" t="s">
        <v>98</v>
      </c>
      <c r="C1" s="789"/>
      <c r="D1" s="789"/>
      <c r="E1" s="789"/>
      <c r="F1" s="789"/>
      <c r="G1" s="789"/>
      <c r="H1" s="789"/>
    </row>
    <row r="2" spans="1:19" ht="25.5" customHeight="1">
      <c r="B2" s="55" t="s">
        <v>409</v>
      </c>
    </row>
    <row r="3" spans="1:19" ht="24.75" customHeight="1">
      <c r="D3" s="743"/>
      <c r="E3" s="923" t="s">
        <v>165</v>
      </c>
      <c r="F3" s="1098"/>
      <c r="G3" s="1098"/>
    </row>
    <row r="4" spans="1:19" ht="23.25" customHeight="1">
      <c r="D4" s="743"/>
      <c r="E4" s="790" t="s">
        <v>166</v>
      </c>
      <c r="F4" s="743"/>
    </row>
    <row r="5" spans="1:19" ht="21" customHeight="1">
      <c r="G5" s="59" t="s">
        <v>129</v>
      </c>
      <c r="H5" s="1099" t="str">
        <f>①入力ﾏﾆｭｱﾙ!$D$11</f>
        <v>兵庫県庁病院</v>
      </c>
      <c r="I5" s="1100"/>
      <c r="J5" s="1100"/>
    </row>
    <row r="6" spans="1:19" ht="21" customHeight="1">
      <c r="G6" s="59" t="s">
        <v>130</v>
      </c>
      <c r="H6" s="1099" t="str">
        <f>①入力ﾏﾆｭｱﾙ!$D$22</f>
        <v>なかよし保育園</v>
      </c>
      <c r="I6" s="1100"/>
      <c r="J6" s="1100"/>
    </row>
    <row r="8" spans="1:19" ht="21" customHeight="1">
      <c r="B8" s="85" t="s">
        <v>131</v>
      </c>
      <c r="C8" s="55" t="s">
        <v>167</v>
      </c>
    </row>
    <row r="9" spans="1:19" ht="21" customHeight="1">
      <c r="C9" s="687" t="s">
        <v>824</v>
      </c>
      <c r="D9" s="55" t="s">
        <v>168</v>
      </c>
      <c r="K9" s="731" t="s">
        <v>169</v>
      </c>
      <c r="L9" s="731" t="s">
        <v>170</v>
      </c>
      <c r="M9" s="732">
        <f>IF(C9="㋐",1,0)</f>
        <v>0</v>
      </c>
    </row>
    <row r="10" spans="1:19" ht="21" customHeight="1">
      <c r="C10" s="687" t="s">
        <v>932</v>
      </c>
      <c r="D10" s="55" t="s">
        <v>144</v>
      </c>
      <c r="K10" s="731" t="s">
        <v>171</v>
      </c>
      <c r="L10" s="731" t="s">
        <v>172</v>
      </c>
      <c r="M10" s="732">
        <f>IF(C10="㋑",1,0)</f>
        <v>1</v>
      </c>
    </row>
    <row r="11" spans="1:19" ht="21" customHeight="1">
      <c r="C11" s="687" t="s">
        <v>140</v>
      </c>
      <c r="D11" s="55" t="s">
        <v>148</v>
      </c>
      <c r="E11" s="1094"/>
      <c r="F11" s="1095"/>
      <c r="G11" s="1095"/>
      <c r="H11" s="1095"/>
      <c r="I11" s="55" t="s">
        <v>278</v>
      </c>
      <c r="K11" s="731" t="s">
        <v>279</v>
      </c>
      <c r="L11" s="731" t="s">
        <v>143</v>
      </c>
      <c r="M11" s="732">
        <f>IF(C11="㋒",1,0)</f>
        <v>0</v>
      </c>
      <c r="N11" s="797" t="s">
        <v>281</v>
      </c>
    </row>
    <row r="13" spans="1:19" ht="20.25" customHeight="1" thickBot="1">
      <c r="B13" s="85" t="s">
        <v>280</v>
      </c>
      <c r="C13" s="55" t="s">
        <v>173</v>
      </c>
      <c r="F13" s="750" t="str">
        <f>IF(F27&gt;=1,IF(SUM(M9:M11)&gt;=1,"","エラー！！：ア～ウに○印が必要です。"),"")</f>
        <v/>
      </c>
      <c r="N13" s="802" t="s">
        <v>708</v>
      </c>
      <c r="O13" s="797"/>
      <c r="P13" s="802" t="s">
        <v>708</v>
      </c>
      <c r="Q13" s="797"/>
    </row>
    <row r="14" spans="1:19" ht="30" customHeight="1" thickBot="1">
      <c r="E14" s="87" t="s">
        <v>82</v>
      </c>
      <c r="F14" s="1101" t="s">
        <v>174</v>
      </c>
      <c r="G14" s="1102"/>
      <c r="M14" s="732"/>
      <c r="N14" s="733" t="s">
        <v>655</v>
      </c>
      <c r="O14" s="733" t="s">
        <v>707</v>
      </c>
      <c r="P14" s="803" t="s">
        <v>657</v>
      </c>
      <c r="Q14" s="733" t="s">
        <v>707</v>
      </c>
    </row>
    <row r="15" spans="1:19" ht="30" customHeight="1">
      <c r="D15" s="86"/>
      <c r="E15" s="88" t="s">
        <v>769</v>
      </c>
      <c r="F15" s="1113" t="s">
        <v>925</v>
      </c>
      <c r="G15" s="1114"/>
      <c r="M15" s="761">
        <f>IF(F15="",0,1)</f>
        <v>1</v>
      </c>
      <c r="N15" s="762">
        <f>COUNTIF(④様式3!I9,"&gt;=1")</f>
        <v>1</v>
      </c>
      <c r="O15" s="754" t="str">
        <f>IF((N15-M15)=0,"ＯＫ","ｴﾗｰ：様式３「病児等保育予定日数」と不一致です")</f>
        <v>ＯＫ</v>
      </c>
      <c r="P15" s="762">
        <f>COUNTIF(④様式3!S9,"&gt;=1")</f>
        <v>1</v>
      </c>
      <c r="Q15" s="754" t="str">
        <f>IF((P15-M15)=0,"ＯＫ","ｴﾗｰ：様式３「看護職員」と不一致です")</f>
        <v>ＯＫ</v>
      </c>
      <c r="R15" s="804"/>
      <c r="S15" s="805"/>
    </row>
    <row r="16" spans="1:19" ht="30" customHeight="1">
      <c r="D16" s="86"/>
      <c r="E16" s="89" t="s">
        <v>152</v>
      </c>
      <c r="F16" s="1111" t="s">
        <v>925</v>
      </c>
      <c r="G16" s="1112"/>
      <c r="M16" s="761">
        <f t="shared" ref="M16:M26" si="0">IF(F16="",0,1)</f>
        <v>1</v>
      </c>
      <c r="N16" s="762">
        <f>COUNTIF(④様式3!I10,"&gt;=1")</f>
        <v>1</v>
      </c>
      <c r="O16" s="754" t="str">
        <f t="shared" ref="O16:O26" si="1">IF((N16-M16)=0,"ＯＫ","ｴﾗｰ：様式３「病児等保育予定日数」と不一致です")</f>
        <v>ＯＫ</v>
      </c>
      <c r="P16" s="762">
        <f>COUNTIF(④様式3!S10,"&gt;=1")</f>
        <v>1</v>
      </c>
      <c r="Q16" s="754" t="str">
        <f t="shared" ref="Q16:Q26" si="2">IF((P16-M16)=0,"ＯＫ","ｴﾗｰ：様式３「看護職員」と不一致です")</f>
        <v>ＯＫ</v>
      </c>
      <c r="R16" s="806"/>
      <c r="S16" s="805"/>
    </row>
    <row r="17" spans="3:17" ht="30" customHeight="1">
      <c r="D17" s="86"/>
      <c r="E17" s="88" t="s">
        <v>766</v>
      </c>
      <c r="F17" s="1111" t="s">
        <v>925</v>
      </c>
      <c r="G17" s="1112"/>
      <c r="M17" s="761">
        <f t="shared" si="0"/>
        <v>1</v>
      </c>
      <c r="N17" s="762">
        <f>COUNTIF(④様式3!I11,"&gt;=1")</f>
        <v>1</v>
      </c>
      <c r="O17" s="754" t="str">
        <f t="shared" si="1"/>
        <v>ＯＫ</v>
      </c>
      <c r="P17" s="762">
        <f>COUNTIF(④様式3!S11,"&gt;=1")</f>
        <v>1</v>
      </c>
      <c r="Q17" s="754" t="str">
        <f t="shared" si="2"/>
        <v>ＯＫ</v>
      </c>
    </row>
    <row r="18" spans="3:17" ht="30" customHeight="1">
      <c r="D18" s="86"/>
      <c r="E18" s="89" t="s">
        <v>153</v>
      </c>
      <c r="F18" s="1111" t="s">
        <v>925</v>
      </c>
      <c r="G18" s="1112"/>
      <c r="M18" s="761">
        <f t="shared" si="0"/>
        <v>1</v>
      </c>
      <c r="N18" s="762">
        <f>COUNTIF(④様式3!I12,"&gt;=1")</f>
        <v>1</v>
      </c>
      <c r="O18" s="754" t="str">
        <f t="shared" si="1"/>
        <v>ＯＫ</v>
      </c>
      <c r="P18" s="762">
        <f>COUNTIF(④様式3!S12,"&gt;=1")</f>
        <v>1</v>
      </c>
      <c r="Q18" s="754" t="str">
        <f t="shared" si="2"/>
        <v>ＯＫ</v>
      </c>
    </row>
    <row r="19" spans="3:17" ht="30" customHeight="1">
      <c r="D19" s="86"/>
      <c r="E19" s="88" t="s">
        <v>154</v>
      </c>
      <c r="F19" s="1111" t="s">
        <v>925</v>
      </c>
      <c r="G19" s="1112"/>
      <c r="M19" s="761">
        <f t="shared" si="0"/>
        <v>1</v>
      </c>
      <c r="N19" s="762">
        <f>COUNTIF(④様式3!I13,"&gt;=1")</f>
        <v>1</v>
      </c>
      <c r="O19" s="754" t="str">
        <f t="shared" si="1"/>
        <v>ＯＫ</v>
      </c>
      <c r="P19" s="762">
        <f>COUNTIF(④様式3!S13,"&gt;=1")</f>
        <v>1</v>
      </c>
      <c r="Q19" s="754" t="str">
        <f t="shared" si="2"/>
        <v>ＯＫ</v>
      </c>
    </row>
    <row r="20" spans="3:17" ht="30" customHeight="1">
      <c r="D20" s="86"/>
      <c r="E20" s="89" t="s">
        <v>155</v>
      </c>
      <c r="F20" s="1111" t="s">
        <v>925</v>
      </c>
      <c r="G20" s="1112"/>
      <c r="M20" s="761">
        <f t="shared" si="0"/>
        <v>1</v>
      </c>
      <c r="N20" s="762">
        <f>COUNTIF(④様式3!I14,"&gt;=1")</f>
        <v>1</v>
      </c>
      <c r="O20" s="754" t="str">
        <f t="shared" si="1"/>
        <v>ＯＫ</v>
      </c>
      <c r="P20" s="762">
        <f>COUNTIF(④様式3!S14,"&gt;=1")</f>
        <v>1</v>
      </c>
      <c r="Q20" s="754" t="str">
        <f t="shared" si="2"/>
        <v>ＯＫ</v>
      </c>
    </row>
    <row r="21" spans="3:17" ht="30" customHeight="1">
      <c r="D21" s="86"/>
      <c r="E21" s="88" t="s">
        <v>749</v>
      </c>
      <c r="F21" s="1111" t="s">
        <v>925</v>
      </c>
      <c r="G21" s="1112"/>
      <c r="M21" s="761">
        <f t="shared" si="0"/>
        <v>1</v>
      </c>
      <c r="N21" s="762">
        <f>COUNTIF(④様式3!I15,"&gt;=1")</f>
        <v>1</v>
      </c>
      <c r="O21" s="754" t="str">
        <f t="shared" si="1"/>
        <v>ＯＫ</v>
      </c>
      <c r="P21" s="762">
        <f>COUNTIF(④様式3!S15,"&gt;=1")</f>
        <v>1</v>
      </c>
      <c r="Q21" s="754" t="str">
        <f t="shared" si="2"/>
        <v>ＯＫ</v>
      </c>
    </row>
    <row r="22" spans="3:17" ht="30" customHeight="1">
      <c r="D22" s="86"/>
      <c r="E22" s="89" t="s">
        <v>157</v>
      </c>
      <c r="F22" s="1111" t="s">
        <v>925</v>
      </c>
      <c r="G22" s="1112"/>
      <c r="M22" s="761">
        <f t="shared" si="0"/>
        <v>1</v>
      </c>
      <c r="N22" s="762">
        <f>COUNTIF(④様式3!I16,"&gt;=1")</f>
        <v>1</v>
      </c>
      <c r="O22" s="754" t="str">
        <f t="shared" si="1"/>
        <v>ＯＫ</v>
      </c>
      <c r="P22" s="762">
        <f>COUNTIF(④様式3!S16,"&gt;=1")</f>
        <v>1</v>
      </c>
      <c r="Q22" s="754" t="str">
        <f t="shared" si="2"/>
        <v>ＯＫ</v>
      </c>
    </row>
    <row r="23" spans="3:17" ht="30" customHeight="1">
      <c r="D23" s="86"/>
      <c r="E23" s="88" t="s">
        <v>158</v>
      </c>
      <c r="F23" s="1111" t="s">
        <v>925</v>
      </c>
      <c r="G23" s="1112"/>
      <c r="M23" s="761">
        <f t="shared" si="0"/>
        <v>1</v>
      </c>
      <c r="N23" s="762">
        <f>COUNTIF(④様式3!I17,"&gt;=1")</f>
        <v>1</v>
      </c>
      <c r="O23" s="754" t="str">
        <f t="shared" si="1"/>
        <v>ＯＫ</v>
      </c>
      <c r="P23" s="762">
        <f>COUNTIF(④様式3!S17,"&gt;=1")</f>
        <v>1</v>
      </c>
      <c r="Q23" s="754" t="str">
        <f t="shared" si="2"/>
        <v>ＯＫ</v>
      </c>
    </row>
    <row r="24" spans="3:17" ht="30" customHeight="1">
      <c r="D24" s="86"/>
      <c r="E24" s="89" t="s">
        <v>159</v>
      </c>
      <c r="F24" s="1111" t="s">
        <v>925</v>
      </c>
      <c r="G24" s="1112"/>
      <c r="M24" s="761">
        <f t="shared" si="0"/>
        <v>1</v>
      </c>
      <c r="N24" s="762">
        <f>COUNTIF(④様式3!I18,"&gt;=1")</f>
        <v>1</v>
      </c>
      <c r="O24" s="754" t="str">
        <f t="shared" si="1"/>
        <v>ＯＫ</v>
      </c>
      <c r="P24" s="762">
        <f>COUNTIF(④様式3!S18,"&gt;=1")</f>
        <v>1</v>
      </c>
      <c r="Q24" s="754" t="str">
        <f t="shared" si="2"/>
        <v>ＯＫ</v>
      </c>
    </row>
    <row r="25" spans="3:17" ht="30" customHeight="1">
      <c r="D25" s="86"/>
      <c r="E25" s="88" t="s">
        <v>160</v>
      </c>
      <c r="F25" s="1111" t="s">
        <v>925</v>
      </c>
      <c r="G25" s="1112"/>
      <c r="M25" s="761">
        <f t="shared" si="0"/>
        <v>1</v>
      </c>
      <c r="N25" s="762">
        <f>COUNTIF(④様式3!I19,"&gt;=1")</f>
        <v>1</v>
      </c>
      <c r="O25" s="754" t="str">
        <f t="shared" si="1"/>
        <v>ＯＫ</v>
      </c>
      <c r="P25" s="762">
        <f>COUNTIF(④様式3!S19,"&gt;=1")</f>
        <v>1</v>
      </c>
      <c r="Q25" s="754" t="str">
        <f t="shared" si="2"/>
        <v>ＯＫ</v>
      </c>
    </row>
    <row r="26" spans="3:17" ht="30" customHeight="1" thickBot="1">
      <c r="D26" s="86"/>
      <c r="E26" s="92" t="s">
        <v>161</v>
      </c>
      <c r="F26" s="1111" t="s">
        <v>925</v>
      </c>
      <c r="G26" s="1112"/>
      <c r="M26" s="761">
        <f t="shared" si="0"/>
        <v>1</v>
      </c>
      <c r="N26" s="762">
        <f>COUNTIF(④様式3!I20,"&gt;=1")</f>
        <v>1</v>
      </c>
      <c r="O26" s="754" t="str">
        <f t="shared" si="1"/>
        <v>ＯＫ</v>
      </c>
      <c r="P26" s="762">
        <f>COUNTIF(④様式3!S20,"&gt;=1")</f>
        <v>1</v>
      </c>
      <c r="Q26" s="754" t="str">
        <f t="shared" si="2"/>
        <v>ＯＫ</v>
      </c>
    </row>
    <row r="27" spans="3:17" ht="30" customHeight="1" thickTop="1" thickBot="1">
      <c r="E27" s="90" t="s">
        <v>175</v>
      </c>
      <c r="F27" s="1107">
        <f>COUNTA(F15:G26)</f>
        <v>12</v>
      </c>
      <c r="G27" s="1108"/>
      <c r="H27" s="750" t="str">
        <f>IF(F27&gt;=1,IF(SUM(M9:M11)&gt;=1,"","エラー！！：ア～ウに○印が必要です。"),"")</f>
        <v/>
      </c>
      <c r="M27" s="761"/>
      <c r="N27" s="763">
        <f>SUM(N15:N26)</f>
        <v>12</v>
      </c>
      <c r="O27" s="764" t="s">
        <v>711</v>
      </c>
      <c r="P27" s="763">
        <f>SUM(P15:P26)</f>
        <v>12</v>
      </c>
      <c r="Q27" s="765" t="s">
        <v>712</v>
      </c>
    </row>
    <row r="28" spans="3:17" ht="21" customHeight="1">
      <c r="C28" s="794" t="s">
        <v>162</v>
      </c>
      <c r="D28" s="1117" t="s">
        <v>842</v>
      </c>
      <c r="E28" s="1117"/>
      <c r="F28" s="1117"/>
      <c r="G28" s="1117"/>
      <c r="H28" s="1117"/>
      <c r="I28" s="1117"/>
      <c r="M28" s="807"/>
      <c r="N28" s="1115" t="str">
        <f>IF(F27&gt;=1,IF(SUM(M9:M11)&gt;=1,"","ｴﾗｰ：ア～ウに○印が必要です。"),"")</f>
        <v/>
      </c>
      <c r="O28" s="1116"/>
      <c r="P28" s="766"/>
      <c r="Q28" s="767"/>
    </row>
    <row r="29" spans="3:17" ht="15.75" customHeight="1">
      <c r="D29" s="1117" t="s">
        <v>594</v>
      </c>
      <c r="E29" s="1117"/>
      <c r="F29" s="1117"/>
      <c r="G29" s="1117"/>
      <c r="H29" s="1117"/>
      <c r="I29" s="1117"/>
      <c r="N29" s="808"/>
      <c r="O29" s="731"/>
      <c r="P29" s="808"/>
    </row>
    <row r="30" spans="3:17" ht="15.75" customHeight="1">
      <c r="D30" s="1117" t="s">
        <v>639</v>
      </c>
      <c r="E30" s="1117"/>
      <c r="F30" s="1117"/>
      <c r="G30" s="1117"/>
      <c r="H30" s="1117"/>
      <c r="I30" s="1117"/>
      <c r="N30" s="731"/>
      <c r="O30" s="731"/>
    </row>
    <row r="31" spans="3:17">
      <c r="D31" s="1117" t="s">
        <v>637</v>
      </c>
      <c r="E31" s="1117"/>
      <c r="F31" s="1117"/>
      <c r="G31" s="1117"/>
      <c r="H31" s="1117"/>
      <c r="I31" s="1117"/>
    </row>
    <row r="32" spans="3:17">
      <c r="D32" s="235" t="s">
        <v>638</v>
      </c>
    </row>
    <row r="33" spans="4:4">
      <c r="D33" s="235" t="s">
        <v>641</v>
      </c>
    </row>
    <row r="34" spans="4:4">
      <c r="D34" s="235" t="s">
        <v>640</v>
      </c>
    </row>
  </sheetData>
  <mergeCells count="23">
    <mergeCell ref="N28:O28"/>
    <mergeCell ref="D31:I31"/>
    <mergeCell ref="F23:G23"/>
    <mergeCell ref="F24:G24"/>
    <mergeCell ref="F25:G25"/>
    <mergeCell ref="D30:I30"/>
    <mergeCell ref="F26:G26"/>
    <mergeCell ref="F27:G27"/>
    <mergeCell ref="D28:I28"/>
    <mergeCell ref="D29:I29"/>
    <mergeCell ref="F22:G22"/>
    <mergeCell ref="E3:G3"/>
    <mergeCell ref="F15:G15"/>
    <mergeCell ref="F16:G16"/>
    <mergeCell ref="F17:G17"/>
    <mergeCell ref="F18:G18"/>
    <mergeCell ref="H5:J5"/>
    <mergeCell ref="H6:J6"/>
    <mergeCell ref="F14:G14"/>
    <mergeCell ref="E11:H11"/>
    <mergeCell ref="F21:G21"/>
    <mergeCell ref="F19:G19"/>
    <mergeCell ref="F20:G20"/>
  </mergeCells>
  <phoneticPr fontId="24"/>
  <dataValidations xWindow="468" yWindow="445" count="2">
    <dataValidation type="list" allowBlank="1" showInputMessage="1" showErrorMessage="1" error="ドロップダウンリストから選択して下さい。" promptTitle="▼をクリック" prompt="該当分を選択してください。" sqref="C9:C11" xr:uid="{00000000-0002-0000-0B00-000000000000}">
      <formula1>$K9:$L9</formula1>
    </dataValidation>
    <dataValidation type="list" allowBlank="1" showInputMessage="1" showErrorMessage="1" error="ドロップダウンリストから選択して下さい。" promptTitle="▼をクリック" prompt="該当分を選択してください。" sqref="F15:G26" xr:uid="{00000000-0002-0000-0B00-000001000000}">
      <formula1>$N$10:$N$11</formula1>
    </dataValidation>
  </dataValidations>
  <pageMargins left="0.66" right="0.34" top="1" bottom="0.62" header="0.51200000000000001" footer="0.32"/>
  <pageSetup paperSize="9" orientation="portrait" blackAndWhite="1" r:id="rId1"/>
  <headerFooter alignWithMargins="0"/>
  <ignoredErrors>
    <ignoredError sqref="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46"/>
  <sheetViews>
    <sheetView view="pageBreakPreview" zoomScaleNormal="100" zoomScaleSheetLayoutView="100" workbookViewId="0"/>
  </sheetViews>
  <sheetFormatPr defaultColWidth="9" defaultRowHeight="13.5"/>
  <cols>
    <col min="1" max="1" width="3.875" style="55" customWidth="1"/>
    <col min="2" max="2" width="4.125" style="55" customWidth="1"/>
    <col min="3" max="3" width="3.875" style="55" customWidth="1"/>
    <col min="4" max="6" width="13.875" style="55" customWidth="1"/>
    <col min="7" max="7" width="16.75" style="55" customWidth="1"/>
    <col min="8" max="9" width="9" style="55"/>
    <col min="10" max="10" width="4.625" style="55" customWidth="1"/>
    <col min="11" max="12" width="4.625" style="86" customWidth="1"/>
    <col min="13" max="13" width="2.5" style="55" customWidth="1"/>
    <col min="14" max="16384" width="9" style="55"/>
  </cols>
  <sheetData>
    <row r="1" spans="1:13" ht="24" customHeight="1">
      <c r="A1" s="789"/>
      <c r="B1" s="41" t="s">
        <v>98</v>
      </c>
      <c r="C1" s="789"/>
      <c r="D1" s="789"/>
      <c r="E1" s="789"/>
      <c r="F1" s="789"/>
      <c r="G1" s="789"/>
      <c r="H1" s="789"/>
    </row>
    <row r="2" spans="1:13" ht="25.5" customHeight="1">
      <c r="B2" s="55" t="s">
        <v>410</v>
      </c>
    </row>
    <row r="3" spans="1:13" ht="24.75" customHeight="1">
      <c r="D3" s="743"/>
      <c r="E3" s="923" t="s">
        <v>176</v>
      </c>
      <c r="F3" s="1098"/>
      <c r="G3" s="1098"/>
    </row>
    <row r="4" spans="1:13" ht="23.25" customHeight="1">
      <c r="D4" s="743"/>
      <c r="E4" s="790" t="s">
        <v>177</v>
      </c>
      <c r="F4" s="743"/>
    </row>
    <row r="5" spans="1:13" ht="21" customHeight="1">
      <c r="G5" s="59" t="s">
        <v>129</v>
      </c>
      <c r="H5" s="1099" t="str">
        <f>①入力ﾏﾆｭｱﾙ!$D$11</f>
        <v>兵庫県庁病院</v>
      </c>
      <c r="I5" s="1100"/>
      <c r="J5" s="1100"/>
    </row>
    <row r="6" spans="1:13" ht="21" customHeight="1">
      <c r="G6" s="59" t="s">
        <v>130</v>
      </c>
      <c r="H6" s="1099" t="str">
        <f>①入力ﾏﾆｭｱﾙ!$D$22</f>
        <v>なかよし保育園</v>
      </c>
      <c r="I6" s="1100"/>
      <c r="J6" s="1100"/>
    </row>
    <row r="8" spans="1:13" ht="21" customHeight="1">
      <c r="B8" s="85" t="s">
        <v>131</v>
      </c>
      <c r="C8" s="55" t="s">
        <v>178</v>
      </c>
      <c r="H8" s="752"/>
    </row>
    <row r="9" spans="1:13" ht="32.25" customHeight="1">
      <c r="C9" s="687" t="s">
        <v>931</v>
      </c>
      <c r="D9" s="1118" t="s">
        <v>179</v>
      </c>
      <c r="E9" s="1118"/>
      <c r="F9" s="1118"/>
      <c r="G9" s="1118"/>
      <c r="H9" s="1118"/>
      <c r="I9" s="1118"/>
      <c r="J9" s="1118"/>
      <c r="K9" s="86" t="s">
        <v>180</v>
      </c>
      <c r="L9" s="93" t="s">
        <v>181</v>
      </c>
      <c r="M9" s="464">
        <f>IF(C9="㋐",1,0)</f>
        <v>1</v>
      </c>
    </row>
    <row r="10" spans="1:13" ht="21" customHeight="1">
      <c r="C10" s="687" t="s">
        <v>136</v>
      </c>
      <c r="D10" s="55" t="s">
        <v>182</v>
      </c>
      <c r="K10" s="86" t="s">
        <v>183</v>
      </c>
      <c r="L10" s="93" t="s">
        <v>184</v>
      </c>
      <c r="M10" s="464">
        <f>IF(C10="㋑",1,0)</f>
        <v>0</v>
      </c>
    </row>
    <row r="11" spans="1:13" ht="21" customHeight="1">
      <c r="C11" s="687" t="s">
        <v>140</v>
      </c>
      <c r="D11" s="55" t="s">
        <v>148</v>
      </c>
      <c r="E11" s="1094" t="s">
        <v>282</v>
      </c>
      <c r="F11" s="1095"/>
      <c r="G11" s="1095"/>
      <c r="H11" s="1095"/>
      <c r="I11" s="55" t="s">
        <v>283</v>
      </c>
      <c r="K11" s="86" t="s">
        <v>284</v>
      </c>
      <c r="L11" s="93" t="s">
        <v>143</v>
      </c>
      <c r="M11" s="464">
        <f>IF(C11="㋒",1,0)</f>
        <v>0</v>
      </c>
    </row>
    <row r="13" spans="1:13" ht="20.25" customHeight="1" thickBot="1">
      <c r="B13" s="85" t="s">
        <v>285</v>
      </c>
      <c r="C13" s="55" t="s">
        <v>185</v>
      </c>
      <c r="F13" s="750" t="str">
        <f>IF(F27&gt;=1,IF(SUM(M9:M11)&gt;=1,"","エラー！！：ア～ウに○印が必要です。"),"")</f>
        <v/>
      </c>
    </row>
    <row r="14" spans="1:13" ht="30" customHeight="1" thickBot="1">
      <c r="E14" s="87" t="s">
        <v>82</v>
      </c>
      <c r="F14" s="1101" t="s">
        <v>151</v>
      </c>
      <c r="G14" s="1102"/>
    </row>
    <row r="15" spans="1:13" ht="30" customHeight="1">
      <c r="E15" s="88" t="s">
        <v>769</v>
      </c>
      <c r="F15" s="1103">
        <v>1</v>
      </c>
      <c r="G15" s="1104"/>
      <c r="H15" s="751" t="str">
        <f>IF(O35=9,"（注意！）入力回数が当該月の日数を超えています。再確認してください","")</f>
        <v/>
      </c>
    </row>
    <row r="16" spans="1:13" ht="30" customHeight="1">
      <c r="E16" s="89" t="s">
        <v>152</v>
      </c>
      <c r="F16" s="1096"/>
      <c r="G16" s="1097"/>
      <c r="H16" s="751" t="str">
        <f t="shared" ref="H16:H26" si="0">IF(O36=9,"（注意！）入力回数が当該月の日数を超えています。再確認してください","")</f>
        <v/>
      </c>
    </row>
    <row r="17" spans="3:17" ht="30" customHeight="1">
      <c r="E17" s="88" t="s">
        <v>767</v>
      </c>
      <c r="F17" s="1096">
        <v>1</v>
      </c>
      <c r="G17" s="1097"/>
      <c r="H17" s="751" t="str">
        <f t="shared" si="0"/>
        <v/>
      </c>
    </row>
    <row r="18" spans="3:17" ht="30" customHeight="1">
      <c r="E18" s="89" t="s">
        <v>153</v>
      </c>
      <c r="F18" s="1096"/>
      <c r="G18" s="1097"/>
      <c r="H18" s="751" t="str">
        <f t="shared" si="0"/>
        <v/>
      </c>
    </row>
    <row r="19" spans="3:17" ht="30" customHeight="1">
      <c r="E19" s="88" t="s">
        <v>154</v>
      </c>
      <c r="F19" s="1096"/>
      <c r="G19" s="1097"/>
      <c r="H19" s="751" t="str">
        <f t="shared" si="0"/>
        <v/>
      </c>
    </row>
    <row r="20" spans="3:17" ht="30" customHeight="1">
      <c r="E20" s="89" t="s">
        <v>155</v>
      </c>
      <c r="F20" s="1096">
        <v>1</v>
      </c>
      <c r="G20" s="1097"/>
      <c r="H20" s="751" t="str">
        <f t="shared" si="0"/>
        <v/>
      </c>
    </row>
    <row r="21" spans="3:17" ht="30" customHeight="1">
      <c r="E21" s="88" t="s">
        <v>749</v>
      </c>
      <c r="F21" s="1096"/>
      <c r="G21" s="1097"/>
      <c r="H21" s="751" t="str">
        <f t="shared" si="0"/>
        <v/>
      </c>
    </row>
    <row r="22" spans="3:17" ht="30" customHeight="1">
      <c r="E22" s="89" t="s">
        <v>157</v>
      </c>
      <c r="F22" s="1096"/>
      <c r="G22" s="1097"/>
      <c r="H22" s="751" t="str">
        <f t="shared" si="0"/>
        <v/>
      </c>
    </row>
    <row r="23" spans="3:17" ht="30" customHeight="1">
      <c r="E23" s="88" t="s">
        <v>158</v>
      </c>
      <c r="F23" s="1096"/>
      <c r="G23" s="1097"/>
      <c r="H23" s="751" t="str">
        <f t="shared" si="0"/>
        <v/>
      </c>
    </row>
    <row r="24" spans="3:17" ht="30" customHeight="1">
      <c r="E24" s="89" t="s">
        <v>159</v>
      </c>
      <c r="F24" s="1096">
        <v>1</v>
      </c>
      <c r="G24" s="1097"/>
      <c r="H24" s="751" t="str">
        <f t="shared" si="0"/>
        <v/>
      </c>
    </row>
    <row r="25" spans="3:17" ht="30" customHeight="1">
      <c r="E25" s="88" t="s">
        <v>160</v>
      </c>
      <c r="F25" s="1096"/>
      <c r="G25" s="1097"/>
      <c r="H25" s="751" t="str">
        <f t="shared" si="0"/>
        <v/>
      </c>
    </row>
    <row r="26" spans="3:17" ht="30" customHeight="1" thickBot="1">
      <c r="E26" s="89" t="s">
        <v>161</v>
      </c>
      <c r="F26" s="1109"/>
      <c r="G26" s="1110"/>
      <c r="H26" s="751" t="str">
        <f t="shared" si="0"/>
        <v/>
      </c>
    </row>
    <row r="27" spans="3:17" ht="30" customHeight="1" thickTop="1" thickBot="1">
      <c r="E27" s="90" t="s">
        <v>96</v>
      </c>
      <c r="F27" s="1107">
        <f>SUM(F15:G26)</f>
        <v>4</v>
      </c>
      <c r="G27" s="1108"/>
      <c r="H27" s="1105" t="str">
        <f>IF(F27&gt;=1,IF(SUM(M9:M11)&gt;=1,"","エラー！！：ア～ウに○印が必要です。"),"")</f>
        <v/>
      </c>
      <c r="I27" s="1119"/>
      <c r="J27" s="1119"/>
      <c r="K27" s="1119"/>
      <c r="L27" s="1119"/>
      <c r="M27" s="1119"/>
      <c r="N27" s="1119"/>
      <c r="O27" s="1119"/>
      <c r="P27" s="1120"/>
      <c r="Q27" s="801"/>
    </row>
    <row r="28" spans="3:17" ht="20.25" customHeight="1">
      <c r="C28" s="794" t="s">
        <v>162</v>
      </c>
      <c r="D28" s="1121" t="s">
        <v>843</v>
      </c>
      <c r="E28" s="1122"/>
      <c r="F28" s="1122"/>
      <c r="G28" s="1122"/>
      <c r="H28" s="1122"/>
    </row>
    <row r="29" spans="3:17" ht="15.75" customHeight="1">
      <c r="D29" s="1121" t="s">
        <v>186</v>
      </c>
      <c r="E29" s="1122"/>
      <c r="F29" s="1122"/>
      <c r="G29" s="1122"/>
      <c r="H29" s="1122"/>
    </row>
    <row r="30" spans="3:17" ht="15.75" customHeight="1">
      <c r="D30" s="1121" t="s">
        <v>187</v>
      </c>
      <c r="E30" s="1122"/>
      <c r="F30" s="1122"/>
      <c r="G30" s="1122"/>
      <c r="H30" s="1122"/>
    </row>
    <row r="31" spans="3:17">
      <c r="D31" s="1121" t="s">
        <v>188</v>
      </c>
      <c r="E31" s="1122"/>
      <c r="F31" s="1122"/>
      <c r="G31" s="1122"/>
      <c r="H31" s="1122"/>
    </row>
    <row r="32" spans="3:17">
      <c r="D32" s="1121" t="s">
        <v>189</v>
      </c>
      <c r="E32" s="1122"/>
      <c r="F32" s="1122"/>
      <c r="G32" s="1122"/>
      <c r="H32" s="1122"/>
    </row>
    <row r="34" spans="14:15" ht="18.75">
      <c r="N34" s="798" t="s">
        <v>851</v>
      </c>
    </row>
    <row r="35" spans="14:15" ht="16.5">
      <c r="N35" s="799" t="s">
        <v>852</v>
      </c>
      <c r="O35" s="800">
        <f>IF(F15&lt;=30,1,9)</f>
        <v>1</v>
      </c>
    </row>
    <row r="36" spans="14:15" ht="16.5">
      <c r="N36" s="799" t="s">
        <v>853</v>
      </c>
      <c r="O36" s="800">
        <f>IF(F16&lt;=31,1,9)</f>
        <v>1</v>
      </c>
    </row>
    <row r="37" spans="14:15" ht="16.5">
      <c r="N37" s="799" t="s">
        <v>854</v>
      </c>
      <c r="O37" s="800">
        <f>IF(F17&lt;=30,1,9)</f>
        <v>1</v>
      </c>
    </row>
    <row r="38" spans="14:15" ht="16.5">
      <c r="N38" s="799" t="s">
        <v>855</v>
      </c>
      <c r="O38" s="800">
        <f>IF(F18&lt;=31,1,9)</f>
        <v>1</v>
      </c>
    </row>
    <row r="39" spans="14:15" ht="16.5">
      <c r="N39" s="799" t="s">
        <v>682</v>
      </c>
      <c r="O39" s="800">
        <f>IF(F19&lt;=31,1,9)</f>
        <v>1</v>
      </c>
    </row>
    <row r="40" spans="14:15" ht="16.5">
      <c r="N40" s="799" t="s">
        <v>683</v>
      </c>
      <c r="O40" s="800">
        <f>IF(F20&lt;=30,1,9)</f>
        <v>1</v>
      </c>
    </row>
    <row r="41" spans="14:15" ht="16.5">
      <c r="N41" s="799" t="s">
        <v>684</v>
      </c>
      <c r="O41" s="800">
        <f>IF(F21&lt;=31,1,9)</f>
        <v>1</v>
      </c>
    </row>
    <row r="42" spans="14:15" ht="16.5">
      <c r="N42" s="799" t="s">
        <v>685</v>
      </c>
      <c r="O42" s="800">
        <f>IF(F22&lt;=30,1,9)</f>
        <v>1</v>
      </c>
    </row>
    <row r="43" spans="14:15" ht="16.5">
      <c r="N43" s="799" t="s">
        <v>686</v>
      </c>
      <c r="O43" s="800">
        <f>IF(F23&lt;=31,1,9)</f>
        <v>1</v>
      </c>
    </row>
    <row r="44" spans="14:15" ht="16.5">
      <c r="N44" s="799" t="s">
        <v>687</v>
      </c>
      <c r="O44" s="800">
        <f>IF(F24&lt;=31,1,9)</f>
        <v>1</v>
      </c>
    </row>
    <row r="45" spans="14:15" ht="16.5">
      <c r="N45" s="799" t="s">
        <v>688</v>
      </c>
      <c r="O45" s="800">
        <f>IF(F25&lt;=28,1,9)</f>
        <v>1</v>
      </c>
    </row>
    <row r="46" spans="14:15" ht="16.5">
      <c r="N46" s="799" t="s">
        <v>689</v>
      </c>
      <c r="O46" s="800">
        <f>IF(F26&lt;=31,1,9)</f>
        <v>1</v>
      </c>
    </row>
  </sheetData>
  <mergeCells count="25">
    <mergeCell ref="H27:P27"/>
    <mergeCell ref="D32:H32"/>
    <mergeCell ref="D28:H28"/>
    <mergeCell ref="D29:H29"/>
    <mergeCell ref="D30:H30"/>
    <mergeCell ref="D31:H31"/>
    <mergeCell ref="F18:G18"/>
    <mergeCell ref="F19:G19"/>
    <mergeCell ref="F20:G20"/>
    <mergeCell ref="F27:G27"/>
    <mergeCell ref="F23:G23"/>
    <mergeCell ref="F24:G24"/>
    <mergeCell ref="F25:G25"/>
    <mergeCell ref="F26:G26"/>
    <mergeCell ref="F21:G21"/>
    <mergeCell ref="F22:G22"/>
    <mergeCell ref="F17:G17"/>
    <mergeCell ref="F15:G15"/>
    <mergeCell ref="F16:G16"/>
    <mergeCell ref="E3:G3"/>
    <mergeCell ref="H5:J5"/>
    <mergeCell ref="H6:J6"/>
    <mergeCell ref="F14:G14"/>
    <mergeCell ref="E11:H11"/>
    <mergeCell ref="D9:J9"/>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C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6"/>
  <sheetViews>
    <sheetView view="pageBreakPreview" zoomScaleNormal="100" zoomScaleSheetLayoutView="100" workbookViewId="0"/>
  </sheetViews>
  <sheetFormatPr defaultColWidth="9" defaultRowHeight="13.5"/>
  <cols>
    <col min="1" max="1" width="3.875" style="55" customWidth="1"/>
    <col min="2" max="2" width="4.125" style="55" customWidth="1"/>
    <col min="3" max="3" width="3.875" style="55" customWidth="1"/>
    <col min="4" max="6" width="13.875" style="55" customWidth="1"/>
    <col min="7" max="7" width="16.75" style="55" customWidth="1"/>
    <col min="8" max="9" width="9" style="55"/>
    <col min="10" max="10" width="4.625" style="55" customWidth="1"/>
    <col min="11" max="12" width="4.625" style="86" hidden="1" customWidth="1"/>
    <col min="13" max="13" width="8.625" style="728" customWidth="1"/>
    <col min="14" max="14" width="21.25" style="728" customWidth="1"/>
    <col min="15" max="16384" width="9" style="55"/>
  </cols>
  <sheetData>
    <row r="1" spans="1:14" ht="24" customHeight="1">
      <c r="A1" s="789"/>
      <c r="B1" s="41" t="s">
        <v>98</v>
      </c>
      <c r="C1" s="789"/>
      <c r="D1" s="789"/>
      <c r="E1" s="789"/>
      <c r="F1" s="789"/>
      <c r="G1" s="789"/>
      <c r="H1" s="789"/>
    </row>
    <row r="2" spans="1:14" ht="25.5" customHeight="1">
      <c r="B2" s="55" t="s">
        <v>411</v>
      </c>
    </row>
    <row r="3" spans="1:14" ht="24.75" customHeight="1">
      <c r="D3" s="743"/>
      <c r="E3" s="923" t="s">
        <v>190</v>
      </c>
      <c r="F3" s="1098"/>
      <c r="G3" s="1098"/>
    </row>
    <row r="4" spans="1:14" ht="23.25" customHeight="1">
      <c r="D4" s="743"/>
      <c r="E4" s="790" t="s">
        <v>191</v>
      </c>
      <c r="F4" s="743"/>
    </row>
    <row r="5" spans="1:14" ht="21" customHeight="1">
      <c r="G5" s="59" t="s">
        <v>129</v>
      </c>
      <c r="H5" s="1099" t="str">
        <f>①入力ﾏﾆｭｱﾙ!$D$11</f>
        <v>兵庫県庁病院</v>
      </c>
      <c r="I5" s="1100"/>
      <c r="J5" s="1100"/>
    </row>
    <row r="6" spans="1:14" ht="21" customHeight="1">
      <c r="G6" s="59" t="s">
        <v>130</v>
      </c>
      <c r="H6" s="1099" t="str">
        <f>①入力ﾏﾆｭｱﾙ!$D$22</f>
        <v>なかよし保育園</v>
      </c>
      <c r="I6" s="1100"/>
      <c r="J6" s="1100"/>
    </row>
    <row r="8" spans="1:14" ht="21" customHeight="1">
      <c r="B8" s="85" t="s">
        <v>131</v>
      </c>
      <c r="C8" s="55" t="s">
        <v>192</v>
      </c>
    </row>
    <row r="9" spans="1:14" ht="18.75" customHeight="1">
      <c r="C9" s="687" t="s">
        <v>824</v>
      </c>
      <c r="D9" s="1118" t="s">
        <v>168</v>
      </c>
      <c r="E9" s="1118"/>
      <c r="F9" s="1118"/>
      <c r="G9" s="1118"/>
      <c r="H9" s="1118"/>
      <c r="I9" s="1118"/>
      <c r="J9" s="1118"/>
      <c r="K9" s="86" t="s">
        <v>169</v>
      </c>
      <c r="L9" s="93" t="s">
        <v>170</v>
      </c>
      <c r="M9" s="729">
        <f>IF(C9="㋐",1,0)</f>
        <v>0</v>
      </c>
    </row>
    <row r="10" spans="1:14" ht="21" customHeight="1">
      <c r="C10" s="687" t="s">
        <v>932</v>
      </c>
      <c r="D10" s="55" t="s">
        <v>144</v>
      </c>
      <c r="K10" s="86" t="s">
        <v>171</v>
      </c>
      <c r="L10" s="93" t="s">
        <v>172</v>
      </c>
      <c r="M10" s="729">
        <f>IF(C10="㋑",1,0)</f>
        <v>1</v>
      </c>
    </row>
    <row r="11" spans="1:14" ht="21" customHeight="1">
      <c r="C11" s="687" t="s">
        <v>140</v>
      </c>
      <c r="D11" s="55" t="s">
        <v>148</v>
      </c>
      <c r="E11" s="1094"/>
      <c r="F11" s="1095"/>
      <c r="G11" s="1095"/>
      <c r="H11" s="1095"/>
      <c r="I11" s="55" t="s">
        <v>286</v>
      </c>
      <c r="K11" s="86" t="s">
        <v>287</v>
      </c>
      <c r="L11" s="93" t="s">
        <v>143</v>
      </c>
      <c r="M11" s="729">
        <f>IF(C11="㋒",1,0)</f>
        <v>0</v>
      </c>
    </row>
    <row r="13" spans="1:14" ht="20.25" customHeight="1" thickBot="1">
      <c r="B13" s="85" t="s">
        <v>288</v>
      </c>
      <c r="C13" s="55" t="s">
        <v>193</v>
      </c>
      <c r="F13" s="750" t="str">
        <f>IF(F27&gt;=1,IF(SUM(M9:M11)&gt;=1,"","エラー！！：ア～ウに○印が必要です。"),"")</f>
        <v/>
      </c>
      <c r="M13" s="796" t="s">
        <v>708</v>
      </c>
    </row>
    <row r="14" spans="1:14" ht="30" customHeight="1" thickBot="1">
      <c r="E14" s="87" t="s">
        <v>82</v>
      </c>
      <c r="F14" s="1101" t="s">
        <v>151</v>
      </c>
      <c r="G14" s="1102"/>
      <c r="M14" s="730" t="s">
        <v>656</v>
      </c>
      <c r="N14" s="730" t="s">
        <v>707</v>
      </c>
    </row>
    <row r="15" spans="1:14" ht="30" customHeight="1">
      <c r="E15" s="88" t="s">
        <v>769</v>
      </c>
      <c r="F15" s="1103">
        <v>18</v>
      </c>
      <c r="G15" s="1104"/>
      <c r="H15" s="1123" t="str">
        <f>IF(O35=9,"（注意！）回数＞当該月の日数","")</f>
        <v/>
      </c>
      <c r="I15" s="1119"/>
      <c r="J15" s="1119"/>
      <c r="L15" s="86">
        <f>COUNT(F15)</f>
        <v>1</v>
      </c>
      <c r="M15" s="753">
        <f>COUNTIF(④様式3!T9,"&gt;=1")</f>
        <v>1</v>
      </c>
      <c r="N15" s="754" t="str">
        <f>IF((M15-L15)=0,"ＯＫ","ｴﾗｰ：様式３「児童保育専従職員」と不一致です")</f>
        <v>ＯＫ</v>
      </c>
    </row>
    <row r="16" spans="1:14" ht="30" customHeight="1">
      <c r="E16" s="89" t="s">
        <v>152</v>
      </c>
      <c r="F16" s="1096">
        <v>17</v>
      </c>
      <c r="G16" s="1097"/>
      <c r="H16" s="1123" t="str">
        <f t="shared" ref="H16:H26" si="0">IF(O36=9,"（注意！）回数＞当該月の日数","")</f>
        <v/>
      </c>
      <c r="I16" s="1119"/>
      <c r="J16" s="1119"/>
      <c r="L16" s="86">
        <f t="shared" ref="L16:L26" si="1">COUNT(F16)</f>
        <v>1</v>
      </c>
      <c r="M16" s="753">
        <f>COUNTIF(④様式3!T10,"&gt;=1")</f>
        <v>1</v>
      </c>
      <c r="N16" s="754" t="str">
        <f t="shared" ref="N16:N26" si="2">IF((M16-L16)=0,"ＯＫ","ｴﾗｰ：様式３「児童保育専従職員」と不一致です")</f>
        <v>ＯＫ</v>
      </c>
    </row>
    <row r="17" spans="3:15" ht="30" customHeight="1">
      <c r="E17" s="88" t="s">
        <v>766</v>
      </c>
      <c r="F17" s="1096">
        <v>12</v>
      </c>
      <c r="G17" s="1097"/>
      <c r="H17" s="1123" t="str">
        <f t="shared" si="0"/>
        <v/>
      </c>
      <c r="I17" s="1119"/>
      <c r="J17" s="1119"/>
      <c r="L17" s="86">
        <f t="shared" si="1"/>
        <v>1</v>
      </c>
      <c r="M17" s="753">
        <f>COUNTIF(④様式3!T11,"&gt;=1")</f>
        <v>1</v>
      </c>
      <c r="N17" s="754" t="str">
        <f>IF((M17-L17)=0,"ＯＫ","ｴﾗｰ：様式３「児童保育専従職員」と不一致です")</f>
        <v>ＯＫ</v>
      </c>
    </row>
    <row r="18" spans="3:15" ht="30" customHeight="1">
      <c r="E18" s="89" t="s">
        <v>153</v>
      </c>
      <c r="F18" s="1096">
        <v>16</v>
      </c>
      <c r="G18" s="1097"/>
      <c r="H18" s="1123" t="str">
        <f t="shared" si="0"/>
        <v/>
      </c>
      <c r="I18" s="1119"/>
      <c r="J18" s="1119"/>
      <c r="L18" s="86">
        <f t="shared" si="1"/>
        <v>1</v>
      </c>
      <c r="M18" s="753">
        <f>COUNTIF(④様式3!T12,"&gt;=1")</f>
        <v>1</v>
      </c>
      <c r="N18" s="754" t="str">
        <f t="shared" si="2"/>
        <v>ＯＫ</v>
      </c>
    </row>
    <row r="19" spans="3:15" ht="30" customHeight="1">
      <c r="E19" s="88" t="s">
        <v>154</v>
      </c>
      <c r="F19" s="1096">
        <v>21</v>
      </c>
      <c r="G19" s="1097"/>
      <c r="H19" s="1123" t="str">
        <f t="shared" si="0"/>
        <v/>
      </c>
      <c r="I19" s="1119"/>
      <c r="J19" s="1119"/>
      <c r="L19" s="86">
        <f t="shared" si="1"/>
        <v>1</v>
      </c>
      <c r="M19" s="753">
        <f>COUNTIF(④様式3!T13,"&gt;=1")</f>
        <v>1</v>
      </c>
      <c r="N19" s="754" t="str">
        <f t="shared" si="2"/>
        <v>ＯＫ</v>
      </c>
    </row>
    <row r="20" spans="3:15" ht="30" customHeight="1">
      <c r="E20" s="89" t="s">
        <v>155</v>
      </c>
      <c r="F20" s="1096">
        <v>12</v>
      </c>
      <c r="G20" s="1097"/>
      <c r="H20" s="1123" t="str">
        <f t="shared" si="0"/>
        <v/>
      </c>
      <c r="I20" s="1119"/>
      <c r="J20" s="1119"/>
      <c r="L20" s="86">
        <f t="shared" si="1"/>
        <v>1</v>
      </c>
      <c r="M20" s="753">
        <f>COUNTIF(④様式3!T14,"&gt;=1")</f>
        <v>1</v>
      </c>
      <c r="N20" s="754" t="str">
        <f t="shared" si="2"/>
        <v>ＯＫ</v>
      </c>
    </row>
    <row r="21" spans="3:15" ht="30" customHeight="1">
      <c r="E21" s="88" t="s">
        <v>749</v>
      </c>
      <c r="F21" s="1096">
        <v>11</v>
      </c>
      <c r="G21" s="1097"/>
      <c r="H21" s="1123" t="str">
        <f t="shared" si="0"/>
        <v/>
      </c>
      <c r="I21" s="1119"/>
      <c r="J21" s="1119"/>
      <c r="L21" s="86">
        <f t="shared" si="1"/>
        <v>1</v>
      </c>
      <c r="M21" s="753">
        <f>COUNTIF(④様式3!T15,"&gt;=1")</f>
        <v>1</v>
      </c>
      <c r="N21" s="754" t="str">
        <f t="shared" si="2"/>
        <v>ＯＫ</v>
      </c>
    </row>
    <row r="22" spans="3:15" ht="30" customHeight="1">
      <c r="E22" s="89" t="s">
        <v>157</v>
      </c>
      <c r="F22" s="1096">
        <v>13</v>
      </c>
      <c r="G22" s="1097"/>
      <c r="H22" s="1123" t="str">
        <f t="shared" si="0"/>
        <v/>
      </c>
      <c r="I22" s="1119"/>
      <c r="J22" s="1119"/>
      <c r="L22" s="86">
        <f t="shared" si="1"/>
        <v>1</v>
      </c>
      <c r="M22" s="753">
        <f>COUNTIF(④様式3!T16,"&gt;=1")</f>
        <v>1</v>
      </c>
      <c r="N22" s="754" t="str">
        <f t="shared" si="2"/>
        <v>ＯＫ</v>
      </c>
    </row>
    <row r="23" spans="3:15" ht="30" customHeight="1">
      <c r="E23" s="88" t="s">
        <v>158</v>
      </c>
      <c r="F23" s="1096">
        <v>15</v>
      </c>
      <c r="G23" s="1097"/>
      <c r="H23" s="1123" t="str">
        <f t="shared" si="0"/>
        <v/>
      </c>
      <c r="I23" s="1119"/>
      <c r="J23" s="1119"/>
      <c r="L23" s="86">
        <f t="shared" si="1"/>
        <v>1</v>
      </c>
      <c r="M23" s="753">
        <f>COUNTIF(④様式3!T17,"&gt;=1")</f>
        <v>1</v>
      </c>
      <c r="N23" s="754" t="str">
        <f t="shared" si="2"/>
        <v>ＯＫ</v>
      </c>
    </row>
    <row r="24" spans="3:15" ht="30" customHeight="1">
      <c r="E24" s="89" t="s">
        <v>159</v>
      </c>
      <c r="F24" s="1096">
        <v>15</v>
      </c>
      <c r="G24" s="1097"/>
      <c r="H24" s="1123" t="str">
        <f t="shared" si="0"/>
        <v/>
      </c>
      <c r="I24" s="1119"/>
      <c r="J24" s="1119"/>
      <c r="L24" s="86">
        <f t="shared" si="1"/>
        <v>1</v>
      </c>
      <c r="M24" s="753">
        <f>COUNTIF(④様式3!T18,"&gt;=1")</f>
        <v>1</v>
      </c>
      <c r="N24" s="754" t="str">
        <f t="shared" si="2"/>
        <v>ＯＫ</v>
      </c>
    </row>
    <row r="25" spans="3:15" ht="30" customHeight="1">
      <c r="E25" s="88" t="s">
        <v>160</v>
      </c>
      <c r="F25" s="1096">
        <v>11</v>
      </c>
      <c r="G25" s="1097"/>
      <c r="H25" s="1123" t="str">
        <f t="shared" si="0"/>
        <v/>
      </c>
      <c r="I25" s="1119"/>
      <c r="J25" s="1119"/>
      <c r="L25" s="86">
        <f t="shared" si="1"/>
        <v>1</v>
      </c>
      <c r="M25" s="753">
        <f>COUNTIF(④様式3!T19,"&gt;=1")</f>
        <v>1</v>
      </c>
      <c r="N25" s="754" t="str">
        <f t="shared" si="2"/>
        <v>ＯＫ</v>
      </c>
    </row>
    <row r="26" spans="3:15" ht="30" customHeight="1" thickBot="1">
      <c r="E26" s="89" t="s">
        <v>161</v>
      </c>
      <c r="F26" s="1109">
        <v>16</v>
      </c>
      <c r="G26" s="1110"/>
      <c r="H26" s="1123" t="str">
        <f t="shared" si="0"/>
        <v/>
      </c>
      <c r="I26" s="1119"/>
      <c r="J26" s="1119"/>
      <c r="L26" s="86">
        <f t="shared" si="1"/>
        <v>1</v>
      </c>
      <c r="M26" s="753">
        <f>COUNTIF(④様式3!T20,"&gt;=1")</f>
        <v>1</v>
      </c>
      <c r="N26" s="754" t="str">
        <f t="shared" si="2"/>
        <v>ＯＫ</v>
      </c>
    </row>
    <row r="27" spans="3:15" ht="30" customHeight="1" thickTop="1" thickBot="1">
      <c r="E27" s="90" t="s">
        <v>96</v>
      </c>
      <c r="F27" s="1107">
        <f>SUM(F15:G26)</f>
        <v>177</v>
      </c>
      <c r="G27" s="1108"/>
      <c r="H27" s="1124" t="str">
        <f>IF(F27&gt;=1,IF(SUM(M9:M11)&gt;=1,"","エラー！！：ア～ウに○印が必要です。"),"")</f>
        <v/>
      </c>
      <c r="I27" s="1125"/>
      <c r="J27" s="1125"/>
      <c r="M27" s="755">
        <f>COUNTIF(M15:M26,"&gt;=1")</f>
        <v>12</v>
      </c>
      <c r="N27" s="756" t="s">
        <v>709</v>
      </c>
    </row>
    <row r="28" spans="3:15" ht="20.25" customHeight="1">
      <c r="C28" s="794" t="s">
        <v>162</v>
      </c>
      <c r="D28" s="1121" t="s">
        <v>844</v>
      </c>
      <c r="E28" s="1122"/>
      <c r="F28" s="1122"/>
      <c r="G28" s="1122"/>
      <c r="H28" s="1122"/>
      <c r="M28" s="757">
        <f>COUNT(F15:G26)</f>
        <v>12</v>
      </c>
      <c r="N28" s="758" t="s">
        <v>710</v>
      </c>
    </row>
    <row r="29" spans="3:15" ht="15.75" customHeight="1">
      <c r="D29" s="1121" t="s">
        <v>476</v>
      </c>
      <c r="E29" s="1122"/>
      <c r="F29" s="1122"/>
      <c r="G29" s="1122"/>
      <c r="H29" s="1122"/>
      <c r="M29" s="1115"/>
      <c r="N29" s="1116"/>
      <c r="O29" s="439"/>
    </row>
    <row r="30" spans="3:15" ht="15.75" customHeight="1">
      <c r="D30" s="1121" t="s">
        <v>194</v>
      </c>
      <c r="E30" s="1122"/>
      <c r="F30" s="1122"/>
      <c r="G30" s="1122"/>
      <c r="H30" s="1122"/>
    </row>
    <row r="31" spans="3:15">
      <c r="D31" s="1121" t="s">
        <v>195</v>
      </c>
      <c r="E31" s="1122"/>
      <c r="F31" s="1122"/>
      <c r="G31" s="1122"/>
      <c r="H31" s="1122"/>
    </row>
    <row r="32" spans="3:15">
      <c r="D32" s="1121"/>
      <c r="E32" s="1122"/>
      <c r="F32" s="1122"/>
      <c r="G32" s="1122"/>
      <c r="H32" s="1122"/>
    </row>
    <row r="34" spans="13:15" ht="18.75">
      <c r="M34" s="797"/>
      <c r="N34" s="798" t="s">
        <v>851</v>
      </c>
    </row>
    <row r="35" spans="13:15" ht="16.5">
      <c r="N35" s="799" t="s">
        <v>852</v>
      </c>
      <c r="O35" s="800">
        <f>IF(F15&lt;=30,1,9)</f>
        <v>1</v>
      </c>
    </row>
    <row r="36" spans="13:15" ht="16.5">
      <c r="N36" s="799" t="s">
        <v>853</v>
      </c>
      <c r="O36" s="800">
        <f>IF(F16&lt;=31,1,9)</f>
        <v>1</v>
      </c>
    </row>
    <row r="37" spans="13:15" ht="16.5">
      <c r="N37" s="799" t="s">
        <v>854</v>
      </c>
      <c r="O37" s="800">
        <f>IF(F17&lt;=30,1,9)</f>
        <v>1</v>
      </c>
    </row>
    <row r="38" spans="13:15" ht="16.5">
      <c r="N38" s="799" t="s">
        <v>855</v>
      </c>
      <c r="O38" s="800">
        <f>IF(F18&lt;=31,1,9)</f>
        <v>1</v>
      </c>
    </row>
    <row r="39" spans="13:15" ht="16.5">
      <c r="N39" s="799" t="s">
        <v>682</v>
      </c>
      <c r="O39" s="800">
        <f>IF(F19&lt;=31,1,9)</f>
        <v>1</v>
      </c>
    </row>
    <row r="40" spans="13:15" ht="16.5">
      <c r="N40" s="799" t="s">
        <v>683</v>
      </c>
      <c r="O40" s="800">
        <f>IF(F20&lt;=30,1,9)</f>
        <v>1</v>
      </c>
    </row>
    <row r="41" spans="13:15" ht="16.5">
      <c r="N41" s="799" t="s">
        <v>684</v>
      </c>
      <c r="O41" s="800">
        <f>IF(F21&lt;=31,1,9)</f>
        <v>1</v>
      </c>
    </row>
    <row r="42" spans="13:15" ht="16.5">
      <c r="N42" s="799" t="s">
        <v>685</v>
      </c>
      <c r="O42" s="800">
        <f>IF(F22&lt;=30,1,9)</f>
        <v>1</v>
      </c>
    </row>
    <row r="43" spans="13:15" ht="16.5">
      <c r="N43" s="799" t="s">
        <v>686</v>
      </c>
      <c r="O43" s="800">
        <f>IF(F23&lt;=31,1,9)</f>
        <v>1</v>
      </c>
    </row>
    <row r="44" spans="13:15" ht="16.5">
      <c r="N44" s="799" t="s">
        <v>687</v>
      </c>
      <c r="O44" s="800">
        <f>IF(F24&lt;=31,1,9)</f>
        <v>1</v>
      </c>
    </row>
    <row r="45" spans="13:15" ht="16.5">
      <c r="N45" s="799" t="s">
        <v>688</v>
      </c>
      <c r="O45" s="800">
        <f>IF(F25&lt;=28,1,9)</f>
        <v>1</v>
      </c>
    </row>
    <row r="46" spans="13:15" ht="16.5">
      <c r="N46" s="799" t="s">
        <v>689</v>
      </c>
      <c r="O46" s="800">
        <f>IF(F26&lt;=31,1,9)</f>
        <v>1</v>
      </c>
    </row>
  </sheetData>
  <mergeCells count="38">
    <mergeCell ref="M29:N29"/>
    <mergeCell ref="F27:G27"/>
    <mergeCell ref="D32:H32"/>
    <mergeCell ref="D28:H28"/>
    <mergeCell ref="D29:H29"/>
    <mergeCell ref="D30:H30"/>
    <mergeCell ref="D31:H31"/>
    <mergeCell ref="H27:J27"/>
    <mergeCell ref="F23:G23"/>
    <mergeCell ref="F24:G24"/>
    <mergeCell ref="F25:G25"/>
    <mergeCell ref="F26:G26"/>
    <mergeCell ref="F15:G15"/>
    <mergeCell ref="F16:G16"/>
    <mergeCell ref="F17:G17"/>
    <mergeCell ref="F18:G18"/>
    <mergeCell ref="F19:G19"/>
    <mergeCell ref="F20:G20"/>
    <mergeCell ref="F21:G21"/>
    <mergeCell ref="F22:G22"/>
    <mergeCell ref="E3:G3"/>
    <mergeCell ref="H5:J5"/>
    <mergeCell ref="H6:J6"/>
    <mergeCell ref="F14:G14"/>
    <mergeCell ref="E11:H11"/>
    <mergeCell ref="D9:J9"/>
    <mergeCell ref="H15:J15"/>
    <mergeCell ref="H16:J16"/>
    <mergeCell ref="H17:J17"/>
    <mergeCell ref="H18:J18"/>
    <mergeCell ref="H19:J19"/>
    <mergeCell ref="H25:J25"/>
    <mergeCell ref="H26:J26"/>
    <mergeCell ref="H20:J20"/>
    <mergeCell ref="H21:J21"/>
    <mergeCell ref="H22:J22"/>
    <mergeCell ref="H23:J23"/>
    <mergeCell ref="H24:J24"/>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D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33"/>
  <sheetViews>
    <sheetView view="pageBreakPreview" zoomScaleNormal="100" zoomScaleSheetLayoutView="100" workbookViewId="0"/>
  </sheetViews>
  <sheetFormatPr defaultColWidth="9" defaultRowHeight="13.5"/>
  <cols>
    <col min="1" max="1" width="3.875" style="55" customWidth="1"/>
    <col min="2" max="2" width="4.125" style="55" customWidth="1"/>
    <col min="3" max="3" width="3.875" style="55" customWidth="1"/>
    <col min="4" max="6" width="13.875" style="55" customWidth="1"/>
    <col min="7" max="7" width="16.75" style="55" customWidth="1"/>
    <col min="8" max="8" width="10.5" style="55" customWidth="1"/>
    <col min="9" max="9" width="9" style="55"/>
    <col min="10" max="10" width="4.625" style="55" customWidth="1"/>
    <col min="11" max="12" width="4.625" style="86" customWidth="1"/>
    <col min="13" max="13" width="4.625" style="731" customWidth="1"/>
    <col min="14" max="14" width="8.625" style="728" customWidth="1"/>
    <col min="15" max="15" width="9" style="728"/>
    <col min="16" max="16384" width="9" style="55"/>
  </cols>
  <sheetData>
    <row r="1" spans="1:17" ht="24" customHeight="1">
      <c r="A1" s="789"/>
      <c r="B1" s="41" t="s">
        <v>98</v>
      </c>
      <c r="C1" s="789"/>
      <c r="D1" s="789"/>
      <c r="E1" s="789"/>
      <c r="F1" s="789"/>
      <c r="G1" s="789"/>
      <c r="H1" s="789"/>
    </row>
    <row r="2" spans="1:17" ht="25.5" customHeight="1">
      <c r="B2" s="55" t="s">
        <v>412</v>
      </c>
    </row>
    <row r="3" spans="1:17" ht="24.75" customHeight="1">
      <c r="D3" s="743"/>
      <c r="E3" s="923" t="s">
        <v>196</v>
      </c>
      <c r="F3" s="1098"/>
      <c r="G3" s="1098"/>
    </row>
    <row r="4" spans="1:17" ht="23.25" customHeight="1">
      <c r="D4" s="743"/>
      <c r="E4" s="790" t="s">
        <v>197</v>
      </c>
      <c r="F4" s="743"/>
    </row>
    <row r="5" spans="1:17" ht="21" customHeight="1">
      <c r="G5" s="59" t="s">
        <v>129</v>
      </c>
      <c r="H5" s="1099" t="str">
        <f>①入力ﾏﾆｭｱﾙ!$D$11</f>
        <v>兵庫県庁病院</v>
      </c>
      <c r="I5" s="1100"/>
      <c r="J5" s="1100"/>
    </row>
    <row r="6" spans="1:17" ht="21" customHeight="1">
      <c r="G6" s="59" t="s">
        <v>130</v>
      </c>
      <c r="H6" s="1099" t="str">
        <f>①入力ﾏﾆｭｱﾙ!$D$22</f>
        <v>なかよし保育園</v>
      </c>
      <c r="I6" s="1100"/>
      <c r="J6" s="1100"/>
    </row>
    <row r="8" spans="1:17" ht="21" customHeight="1">
      <c r="B8" s="85" t="s">
        <v>131</v>
      </c>
      <c r="C8" s="55" t="s">
        <v>198</v>
      </c>
    </row>
    <row r="9" spans="1:17" ht="18.75" customHeight="1">
      <c r="C9" s="687" t="s">
        <v>931</v>
      </c>
      <c r="D9" s="1118" t="s">
        <v>199</v>
      </c>
      <c r="E9" s="1118"/>
      <c r="F9" s="1118"/>
      <c r="G9" s="1118"/>
      <c r="H9" s="1118"/>
      <c r="I9" s="1118"/>
      <c r="J9" s="1118"/>
      <c r="K9" s="86" t="s">
        <v>200</v>
      </c>
      <c r="L9" s="93" t="s">
        <v>201</v>
      </c>
      <c r="M9" s="742"/>
      <c r="N9" s="729">
        <f>IF(C9="㋐",1,0)</f>
        <v>1</v>
      </c>
    </row>
    <row r="10" spans="1:17" ht="21" customHeight="1">
      <c r="C10" s="687" t="s">
        <v>136</v>
      </c>
      <c r="D10" s="55" t="s">
        <v>144</v>
      </c>
      <c r="K10" s="86" t="s">
        <v>171</v>
      </c>
      <c r="L10" s="93" t="s">
        <v>172</v>
      </c>
      <c r="M10" s="742"/>
      <c r="N10" s="729">
        <f>IF(C10="㋑",1,0)</f>
        <v>0</v>
      </c>
    </row>
    <row r="11" spans="1:17" ht="21" customHeight="1">
      <c r="C11" s="687" t="s">
        <v>140</v>
      </c>
      <c r="D11" s="55" t="s">
        <v>148</v>
      </c>
      <c r="E11" s="1094"/>
      <c r="F11" s="1095"/>
      <c r="G11" s="1095"/>
      <c r="H11" s="1095"/>
      <c r="I11" s="55" t="s">
        <v>289</v>
      </c>
      <c r="K11" s="86" t="s">
        <v>290</v>
      </c>
      <c r="L11" s="93" t="s">
        <v>143</v>
      </c>
      <c r="M11" s="742"/>
      <c r="N11" s="729">
        <f>IF(C11="㋒",1,0)</f>
        <v>0</v>
      </c>
    </row>
    <row r="13" spans="1:17" ht="20.25" customHeight="1" thickBot="1">
      <c r="B13" s="85" t="s">
        <v>291</v>
      </c>
      <c r="C13" s="55" t="s">
        <v>202</v>
      </c>
      <c r="F13" s="750" t="str">
        <f>IF(F27&gt;=1,IF(SUM(N9:N11)&gt;=1,"","エラー！！：ア～ウに○印が必要です。"),"")</f>
        <v/>
      </c>
      <c r="N13" s="752" t="s">
        <v>856</v>
      </c>
      <c r="O13" s="791"/>
    </row>
    <row r="14" spans="1:17" ht="30" customHeight="1" thickBot="1">
      <c r="E14" s="87" t="s">
        <v>82</v>
      </c>
      <c r="F14" s="1101" t="s">
        <v>151</v>
      </c>
      <c r="G14" s="1102"/>
      <c r="N14" s="768" t="s">
        <v>750</v>
      </c>
      <c r="O14" s="791"/>
    </row>
    <row r="15" spans="1:17" ht="30" customHeight="1">
      <c r="E15" s="88" t="s">
        <v>769</v>
      </c>
      <c r="F15" s="1130">
        <v>5</v>
      </c>
      <c r="G15" s="1131"/>
      <c r="N15" s="760">
        <v>5</v>
      </c>
      <c r="O15" s="759" t="str">
        <f t="shared" ref="O15:O26" si="0">IF(F15&gt;N15,"エラー！！：休日数を超過","ＯＫ")</f>
        <v>ＯＫ</v>
      </c>
      <c r="Q15" s="695"/>
    </row>
    <row r="16" spans="1:17" ht="30" customHeight="1">
      <c r="E16" s="89" t="s">
        <v>152</v>
      </c>
      <c r="F16" s="1126">
        <v>7</v>
      </c>
      <c r="G16" s="1127"/>
      <c r="N16" s="760">
        <v>7</v>
      </c>
      <c r="O16" s="759" t="str">
        <f t="shared" si="0"/>
        <v>ＯＫ</v>
      </c>
      <c r="Q16" s="695"/>
    </row>
    <row r="17" spans="3:17" ht="30" customHeight="1">
      <c r="E17" s="88" t="s">
        <v>765</v>
      </c>
      <c r="F17" s="1126">
        <v>4</v>
      </c>
      <c r="G17" s="1127"/>
      <c r="N17" s="760">
        <v>5</v>
      </c>
      <c r="O17" s="759" t="str">
        <f t="shared" si="0"/>
        <v>ＯＫ</v>
      </c>
    </row>
    <row r="18" spans="3:17" ht="30" customHeight="1">
      <c r="E18" s="89" t="s">
        <v>762</v>
      </c>
      <c r="F18" s="1126">
        <v>5</v>
      </c>
      <c r="G18" s="1127"/>
      <c r="N18" s="760">
        <v>5</v>
      </c>
      <c r="O18" s="759" t="str">
        <f t="shared" si="0"/>
        <v>ＯＫ</v>
      </c>
    </row>
    <row r="19" spans="3:17" ht="30" customHeight="1">
      <c r="E19" s="88" t="s">
        <v>763</v>
      </c>
      <c r="F19" s="1126">
        <v>5</v>
      </c>
      <c r="G19" s="1127"/>
      <c r="N19" s="760">
        <v>6</v>
      </c>
      <c r="O19" s="759" t="str">
        <f t="shared" si="0"/>
        <v>ＯＫ</v>
      </c>
    </row>
    <row r="20" spans="3:17" ht="30" customHeight="1">
      <c r="E20" s="89" t="s">
        <v>764</v>
      </c>
      <c r="F20" s="1126">
        <v>6</v>
      </c>
      <c r="G20" s="1127"/>
      <c r="N20" s="760">
        <v>6</v>
      </c>
      <c r="O20" s="759" t="str">
        <f t="shared" si="0"/>
        <v>ＯＫ</v>
      </c>
    </row>
    <row r="21" spans="3:17" ht="30" customHeight="1">
      <c r="E21" s="88" t="s">
        <v>749</v>
      </c>
      <c r="F21" s="1126">
        <v>5</v>
      </c>
      <c r="G21" s="1127"/>
      <c r="N21" s="760">
        <v>5</v>
      </c>
      <c r="O21" s="759" t="str">
        <f t="shared" si="0"/>
        <v>ＯＫ</v>
      </c>
    </row>
    <row r="22" spans="3:17" ht="30" customHeight="1">
      <c r="E22" s="89" t="s">
        <v>157</v>
      </c>
      <c r="F22" s="1126">
        <v>6</v>
      </c>
      <c r="G22" s="1127"/>
      <c r="N22" s="760">
        <v>7</v>
      </c>
      <c r="O22" s="759" t="str">
        <f t="shared" si="0"/>
        <v>ＯＫ</v>
      </c>
    </row>
    <row r="23" spans="3:17" ht="30" customHeight="1">
      <c r="E23" s="88" t="s">
        <v>158</v>
      </c>
      <c r="F23" s="1126">
        <v>7</v>
      </c>
      <c r="G23" s="1127"/>
      <c r="N23" s="760">
        <v>7</v>
      </c>
      <c r="O23" s="759" t="str">
        <f t="shared" si="0"/>
        <v>ＯＫ</v>
      </c>
    </row>
    <row r="24" spans="3:17" ht="30" customHeight="1">
      <c r="E24" s="89" t="s">
        <v>159</v>
      </c>
      <c r="F24" s="1126">
        <v>7</v>
      </c>
      <c r="G24" s="1127"/>
      <c r="N24" s="760">
        <v>7</v>
      </c>
      <c r="O24" s="759" t="str">
        <f t="shared" si="0"/>
        <v>ＯＫ</v>
      </c>
    </row>
    <row r="25" spans="3:17" ht="30" customHeight="1">
      <c r="E25" s="88" t="s">
        <v>160</v>
      </c>
      <c r="F25" s="1126">
        <v>6</v>
      </c>
      <c r="G25" s="1127"/>
      <c r="N25" s="760">
        <v>6</v>
      </c>
      <c r="O25" s="759" t="str">
        <f t="shared" si="0"/>
        <v>ＯＫ</v>
      </c>
    </row>
    <row r="26" spans="3:17" ht="30" customHeight="1" thickBot="1">
      <c r="E26" s="89" t="s">
        <v>161</v>
      </c>
      <c r="F26" s="1128">
        <v>5</v>
      </c>
      <c r="G26" s="1129"/>
      <c r="N26" s="760">
        <v>6</v>
      </c>
      <c r="O26" s="759" t="str">
        <f t="shared" si="0"/>
        <v>ＯＫ</v>
      </c>
      <c r="Q26" s="695"/>
    </row>
    <row r="27" spans="3:17" ht="30" customHeight="1" thickTop="1" thickBot="1">
      <c r="E27" s="90" t="s">
        <v>96</v>
      </c>
      <c r="F27" s="1107">
        <f>SUM(F15:G26)</f>
        <v>68</v>
      </c>
      <c r="G27" s="1108"/>
      <c r="H27" s="750" t="str">
        <f>IF(F27&gt;=1,IF(SUM(N9:N11)&gt;=1,"","エラー！！：ア～ウに○印が必要です。"),"")</f>
        <v/>
      </c>
      <c r="N27" s="769">
        <f>SUM(N15:N26)</f>
        <v>72</v>
      </c>
      <c r="O27" s="792"/>
      <c r="P27" s="793"/>
      <c r="Q27" s="694"/>
    </row>
    <row r="28" spans="3:17" ht="20.25" customHeight="1">
      <c r="C28" s="794" t="s">
        <v>162</v>
      </c>
      <c r="D28" s="1121" t="s">
        <v>203</v>
      </c>
      <c r="E28" s="1122"/>
      <c r="F28" s="1122"/>
      <c r="G28" s="1122"/>
      <c r="H28" s="1122"/>
    </row>
    <row r="29" spans="3:17" ht="15.95" customHeight="1">
      <c r="C29" s="794"/>
      <c r="D29" s="235" t="s">
        <v>642</v>
      </c>
      <c r="E29" s="795"/>
      <c r="F29" s="795"/>
      <c r="G29" s="795"/>
      <c r="H29" s="795"/>
    </row>
    <row r="30" spans="3:17" ht="15.75" customHeight="1">
      <c r="D30" s="1121"/>
      <c r="E30" s="1122"/>
      <c r="F30" s="1122"/>
      <c r="G30" s="1122"/>
      <c r="H30" s="1122"/>
    </row>
    <row r="31" spans="3:17" ht="15.75" customHeight="1">
      <c r="D31" s="1121"/>
      <c r="E31" s="1122"/>
      <c r="F31" s="1122"/>
      <c r="G31" s="1122"/>
      <c r="H31" s="1122"/>
    </row>
    <row r="32" spans="3:17">
      <c r="D32" s="1121"/>
      <c r="E32" s="1122"/>
      <c r="F32" s="1122"/>
      <c r="G32" s="1122"/>
      <c r="H32" s="1122"/>
    </row>
    <row r="33" spans="4:8">
      <c r="D33" s="1121"/>
      <c r="E33" s="1122"/>
      <c r="F33" s="1122"/>
      <c r="G33" s="1122"/>
      <c r="H33" s="1122"/>
    </row>
  </sheetData>
  <mergeCells count="24">
    <mergeCell ref="F23:G23"/>
    <mergeCell ref="E3:G3"/>
    <mergeCell ref="H5:J5"/>
    <mergeCell ref="H6:J6"/>
    <mergeCell ref="F14:G14"/>
    <mergeCell ref="E11:H11"/>
    <mergeCell ref="D9:J9"/>
    <mergeCell ref="F19:G19"/>
    <mergeCell ref="F20:G20"/>
    <mergeCell ref="F21:G21"/>
    <mergeCell ref="F22:G22"/>
    <mergeCell ref="F15:G15"/>
    <mergeCell ref="F16:G16"/>
    <mergeCell ref="F17:G17"/>
    <mergeCell ref="F18:G18"/>
    <mergeCell ref="F24:G24"/>
    <mergeCell ref="F25:G25"/>
    <mergeCell ref="F26:G26"/>
    <mergeCell ref="F27:G27"/>
    <mergeCell ref="D33:H33"/>
    <mergeCell ref="D28:H28"/>
    <mergeCell ref="D30:H30"/>
    <mergeCell ref="D31:H31"/>
    <mergeCell ref="D32:H32"/>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E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ignoredErrors>
    <ignoredError sqref="B8:B1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6"/>
  <sheetViews>
    <sheetView view="pageBreakPreview" zoomScale="110" zoomScaleNormal="120" zoomScaleSheetLayoutView="110" workbookViewId="0"/>
  </sheetViews>
  <sheetFormatPr defaultRowHeight="13.5"/>
  <cols>
    <col min="1" max="1" width="2.25" customWidth="1"/>
    <col min="2" max="2" width="12.75" customWidth="1"/>
    <col min="3" max="3" width="10.75" customWidth="1"/>
    <col min="4" max="4" width="27.625" customWidth="1"/>
    <col min="5" max="7" width="9.25" customWidth="1"/>
    <col min="8" max="8" width="8" customWidth="1"/>
    <col min="9" max="9" width="4.625" customWidth="1"/>
    <col min="10" max="11" width="9.25" customWidth="1"/>
  </cols>
  <sheetData>
    <row r="1" spans="2:4" ht="24.75" customHeight="1">
      <c r="B1" s="14" t="s">
        <v>86</v>
      </c>
      <c r="C1" s="47"/>
      <c r="D1" s="47"/>
    </row>
    <row r="2" spans="2:4" ht="24.75" customHeight="1">
      <c r="B2" s="14"/>
      <c r="C2" s="47"/>
      <c r="D2" s="47"/>
    </row>
    <row r="3" spans="2:4" ht="25.5" customHeight="1">
      <c r="B3" s="201" t="str">
        <f>"令和"&amp;"５年度病院内保育施設設置病院の決算状況"</f>
        <v>令和５年度病院内保育施設設置病院の決算状況</v>
      </c>
      <c r="C3" s="47"/>
      <c r="D3" s="47"/>
    </row>
    <row r="5" spans="2:4" ht="15.75" customHeight="1">
      <c r="B5" s="47"/>
      <c r="C5" s="47"/>
      <c r="D5" s="203" t="s">
        <v>418</v>
      </c>
    </row>
    <row r="6" spans="2:4" ht="20.100000000000001" customHeight="1">
      <c r="B6" s="1132" t="s">
        <v>419</v>
      </c>
      <c r="C6" s="1132"/>
      <c r="D6" s="204" t="str">
        <f>①入力ﾏﾆｭｱﾙ!D11</f>
        <v>兵庫県庁病院</v>
      </c>
    </row>
    <row r="7" spans="2:4" ht="20.100000000000001" customHeight="1">
      <c r="B7" s="1133" t="s">
        <v>8</v>
      </c>
      <c r="C7" s="1133"/>
      <c r="D7" s="205" t="str">
        <f>①入力ﾏﾆｭｱﾙ!D18</f>
        <v>医療法人</v>
      </c>
    </row>
    <row r="8" spans="2:4" ht="20.100000000000001" customHeight="1">
      <c r="B8" s="1134" t="s">
        <v>420</v>
      </c>
      <c r="C8" s="668" t="s">
        <v>421</v>
      </c>
      <c r="D8" s="829">
        <v>6274409117</v>
      </c>
    </row>
    <row r="9" spans="2:4" ht="20.100000000000001" customHeight="1">
      <c r="B9" s="1134"/>
      <c r="C9" s="668" t="s">
        <v>422</v>
      </c>
      <c r="D9" s="829">
        <v>171895771</v>
      </c>
    </row>
    <row r="10" spans="2:4" ht="20.100000000000001" customHeight="1">
      <c r="B10" s="1134"/>
      <c r="C10" s="668" t="s">
        <v>423</v>
      </c>
      <c r="D10" s="829">
        <v>100101</v>
      </c>
    </row>
    <row r="11" spans="2:4" ht="20.100000000000001" customHeight="1">
      <c r="B11" s="1134"/>
      <c r="C11" s="668" t="s">
        <v>424</v>
      </c>
      <c r="D11" s="746">
        <f>SUM(D8:D10)</f>
        <v>6446404989</v>
      </c>
    </row>
    <row r="12" spans="2:4" ht="20.100000000000001" customHeight="1">
      <c r="B12" s="1134" t="s">
        <v>425</v>
      </c>
      <c r="C12" s="668" t="s">
        <v>426</v>
      </c>
      <c r="D12" s="829">
        <v>6167182268</v>
      </c>
    </row>
    <row r="13" spans="2:4" ht="20.100000000000001" customHeight="1">
      <c r="B13" s="1134"/>
      <c r="C13" s="668" t="s">
        <v>427</v>
      </c>
      <c r="D13" s="829">
        <v>149071411</v>
      </c>
    </row>
    <row r="14" spans="2:4" ht="20.100000000000001" customHeight="1">
      <c r="B14" s="1134"/>
      <c r="C14" s="668" t="s">
        <v>428</v>
      </c>
      <c r="D14" s="829">
        <v>1129345</v>
      </c>
    </row>
    <row r="15" spans="2:4" ht="20.100000000000001" customHeight="1">
      <c r="B15" s="1134"/>
      <c r="C15" s="668" t="s">
        <v>429</v>
      </c>
      <c r="D15" s="746">
        <f>SUM(D12:D14)</f>
        <v>6317383024</v>
      </c>
    </row>
    <row r="16" spans="2:4" ht="20.100000000000001" customHeight="1">
      <c r="B16" s="1135" t="s">
        <v>849</v>
      </c>
      <c r="C16" s="1134"/>
      <c r="D16" s="746">
        <f>D11-D15</f>
        <v>129021965</v>
      </c>
    </row>
    <row r="18" spans="1:6" ht="12.75" customHeight="1">
      <c r="A18" s="47"/>
      <c r="B18" s="206" t="s">
        <v>97</v>
      </c>
      <c r="C18" s="47"/>
      <c r="D18" s="47"/>
      <c r="E18" s="47"/>
      <c r="F18" s="47"/>
    </row>
    <row r="19" spans="1:6" ht="15.95" customHeight="1">
      <c r="A19" s="724" t="s">
        <v>940</v>
      </c>
      <c r="B19" s="207"/>
      <c r="C19" s="258"/>
      <c r="D19" s="258"/>
      <c r="E19" s="258"/>
      <c r="F19" s="47"/>
    </row>
    <row r="20" spans="1:6" ht="15.95" customHeight="1">
      <c r="A20" s="725" t="s">
        <v>838</v>
      </c>
      <c r="B20" s="47"/>
      <c r="C20" s="47"/>
      <c r="D20" s="47"/>
      <c r="E20" s="47"/>
      <c r="F20" s="47"/>
    </row>
    <row r="21" spans="1:6" ht="15.95" customHeight="1">
      <c r="A21" s="726" t="s">
        <v>839</v>
      </c>
      <c r="B21" s="47"/>
      <c r="C21" s="47"/>
      <c r="D21" s="47"/>
      <c r="E21" s="47"/>
      <c r="F21" s="47"/>
    </row>
    <row r="22" spans="1:6" ht="15.95" customHeight="1">
      <c r="A22" s="726" t="s">
        <v>840</v>
      </c>
      <c r="B22" s="47"/>
      <c r="C22" s="47"/>
      <c r="D22" s="47"/>
      <c r="E22" s="47"/>
      <c r="F22" s="47"/>
    </row>
    <row r="23" spans="1:6" ht="15.95" customHeight="1">
      <c r="A23" s="727" t="s">
        <v>841</v>
      </c>
      <c r="B23" s="47"/>
      <c r="C23" s="47"/>
      <c r="D23" s="47"/>
      <c r="E23" s="47"/>
      <c r="F23" s="47"/>
    </row>
    <row r="24" spans="1:6" hidden="1">
      <c r="A24" s="47"/>
      <c r="B24" s="47"/>
      <c r="C24" s="47"/>
      <c r="D24" s="47"/>
      <c r="E24" s="47"/>
      <c r="F24" s="47"/>
    </row>
    <row r="25" spans="1:6" hidden="1">
      <c r="A25" s="207" t="s">
        <v>430</v>
      </c>
      <c r="B25" s="47"/>
      <c r="C25" s="208"/>
      <c r="D25" s="208"/>
      <c r="E25" s="208"/>
      <c r="F25" s="209"/>
    </row>
    <row r="26" spans="1:6" hidden="1">
      <c r="A26" s="47"/>
      <c r="B26" s="203" t="s">
        <v>431</v>
      </c>
      <c r="C26" s="208"/>
      <c r="D26" s="208"/>
      <c r="E26" s="208"/>
      <c r="F26" s="209"/>
    </row>
    <row r="27" spans="1:6" s="210" customFormat="1" ht="22.5" hidden="1">
      <c r="C27" s="211" t="s">
        <v>432</v>
      </c>
      <c r="D27" s="212" t="s">
        <v>433</v>
      </c>
      <c r="E27" s="213" t="s">
        <v>434</v>
      </c>
      <c r="F27" s="214"/>
    </row>
    <row r="28" spans="1:6" hidden="1">
      <c r="A28" s="47"/>
      <c r="B28" s="47"/>
      <c r="C28" s="215" t="e">
        <v>#REF!</v>
      </c>
      <c r="D28" s="216">
        <v>3.4</v>
      </c>
      <c r="E28" s="217" t="e">
        <f>ROUND(C28/D28,1)</f>
        <v>#REF!</v>
      </c>
      <c r="F28" s="209" t="s">
        <v>435</v>
      </c>
    </row>
    <row r="29" spans="1:6" s="210" customFormat="1" ht="23.25" hidden="1" thickBot="1">
      <c r="B29" s="218" t="s">
        <v>436</v>
      </c>
      <c r="C29" s="212" t="s">
        <v>437</v>
      </c>
      <c r="D29" s="219" t="s">
        <v>438</v>
      </c>
      <c r="E29" s="220" t="s">
        <v>439</v>
      </c>
      <c r="F29" s="214" t="s">
        <v>440</v>
      </c>
    </row>
    <row r="30" spans="1:6" ht="14.25" hidden="1" thickBot="1">
      <c r="A30" s="47"/>
      <c r="B30" s="221" t="e">
        <f>$E$28</f>
        <v>#REF!</v>
      </c>
      <c r="C30" s="222">
        <v>3210000</v>
      </c>
      <c r="D30" s="223">
        <v>0</v>
      </c>
      <c r="E30" s="224" t="e">
        <f>B30*C30+D30</f>
        <v>#REF!</v>
      </c>
      <c r="F30" s="209" t="s">
        <v>37</v>
      </c>
    </row>
    <row r="31" spans="1:6" s="210" customFormat="1" ht="12" hidden="1" thickBot="1">
      <c r="C31" s="218" t="s">
        <v>11</v>
      </c>
      <c r="D31" s="219" t="s">
        <v>441</v>
      </c>
      <c r="E31" s="213" t="s">
        <v>272</v>
      </c>
      <c r="F31" s="214"/>
    </row>
    <row r="32" spans="1:6" ht="14.25" hidden="1" thickBot="1">
      <c r="A32" s="47"/>
      <c r="B32" s="47"/>
      <c r="C32" s="225" t="e">
        <f>$E$30</f>
        <v>#REF!</v>
      </c>
      <c r="D32" s="226">
        <v>0</v>
      </c>
      <c r="E32" s="227" t="e">
        <f>C32-D32</f>
        <v>#REF!</v>
      </c>
      <c r="F32" s="209"/>
    </row>
    <row r="33" spans="3:12" s="210" customFormat="1" ht="23.25" hidden="1" thickBot="1">
      <c r="C33" s="212"/>
      <c r="D33" s="212"/>
      <c r="E33" s="228" t="s">
        <v>442</v>
      </c>
      <c r="F33" s="214"/>
    </row>
    <row r="34" spans="3:12" ht="14.25" hidden="1" thickBot="1">
      <c r="C34" s="208"/>
      <c r="D34" s="208"/>
      <c r="E34" s="229">
        <v>0</v>
      </c>
      <c r="F34" s="209"/>
      <c r="G34" s="47"/>
      <c r="H34" s="47"/>
      <c r="I34" s="47"/>
      <c r="J34" s="47"/>
      <c r="K34" s="47"/>
      <c r="L34" s="47"/>
    </row>
    <row r="35" spans="3:12" s="210" customFormat="1" ht="34.5" hidden="1" thickBot="1">
      <c r="C35" s="212"/>
      <c r="D35" s="211" t="s">
        <v>443</v>
      </c>
      <c r="E35" s="211" t="s">
        <v>444</v>
      </c>
      <c r="F35" s="230" t="s">
        <v>445</v>
      </c>
      <c r="H35" s="231" t="s">
        <v>312</v>
      </c>
    </row>
    <row r="36" spans="3:12" ht="15" hidden="1" thickTop="1" thickBot="1">
      <c r="C36" s="208"/>
      <c r="D36" s="225">
        <f>D16</f>
        <v>129021965</v>
      </c>
      <c r="E36" s="232" t="e">
        <f>MIN(E32,E34)</f>
        <v>#REF!</v>
      </c>
      <c r="F36" s="233" t="e">
        <f>IF(E36=0,"0",ROUNDDOWN(D36/E36,1))</f>
        <v>#REF!</v>
      </c>
      <c r="G36" s="47"/>
      <c r="H36" s="234" t="e">
        <f>IF(F36&lt;5,"１．０",IF(F36&lt;20,"０．８",IF(F36&gt;=20,"０．６","")))</f>
        <v>#REF!</v>
      </c>
      <c r="I36" s="210"/>
      <c r="J36" s="210"/>
      <c r="K36" s="210"/>
      <c r="L36" s="210"/>
    </row>
    <row r="37" spans="3:12" ht="14.25" hidden="1" thickTop="1">
      <c r="C37" s="47"/>
      <c r="D37" s="47"/>
      <c r="E37" s="47"/>
      <c r="F37" s="47"/>
      <c r="G37" s="47"/>
      <c r="H37" s="47"/>
      <c r="I37" s="47"/>
      <c r="J37" s="47"/>
      <c r="K37" s="47"/>
      <c r="L37" s="47"/>
    </row>
    <row r="38" spans="3:12" hidden="1">
      <c r="C38" s="47"/>
      <c r="D38" s="47"/>
      <c r="E38" s="47"/>
      <c r="F38" s="47"/>
      <c r="G38" s="47"/>
      <c r="H38" s="47"/>
      <c r="I38" s="47"/>
      <c r="J38" s="47"/>
      <c r="K38" s="47"/>
      <c r="L38" s="47"/>
    </row>
    <row r="39" spans="3:12" hidden="1">
      <c r="C39" s="47"/>
      <c r="D39" s="47"/>
      <c r="E39" s="47"/>
      <c r="F39" s="47"/>
      <c r="G39" s="47"/>
      <c r="H39" s="47"/>
      <c r="I39" s="47"/>
      <c r="J39" s="47"/>
      <c r="K39" s="47"/>
      <c r="L39" s="47"/>
    </row>
    <row r="40" spans="3:12" hidden="1">
      <c r="C40" s="47"/>
      <c r="D40" s="47"/>
      <c r="E40" s="47"/>
      <c r="F40" s="47"/>
      <c r="G40" s="47"/>
      <c r="H40" s="47"/>
      <c r="I40" s="47"/>
      <c r="J40" s="47"/>
      <c r="K40" s="47"/>
      <c r="L40" s="47"/>
    </row>
    <row r="41" spans="3:12" hidden="1">
      <c r="C41" s="47"/>
      <c r="D41" s="47"/>
      <c r="E41" s="47"/>
      <c r="F41" s="47"/>
      <c r="G41" s="47"/>
      <c r="H41" s="47"/>
      <c r="I41" s="47"/>
      <c r="J41" s="47"/>
      <c r="K41" s="47"/>
      <c r="L41" s="47"/>
    </row>
    <row r="42" spans="3:12" hidden="1">
      <c r="C42" s="47"/>
      <c r="D42" s="47"/>
      <c r="E42" s="47"/>
      <c r="F42" s="47"/>
      <c r="G42" s="47"/>
      <c r="H42" s="47"/>
      <c r="I42" s="47"/>
      <c r="J42" s="47"/>
      <c r="K42" s="47"/>
      <c r="L42" s="47"/>
    </row>
    <row r="43" spans="3:12" hidden="1">
      <c r="C43" s="47"/>
      <c r="D43" s="47"/>
      <c r="E43" s="47"/>
      <c r="F43" s="47"/>
      <c r="G43" s="47"/>
      <c r="H43" s="47"/>
      <c r="I43" s="47"/>
      <c r="J43" s="47"/>
      <c r="K43" s="47"/>
      <c r="L43" s="47"/>
    </row>
    <row r="44" spans="3:12" hidden="1">
      <c r="C44" s="47"/>
      <c r="D44" s="47"/>
      <c r="E44" s="47"/>
      <c r="F44" s="47"/>
      <c r="G44" s="47"/>
      <c r="H44" s="47"/>
      <c r="I44" s="47"/>
      <c r="J44" s="47"/>
      <c r="K44" s="47"/>
      <c r="L44" s="47"/>
    </row>
    <row r="45" spans="3:12" hidden="1">
      <c r="C45" s="47"/>
      <c r="D45" s="47"/>
      <c r="E45" s="47"/>
      <c r="F45" s="47"/>
      <c r="G45" s="47"/>
      <c r="H45" s="47"/>
      <c r="I45" s="47"/>
      <c r="J45" s="47"/>
      <c r="K45" s="47"/>
      <c r="L45" s="47"/>
    </row>
    <row r="46" spans="3:12" hidden="1">
      <c r="C46" s="47"/>
      <c r="D46" s="47"/>
      <c r="E46" s="47"/>
      <c r="F46" s="47"/>
      <c r="G46" s="47"/>
      <c r="H46" s="47"/>
      <c r="I46" s="47"/>
      <c r="J46" s="47"/>
      <c r="K46" s="47"/>
      <c r="L46" s="47"/>
    </row>
    <row r="47" spans="3:12" hidden="1">
      <c r="C47" s="47"/>
      <c r="D47" s="47"/>
      <c r="E47" s="47"/>
      <c r="F47" s="47"/>
      <c r="G47" s="47"/>
      <c r="H47" s="47"/>
      <c r="I47" s="47"/>
      <c r="J47" s="47"/>
      <c r="K47" s="47"/>
      <c r="L47" s="47"/>
    </row>
    <row r="48" spans="3:12" hidden="1">
      <c r="C48" s="47"/>
      <c r="D48" s="47"/>
      <c r="E48" s="47"/>
      <c r="F48" s="47"/>
      <c r="G48" s="47"/>
      <c r="H48" s="47"/>
      <c r="I48" s="47"/>
      <c r="J48" s="47"/>
      <c r="K48" s="47"/>
      <c r="L48" s="47"/>
    </row>
    <row r="49" spans="3:12" hidden="1">
      <c r="C49" s="47"/>
      <c r="D49" s="47"/>
      <c r="E49" s="47"/>
      <c r="F49" s="47"/>
      <c r="G49" s="47"/>
      <c r="H49" s="47"/>
      <c r="I49" s="47"/>
      <c r="J49" s="47"/>
      <c r="K49" s="47"/>
      <c r="L49" s="47"/>
    </row>
    <row r="50" spans="3:12" hidden="1"/>
    <row r="51" spans="3:12" hidden="1"/>
    <row r="52" spans="3:12" hidden="1"/>
    <row r="53" spans="3:12" hidden="1"/>
    <row r="54" spans="3:12" hidden="1"/>
    <row r="55" spans="3:12" hidden="1"/>
    <row r="56" spans="3:12" hidden="1"/>
  </sheetData>
  <mergeCells count="5">
    <mergeCell ref="B6:C6"/>
    <mergeCell ref="B7:C7"/>
    <mergeCell ref="B8:B11"/>
    <mergeCell ref="B12:B15"/>
    <mergeCell ref="B16:C16"/>
  </mergeCells>
  <phoneticPr fontId="24"/>
  <printOptions horizontalCentered="1"/>
  <pageMargins left="0.59055118110236227" right="0" top="1.1811023622047245" bottom="0.39370078740157483" header="0.78740157480314965" footer="0.19685039370078741"/>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4"/>
  <sheetViews>
    <sheetView view="pageBreakPreview" zoomScale="70" zoomScaleNormal="100" zoomScaleSheetLayoutView="70" workbookViewId="0"/>
  </sheetViews>
  <sheetFormatPr defaultColWidth="9" defaultRowHeight="13.5"/>
  <cols>
    <col min="1" max="1" width="24.125" style="22" customWidth="1"/>
    <col min="2" max="2" width="23.125" style="22" customWidth="1"/>
    <col min="3" max="3" width="16.625" style="22" customWidth="1"/>
    <col min="4" max="4" width="18.375" style="22" customWidth="1"/>
    <col min="5" max="5" width="6.625" style="22" customWidth="1"/>
    <col min="6" max="6" width="15.25" style="22" customWidth="1"/>
    <col min="7" max="7" width="5.25" style="22" customWidth="1"/>
    <col min="8" max="8" width="24.125" style="22" customWidth="1"/>
    <col min="9" max="9" width="23.125" style="22" customWidth="1"/>
    <col min="10" max="10" width="16.625" style="22" customWidth="1"/>
    <col min="11" max="11" width="18.375" style="22" customWidth="1"/>
    <col min="12" max="12" width="6.625" style="22" customWidth="1"/>
    <col min="13" max="13" width="15.25" style="22" customWidth="1"/>
    <col min="14" max="14" width="5.25" style="22" customWidth="1"/>
    <col min="15" max="15" width="24.125" style="22" customWidth="1"/>
    <col min="16" max="16" width="23.125" style="22" customWidth="1"/>
    <col min="17" max="17" width="16.625" style="22" customWidth="1"/>
    <col min="18" max="18" width="18.375" style="22" customWidth="1"/>
    <col min="19" max="19" width="6.625" style="22" customWidth="1"/>
    <col min="20" max="20" width="15.25" style="22" customWidth="1"/>
    <col min="21" max="21" width="5.25" style="22" customWidth="1"/>
    <col min="22" max="16384" width="9" style="22"/>
  </cols>
  <sheetData>
    <row r="1" spans="1:21" s="832" customFormat="1" ht="24" customHeight="1">
      <c r="A1" s="831"/>
      <c r="H1" s="831"/>
      <c r="O1" s="831"/>
    </row>
    <row r="2" spans="1:21" s="832" customFormat="1" ht="24" customHeight="1"/>
    <row r="3" spans="1:21" s="832" customFormat="1" ht="24" customHeight="1"/>
    <row r="4" spans="1:21" s="832" customFormat="1" ht="24" customHeight="1"/>
    <row r="5" spans="1:21" ht="15.95" customHeight="1">
      <c r="A5" s="23" t="s">
        <v>44</v>
      </c>
      <c r="D5" s="723" t="str">
        <f>①入力ﾏﾆｭｱﾙ!$D$11</f>
        <v>兵庫県庁病院</v>
      </c>
      <c r="H5" s="23" t="s">
        <v>44</v>
      </c>
      <c r="K5" s="723" t="str">
        <f>①入力ﾏﾆｭｱﾙ!$D$11</f>
        <v>兵庫県庁病院</v>
      </c>
      <c r="O5" s="23" t="s">
        <v>44</v>
      </c>
      <c r="R5" s="723" t="str">
        <f>①入力ﾏﾆｭｱﾙ!$D$11</f>
        <v>兵庫県庁病院</v>
      </c>
    </row>
    <row r="7" spans="1:21" ht="24.75" customHeight="1">
      <c r="B7" s="24" t="s">
        <v>274</v>
      </c>
      <c r="C7" s="25"/>
      <c r="I7" s="24" t="s">
        <v>274</v>
      </c>
      <c r="J7" s="25"/>
      <c r="P7" s="24" t="s">
        <v>274</v>
      </c>
      <c r="Q7" s="25"/>
    </row>
    <row r="8" spans="1:21" ht="21.95" customHeight="1">
      <c r="A8" s="748" t="str">
        <f>IF(B13&lt;D13,"【再確認！！】保育料収入 ＜ 様式２－７「保育児童名簿」の保育料収入","")</f>
        <v/>
      </c>
      <c r="B8" s="749"/>
      <c r="C8" s="749"/>
      <c r="D8" s="749"/>
      <c r="H8" s="748" t="str">
        <f>IF(I13&lt;K13,"【再確認！！】保育料収入 ＜ 様式２－７「保育児童名簿」の保育料収入","")</f>
        <v/>
      </c>
      <c r="I8" s="749"/>
      <c r="J8" s="749"/>
      <c r="K8" s="749"/>
      <c r="O8" s="748" t="str">
        <f>IF(P13&lt;R13,"【再確認！！】保育料収入 ＜ 様式２－７「保育児童名簿」の保育料収入","")</f>
        <v/>
      </c>
      <c r="P8" s="749"/>
      <c r="Q8" s="749"/>
      <c r="R8" s="749"/>
    </row>
    <row r="9" spans="1:21" ht="18" customHeight="1">
      <c r="A9" s="22" t="s">
        <v>45</v>
      </c>
      <c r="H9" s="22" t="s">
        <v>45</v>
      </c>
      <c r="O9" s="22" t="s">
        <v>45</v>
      </c>
    </row>
    <row r="10" spans="1:21" ht="7.5" customHeight="1"/>
    <row r="11" spans="1:21" ht="31.5" customHeight="1">
      <c r="A11" s="26" t="s">
        <v>46</v>
      </c>
      <c r="B11" s="26" t="s">
        <v>47</v>
      </c>
      <c r="C11" s="1142" t="s">
        <v>48</v>
      </c>
      <c r="D11" s="1143"/>
      <c r="H11" s="813" t="s">
        <v>46</v>
      </c>
      <c r="I11" s="813" t="s">
        <v>47</v>
      </c>
      <c r="J11" s="1142" t="s">
        <v>48</v>
      </c>
      <c r="K11" s="1143"/>
      <c r="O11" s="813" t="s">
        <v>46</v>
      </c>
      <c r="P11" s="813" t="s">
        <v>47</v>
      </c>
      <c r="Q11" s="1142" t="s">
        <v>48</v>
      </c>
      <c r="R11" s="1143"/>
    </row>
    <row r="12" spans="1:21" ht="24" customHeight="1">
      <c r="A12" s="311"/>
      <c r="B12" s="441" t="s">
        <v>49</v>
      </c>
      <c r="C12" s="1148" t="str">
        <f>IF(F13&lt;10000,"補助対象外","")</f>
        <v/>
      </c>
      <c r="D12" s="1149"/>
      <c r="E12" s="28"/>
      <c r="F12" s="29" t="s">
        <v>50</v>
      </c>
      <c r="H12" s="811"/>
      <c r="I12" s="441" t="s">
        <v>49</v>
      </c>
      <c r="J12" s="1148" t="str">
        <f>IF(M13&lt;10000,"補助対象外","")</f>
        <v/>
      </c>
      <c r="K12" s="1149"/>
      <c r="L12" s="28"/>
      <c r="M12" s="29" t="s">
        <v>50</v>
      </c>
      <c r="O12" s="811"/>
      <c r="P12" s="441" t="s">
        <v>49</v>
      </c>
      <c r="Q12" s="1148" t="str">
        <f>IF(T13&lt;10000,"補助対象外","")</f>
        <v/>
      </c>
      <c r="R12" s="1149"/>
      <c r="S12" s="28"/>
      <c r="T12" s="29" t="s">
        <v>50</v>
      </c>
    </row>
    <row r="13" spans="1:21" ht="27.95" customHeight="1">
      <c r="A13" s="443" t="s">
        <v>51</v>
      </c>
      <c r="B13" s="442">
        <v>6680081</v>
      </c>
      <c r="C13" s="747" t="s">
        <v>850</v>
      </c>
      <c r="D13" s="166">
        <v>6680081</v>
      </c>
      <c r="E13" s="30"/>
      <c r="F13" s="437">
        <f>IF('③様式2-7'!D111=0,"",D13/'③様式2-7'!D111)</f>
        <v>50606.67424242424</v>
      </c>
      <c r="G13" s="22" t="s">
        <v>308</v>
      </c>
      <c r="H13" s="812" t="s">
        <v>51</v>
      </c>
      <c r="I13" s="442">
        <v>6680081</v>
      </c>
      <c r="J13" s="747" t="s">
        <v>850</v>
      </c>
      <c r="K13" s="166">
        <v>6680081</v>
      </c>
      <c r="L13" s="30"/>
      <c r="M13" s="437">
        <f>IF('③様式2-7'!D111=0,"",K13/'③様式2-7'!D111)</f>
        <v>50606.67424242424</v>
      </c>
      <c r="N13" s="22" t="s">
        <v>80</v>
      </c>
      <c r="O13" s="812" t="s">
        <v>51</v>
      </c>
      <c r="P13" s="442">
        <v>6680081</v>
      </c>
      <c r="Q13" s="747" t="s">
        <v>850</v>
      </c>
      <c r="R13" s="166">
        <v>6680081</v>
      </c>
      <c r="S13" s="30"/>
      <c r="T13" s="437">
        <f>IF('③様式2-7'!D111=0,"",R13/'③様式2-7'!D111)</f>
        <v>50606.67424242424</v>
      </c>
      <c r="U13" s="22" t="s">
        <v>80</v>
      </c>
    </row>
    <row r="14" spans="1:21" ht="18" customHeight="1">
      <c r="A14" s="311"/>
      <c r="B14" s="445"/>
      <c r="C14" s="1138"/>
      <c r="D14" s="1139"/>
      <c r="H14" s="811"/>
      <c r="I14" s="445"/>
      <c r="J14" s="1138"/>
      <c r="K14" s="1139"/>
      <c r="O14" s="811"/>
      <c r="P14" s="445"/>
      <c r="Q14" s="1138"/>
      <c r="R14" s="1139"/>
    </row>
    <row r="15" spans="1:21" ht="18" customHeight="1">
      <c r="A15" s="443" t="s">
        <v>564</v>
      </c>
      <c r="B15" s="446">
        <f>'様式1-1'!AA11</f>
        <v>8619000</v>
      </c>
      <c r="C15" s="1144"/>
      <c r="D15" s="1145"/>
      <c r="H15" s="812" t="s">
        <v>564</v>
      </c>
      <c r="I15" s="446">
        <f>'様式1-1'!AA11</f>
        <v>8619000</v>
      </c>
      <c r="J15" s="1144"/>
      <c r="K15" s="1145"/>
      <c r="O15" s="812" t="s">
        <v>564</v>
      </c>
      <c r="P15" s="446">
        <f>'様式1-1'!AA11</f>
        <v>8619000</v>
      </c>
      <c r="Q15" s="1144"/>
      <c r="R15" s="1145"/>
    </row>
    <row r="16" spans="1:21" ht="18" customHeight="1">
      <c r="A16" s="311"/>
      <c r="B16" s="447"/>
      <c r="C16" s="1138"/>
      <c r="D16" s="1139"/>
      <c r="H16" s="811"/>
      <c r="I16" s="447"/>
      <c r="J16" s="1138"/>
      <c r="K16" s="1139"/>
      <c r="O16" s="811"/>
      <c r="P16" s="447"/>
      <c r="Q16" s="1138"/>
      <c r="R16" s="1139"/>
    </row>
    <row r="17" spans="1:21" ht="18" customHeight="1">
      <c r="A17" s="443" t="s">
        <v>644</v>
      </c>
      <c r="B17" s="448">
        <f>B42-SUM(B13,B15,B19,B21)</f>
        <v>20200919</v>
      </c>
      <c r="C17" s="1144"/>
      <c r="D17" s="1145"/>
      <c r="H17" s="812" t="s">
        <v>644</v>
      </c>
      <c r="I17" s="448">
        <f>I42-SUM(I13,I15,I19,I21)</f>
        <v>20200919</v>
      </c>
      <c r="J17" s="1144"/>
      <c r="K17" s="1145"/>
      <c r="O17" s="812" t="s">
        <v>644</v>
      </c>
      <c r="P17" s="448">
        <f>P42-SUM(P13,P15,P19,P21)</f>
        <v>20200919</v>
      </c>
      <c r="Q17" s="1144"/>
      <c r="R17" s="1145"/>
    </row>
    <row r="18" spans="1:21" ht="18" customHeight="1">
      <c r="A18" s="311"/>
      <c r="B18" s="31"/>
      <c r="C18" s="1138"/>
      <c r="D18" s="1139"/>
      <c r="H18" s="811"/>
      <c r="I18" s="31"/>
      <c r="J18" s="1138"/>
      <c r="K18" s="1139"/>
      <c r="O18" s="811"/>
      <c r="P18" s="31"/>
      <c r="Q18" s="1138"/>
      <c r="R18" s="1139"/>
    </row>
    <row r="19" spans="1:21" ht="18" customHeight="1">
      <c r="A19" s="744" t="s">
        <v>890</v>
      </c>
      <c r="B19" s="784"/>
      <c r="C19" s="1144"/>
      <c r="D19" s="1145"/>
      <c r="H19" s="812" t="s">
        <v>890</v>
      </c>
      <c r="I19" s="784"/>
      <c r="J19" s="1144"/>
      <c r="K19" s="1145"/>
      <c r="O19" s="812" t="s">
        <v>890</v>
      </c>
      <c r="P19" s="784"/>
      <c r="Q19" s="1144"/>
      <c r="R19" s="1145"/>
    </row>
    <row r="20" spans="1:21" ht="18" customHeight="1">
      <c r="A20" s="311"/>
      <c r="B20" s="31"/>
      <c r="C20" s="1138"/>
      <c r="D20" s="1139"/>
      <c r="H20" s="811"/>
      <c r="I20" s="31"/>
      <c r="J20" s="1138"/>
      <c r="K20" s="1139"/>
      <c r="O20" s="811"/>
      <c r="P20" s="31"/>
      <c r="Q20" s="1138"/>
      <c r="R20" s="1139"/>
    </row>
    <row r="21" spans="1:21" ht="18" customHeight="1">
      <c r="A21" s="443"/>
      <c r="B21" s="459"/>
      <c r="C21" s="1140"/>
      <c r="D21" s="1141"/>
      <c r="H21" s="812"/>
      <c r="I21" s="459"/>
      <c r="J21" s="1140"/>
      <c r="K21" s="1141"/>
      <c r="O21" s="812"/>
      <c r="P21" s="459"/>
      <c r="Q21" s="1140"/>
      <c r="R21" s="1141"/>
    </row>
    <row r="22" spans="1:21" ht="27" customHeight="1">
      <c r="A22" s="444" t="s">
        <v>53</v>
      </c>
      <c r="B22" s="33">
        <f>IF(B42='様式1-1'!D11,B42,"様式1-1総事業費と不一致" )</f>
        <v>35500000</v>
      </c>
      <c r="C22" s="34"/>
      <c r="D22" s="35"/>
      <c r="E22" s="722">
        <f>SUM(B13:B19)-B22</f>
        <v>0</v>
      </c>
      <c r="H22" s="444" t="s">
        <v>53</v>
      </c>
      <c r="I22" s="33">
        <f>IF(B42='様式1-1'!D11,B42,"様式1-1総事業費と不一致" )</f>
        <v>35500000</v>
      </c>
      <c r="J22" s="34"/>
      <c r="K22" s="35"/>
      <c r="L22" s="722">
        <f>SUM(I13:I19)-I22</f>
        <v>0</v>
      </c>
      <c r="O22" s="444" t="s">
        <v>53</v>
      </c>
      <c r="P22" s="33">
        <f>IF(B42='様式1-1'!D11,B42,"様式1-1総事業費と不一致" )</f>
        <v>35500000</v>
      </c>
      <c r="Q22" s="34"/>
      <c r="R22" s="35"/>
      <c r="S22" s="722">
        <f>SUM(P13:P19)-P22</f>
        <v>0</v>
      </c>
    </row>
    <row r="23" spans="1:21">
      <c r="E23" s="36"/>
      <c r="L23" s="36"/>
      <c r="S23" s="36"/>
    </row>
    <row r="24" spans="1:21" ht="15" customHeight="1">
      <c r="B24" s="37"/>
      <c r="I24" s="37"/>
      <c r="P24" s="37"/>
    </row>
    <row r="25" spans="1:21" ht="17.25" customHeight="1">
      <c r="A25" s="22" t="s">
        <v>54</v>
      </c>
      <c r="H25" s="22" t="s">
        <v>54</v>
      </c>
      <c r="O25" s="22" t="s">
        <v>54</v>
      </c>
    </row>
    <row r="26" spans="1:21" ht="7.5" customHeight="1"/>
    <row r="27" spans="1:21" ht="29.25" customHeight="1">
      <c r="A27" s="26" t="s">
        <v>46</v>
      </c>
      <c r="B27" s="26" t="s">
        <v>47</v>
      </c>
      <c r="C27" s="1142" t="s">
        <v>48</v>
      </c>
      <c r="D27" s="1143"/>
      <c r="H27" s="813" t="s">
        <v>46</v>
      </c>
      <c r="I27" s="813" t="s">
        <v>47</v>
      </c>
      <c r="J27" s="1142" t="s">
        <v>48</v>
      </c>
      <c r="K27" s="1143"/>
      <c r="O27" s="813" t="s">
        <v>46</v>
      </c>
      <c r="P27" s="813" t="s">
        <v>47</v>
      </c>
      <c r="Q27" s="1142" t="s">
        <v>48</v>
      </c>
      <c r="R27" s="1143"/>
    </row>
    <row r="28" spans="1:21" ht="17.25" customHeight="1">
      <c r="A28" s="311"/>
      <c r="B28" s="451" t="s">
        <v>49</v>
      </c>
      <c r="C28" s="38" t="s">
        <v>649</v>
      </c>
      <c r="D28" s="457">
        <f>IF(A30="給与費",SUM('②様式1-3'!D95+'②様式1-3'!E95),'②様式1-3'!F95)</f>
        <v>35100000</v>
      </c>
      <c r="E28" s="430"/>
      <c r="F28" s="830"/>
      <c r="G28" s="436"/>
      <c r="H28" s="811"/>
      <c r="I28" s="451" t="s">
        <v>49</v>
      </c>
      <c r="J28" s="39" t="str">
        <f>IF([3]①入力ﾏﾆｭｱﾙ!$D$21="全面委託","その他の職員給与","保育士等職員給与")</f>
        <v>保育士等職員給与</v>
      </c>
      <c r="K28" s="457">
        <f>IF(H30="給与費",SUM('②様式1-3'!AH95+'②様式1-3'!AI95),'②様式1-3'!AJ95)</f>
        <v>35100000</v>
      </c>
      <c r="L28" s="430"/>
      <c r="M28" s="830"/>
      <c r="N28" s="436"/>
      <c r="O28" s="811"/>
      <c r="P28" s="451" t="s">
        <v>49</v>
      </c>
      <c r="Q28" s="38" t="s">
        <v>649</v>
      </c>
      <c r="R28" s="457">
        <f>SUM('②様式1-3'!BL95+'②様式1-3'!BM95)</f>
        <v>30600000</v>
      </c>
      <c r="S28" s="430"/>
      <c r="T28" s="830"/>
      <c r="U28" s="436"/>
    </row>
    <row r="29" spans="1:21" ht="17.100000000000001" customHeight="1">
      <c r="A29" s="449"/>
      <c r="B29" s="172"/>
      <c r="C29" s="39" t="s">
        <v>650</v>
      </c>
      <c r="D29" s="173">
        <v>100000</v>
      </c>
      <c r="H29" s="449"/>
      <c r="I29" s="172"/>
      <c r="J29" s="39" t="str">
        <f>IF([3]①入力ﾏﾆｭｱﾙ!$D$21="全面委託","その他委託費","その他の職員給与")</f>
        <v>その他の職員給与</v>
      </c>
      <c r="K29" s="173">
        <v>100000</v>
      </c>
      <c r="O29" s="449"/>
      <c r="P29" s="172"/>
      <c r="Q29" s="39" t="s">
        <v>650</v>
      </c>
      <c r="R29" s="173">
        <v>100000</v>
      </c>
    </row>
    <row r="30" spans="1:21" ht="17.100000000000001" customHeight="1">
      <c r="A30" s="443" t="str">
        <f>IF(①入力ﾏﾆｭｱﾙ!D23="全面委託","委託費","給与費")</f>
        <v>給与費</v>
      </c>
      <c r="B30" s="460">
        <f>SUM(D28:D30)</f>
        <v>35200000</v>
      </c>
      <c r="C30" s="40" t="str">
        <f>IF(①入力ﾏﾆｭｱﾙ!$D$23="全面委託","その他委託費","")</f>
        <v/>
      </c>
      <c r="D30" s="167"/>
      <c r="H30" s="812" t="s">
        <v>405</v>
      </c>
      <c r="I30" s="460">
        <f>SUM(K28:K30)</f>
        <v>35500000</v>
      </c>
      <c r="J30" s="40" t="s">
        <v>933</v>
      </c>
      <c r="K30" s="167">
        <v>300000</v>
      </c>
      <c r="O30" s="812" t="s">
        <v>350</v>
      </c>
      <c r="P30" s="460">
        <f>SUM(R28:R30)</f>
        <v>30700000</v>
      </c>
      <c r="Q30" s="40" t="str">
        <f>IF(①入力ﾏﾆｭｱﾙ!$D$23="全面委託","その他委託費","")</f>
        <v/>
      </c>
      <c r="R30" s="167"/>
    </row>
    <row r="31" spans="1:21" ht="18" customHeight="1">
      <c r="A31" s="311"/>
      <c r="B31" s="31"/>
      <c r="C31" s="1146" t="s">
        <v>645</v>
      </c>
      <c r="D31" s="1147"/>
      <c r="H31" s="811"/>
      <c r="I31" s="31"/>
      <c r="J31" s="1146" t="s">
        <v>645</v>
      </c>
      <c r="K31" s="1147"/>
      <c r="O31" s="811"/>
      <c r="P31" s="31"/>
      <c r="Q31" s="1146" t="s">
        <v>645</v>
      </c>
      <c r="R31" s="1147"/>
    </row>
    <row r="32" spans="1:21" ht="18" customHeight="1">
      <c r="A32" s="443" t="s">
        <v>646</v>
      </c>
      <c r="B32" s="32">
        <v>300000</v>
      </c>
      <c r="C32" s="1144" t="s">
        <v>646</v>
      </c>
      <c r="D32" s="1145"/>
      <c r="F32" s="435"/>
      <c r="H32" s="812" t="s">
        <v>646</v>
      </c>
      <c r="I32" s="32"/>
      <c r="J32" s="1144" t="s">
        <v>646</v>
      </c>
      <c r="K32" s="1145"/>
      <c r="M32" s="435"/>
      <c r="O32" s="812" t="s">
        <v>646</v>
      </c>
      <c r="P32" s="32">
        <v>300000</v>
      </c>
      <c r="Q32" s="1144" t="s">
        <v>646</v>
      </c>
      <c r="R32" s="1145"/>
      <c r="T32" s="435"/>
    </row>
    <row r="33" spans="1:21" ht="18" customHeight="1">
      <c r="A33" s="311"/>
      <c r="B33" s="312"/>
      <c r="C33" s="162" t="str">
        <f>IF(①入力ﾏﾆｭｱﾙ!$D$23="一部委託","保育士等職員給与","")</f>
        <v/>
      </c>
      <c r="D33" s="458" t="str">
        <f>IF(A35="委託費",'②様式1-3'!F95,"0")</f>
        <v>0</v>
      </c>
      <c r="G33" s="431"/>
      <c r="H33" s="811"/>
      <c r="I33" s="312"/>
      <c r="J33" s="162" t="str">
        <f>IF(①入力ﾏﾆｭｱﾙ!$D$23="一部委託","保育士等職員給与","")</f>
        <v/>
      </c>
      <c r="K33" s="458"/>
      <c r="N33" s="431"/>
      <c r="O33" s="811"/>
      <c r="P33" s="312"/>
      <c r="Q33" s="162" t="str">
        <f>IF(①入力ﾏﾆｭｱﾙ!$D$23="一部委託","保育士等職員給与","")</f>
        <v/>
      </c>
      <c r="R33" s="458">
        <f>IF(O35="委託費",'②様式1-3'!BN95,"0")</f>
        <v>4500000</v>
      </c>
      <c r="U33" s="431"/>
    </row>
    <row r="34" spans="1:21" ht="18" customHeight="1">
      <c r="A34" s="450"/>
      <c r="B34" s="452"/>
      <c r="C34" s="163" t="str">
        <f>IF(①入力ﾏﾆｭｱﾙ!$D$23="一部委託","その他の職員給与","")</f>
        <v/>
      </c>
      <c r="D34" s="168"/>
      <c r="E34" s="431"/>
      <c r="G34" s="432"/>
      <c r="H34" s="450"/>
      <c r="I34" s="452"/>
      <c r="J34" s="163" t="str">
        <f>IF(①入力ﾏﾆｭｱﾙ!$D$23="一部委託","その他の職員給与","")</f>
        <v/>
      </c>
      <c r="K34" s="168"/>
      <c r="L34" s="431"/>
      <c r="N34" s="432"/>
      <c r="O34" s="450"/>
      <c r="P34" s="452"/>
      <c r="Q34" s="163" t="str">
        <f>IF(①入力ﾏﾆｭｱﾙ!$D$23="一部委託","その他の職員給与","")</f>
        <v/>
      </c>
      <c r="R34" s="168"/>
      <c r="S34" s="431"/>
      <c r="U34" s="432"/>
    </row>
    <row r="35" spans="1:21" ht="18" customHeight="1">
      <c r="A35" s="786" t="str">
        <f>IF(①入力ﾏﾆｭｱﾙ!D23="一部委託","委託費","")</f>
        <v/>
      </c>
      <c r="B35" s="453">
        <f>SUM(D33:D35)</f>
        <v>0</v>
      </c>
      <c r="C35" s="164" t="str">
        <f>IF(①入力ﾏﾆｭｱﾙ!$D$23="一部委託","その他委託費","")</f>
        <v/>
      </c>
      <c r="D35" s="169"/>
      <c r="E35" s="431"/>
      <c r="G35" s="432"/>
      <c r="H35" s="833"/>
      <c r="I35" s="453"/>
      <c r="J35" s="164" t="str">
        <f>IF(①入力ﾏﾆｭｱﾙ!$D$23="一部委託","その他委託費","")</f>
        <v/>
      </c>
      <c r="K35" s="169"/>
      <c r="L35" s="431"/>
      <c r="N35" s="432"/>
      <c r="O35" s="786" t="s">
        <v>405</v>
      </c>
      <c r="P35" s="453">
        <f>SUM(R33:R35)</f>
        <v>4500000</v>
      </c>
      <c r="Q35" s="164" t="str">
        <f>IF(①入力ﾏﾆｭｱﾙ!$D$23="一部委託","その他委託費","")</f>
        <v/>
      </c>
      <c r="R35" s="169"/>
      <c r="S35" s="431"/>
      <c r="U35" s="432"/>
    </row>
    <row r="36" spans="1:21" ht="18" customHeight="1">
      <c r="A36" s="27"/>
      <c r="B36" s="31"/>
      <c r="C36" s="1138"/>
      <c r="D36" s="1139"/>
      <c r="E36" s="431"/>
      <c r="G36" s="431"/>
      <c r="H36" s="27"/>
      <c r="I36" s="31"/>
      <c r="J36" s="1138"/>
      <c r="K36" s="1139"/>
      <c r="L36" s="431"/>
      <c r="N36" s="431"/>
      <c r="O36" s="27"/>
      <c r="P36" s="31"/>
      <c r="Q36" s="1138"/>
      <c r="R36" s="1139"/>
      <c r="S36" s="431"/>
      <c r="U36" s="431"/>
    </row>
    <row r="37" spans="1:21" ht="18" customHeight="1">
      <c r="A37" s="443"/>
      <c r="B37" s="459"/>
      <c r="C37" s="1140"/>
      <c r="D37" s="1141"/>
      <c r="G37" s="431"/>
      <c r="H37" s="812"/>
      <c r="I37" s="459"/>
      <c r="J37" s="1140"/>
      <c r="K37" s="1141"/>
      <c r="N37" s="431"/>
      <c r="O37" s="812"/>
      <c r="P37" s="459"/>
      <c r="Q37" s="1140"/>
      <c r="R37" s="1141"/>
      <c r="U37" s="431"/>
    </row>
    <row r="38" spans="1:21" ht="18" customHeight="1">
      <c r="A38" s="311"/>
      <c r="B38" s="312"/>
      <c r="C38" s="1138"/>
      <c r="D38" s="1139"/>
      <c r="G38" s="433"/>
      <c r="H38" s="811"/>
      <c r="I38" s="312"/>
      <c r="J38" s="1138"/>
      <c r="K38" s="1139"/>
      <c r="N38" s="433"/>
      <c r="O38" s="811"/>
      <c r="P38" s="312"/>
      <c r="Q38" s="1138"/>
      <c r="R38" s="1139"/>
      <c r="U38" s="433"/>
    </row>
    <row r="39" spans="1:21" ht="18" customHeight="1">
      <c r="A39" s="443"/>
      <c r="B39" s="459"/>
      <c r="C39" s="1140"/>
      <c r="D39" s="1141"/>
      <c r="G39" s="434"/>
      <c r="H39" s="812"/>
      <c r="I39" s="459"/>
      <c r="J39" s="1140"/>
      <c r="K39" s="1141"/>
      <c r="N39" s="434"/>
      <c r="O39" s="812"/>
      <c r="P39" s="459"/>
      <c r="Q39" s="1140"/>
      <c r="R39" s="1141"/>
      <c r="U39" s="434"/>
    </row>
    <row r="40" spans="1:21" ht="18" customHeight="1">
      <c r="A40" s="311"/>
      <c r="B40" s="312"/>
      <c r="C40" s="1138"/>
      <c r="D40" s="1139"/>
      <c r="G40" s="28"/>
      <c r="H40" s="811"/>
      <c r="I40" s="312"/>
      <c r="J40" s="1138"/>
      <c r="K40" s="1139"/>
      <c r="N40" s="28"/>
      <c r="O40" s="811"/>
      <c r="P40" s="312"/>
      <c r="Q40" s="1138"/>
      <c r="R40" s="1139"/>
      <c r="U40" s="28"/>
    </row>
    <row r="41" spans="1:21" ht="18" customHeight="1">
      <c r="A41" s="443"/>
      <c r="B41" s="459"/>
      <c r="C41" s="1140"/>
      <c r="D41" s="1141"/>
      <c r="G41" s="433"/>
      <c r="H41" s="812"/>
      <c r="I41" s="459"/>
      <c r="J41" s="1140"/>
      <c r="K41" s="1141"/>
      <c r="N41" s="433"/>
      <c r="O41" s="812"/>
      <c r="P41" s="459"/>
      <c r="Q41" s="1140"/>
      <c r="R41" s="1141"/>
      <c r="U41" s="433"/>
    </row>
    <row r="42" spans="1:21" ht="28.5" customHeight="1">
      <c r="A42" s="26" t="s">
        <v>53</v>
      </c>
      <c r="B42" s="33">
        <f>SUM(B30,B32,,B35,B37,B39,B41)</f>
        <v>35500000</v>
      </c>
      <c r="C42" s="1136"/>
      <c r="D42" s="1137"/>
      <c r="G42" s="434"/>
      <c r="H42" s="813" t="s">
        <v>53</v>
      </c>
      <c r="I42" s="33">
        <f>SUM(I30,I32,,I35,I37,I39,I41)</f>
        <v>35500000</v>
      </c>
      <c r="J42" s="1136"/>
      <c r="K42" s="1137"/>
      <c r="N42" s="434"/>
      <c r="O42" s="813" t="s">
        <v>53</v>
      </c>
      <c r="P42" s="33">
        <f>SUM(P30,P32,,P35,P37,P39,P41)</f>
        <v>35500000</v>
      </c>
      <c r="Q42" s="1136"/>
      <c r="R42" s="1137"/>
      <c r="U42" s="434"/>
    </row>
    <row r="43" spans="1:21" ht="18.75" customHeight="1">
      <c r="A43" s="22" t="s">
        <v>55</v>
      </c>
      <c r="E43" s="440">
        <f>SUM(B30:B41)-B42</f>
        <v>0</v>
      </c>
      <c r="H43" s="22" t="s">
        <v>55</v>
      </c>
      <c r="L43" s="440">
        <f>SUM(I30:I41)-I42</f>
        <v>0</v>
      </c>
      <c r="O43" s="22" t="s">
        <v>55</v>
      </c>
      <c r="S43" s="440">
        <f>SUM(P30:P41)-P42</f>
        <v>0</v>
      </c>
    </row>
    <row r="44" spans="1:21" ht="11.25" customHeight="1"/>
  </sheetData>
  <protectedRanges>
    <protectedRange sqref="A41:B41 H41:I41 O41:P41" name="範囲9"/>
    <protectedRange sqref="A35:B35 A39:B39 A37:B37 I35 H39:I39 H37:I37 O35:P35 O39:P39 O37:P37" name="範囲8"/>
    <protectedRange sqref="A32:B32 B30 H32:I32 I30 O32:P32 P30" name="範囲6"/>
    <protectedRange sqref="A21:B21 H21:I21 O21:P21" name="範囲4"/>
    <protectedRange sqref="A19:B19 H19:I19 O19:P19" name="範囲3"/>
    <protectedRange sqref="A17:B17 H17:I17 O17:P17" name="範囲2"/>
    <protectedRange sqref="A15:B15 H15:I15 O15:P15" name="範囲1"/>
    <protectedRange sqref="A30 H30 O30" name="範囲5_1"/>
    <protectedRange sqref="H35" name="範囲7"/>
  </protectedRanges>
  <mergeCells count="60">
    <mergeCell ref="Q38:R38"/>
    <mergeCell ref="Q39:R39"/>
    <mergeCell ref="Q40:R40"/>
    <mergeCell ref="Q41:R41"/>
    <mergeCell ref="Q42:R42"/>
    <mergeCell ref="Q27:R27"/>
    <mergeCell ref="Q31:R31"/>
    <mergeCell ref="Q32:R32"/>
    <mergeCell ref="Q36:R36"/>
    <mergeCell ref="Q37:R37"/>
    <mergeCell ref="Q17:R17"/>
    <mergeCell ref="Q18:R18"/>
    <mergeCell ref="Q19:R19"/>
    <mergeCell ref="Q20:R20"/>
    <mergeCell ref="Q21:R21"/>
    <mergeCell ref="Q11:R11"/>
    <mergeCell ref="Q12:R12"/>
    <mergeCell ref="Q14:R14"/>
    <mergeCell ref="Q15:R15"/>
    <mergeCell ref="Q16:R16"/>
    <mergeCell ref="J38:K38"/>
    <mergeCell ref="J39:K39"/>
    <mergeCell ref="J40:K40"/>
    <mergeCell ref="J41:K41"/>
    <mergeCell ref="J42:K42"/>
    <mergeCell ref="J27:K27"/>
    <mergeCell ref="J31:K31"/>
    <mergeCell ref="J32:K32"/>
    <mergeCell ref="J36:K36"/>
    <mergeCell ref="J37:K37"/>
    <mergeCell ref="J17:K17"/>
    <mergeCell ref="J18:K18"/>
    <mergeCell ref="J19:K19"/>
    <mergeCell ref="J20:K20"/>
    <mergeCell ref="J21:K21"/>
    <mergeCell ref="J11:K11"/>
    <mergeCell ref="J12:K12"/>
    <mergeCell ref="J14:K14"/>
    <mergeCell ref="J15:K15"/>
    <mergeCell ref="J16:K16"/>
    <mergeCell ref="C36:D36"/>
    <mergeCell ref="C37:D37"/>
    <mergeCell ref="C11:D11"/>
    <mergeCell ref="C19:D19"/>
    <mergeCell ref="C15:D15"/>
    <mergeCell ref="C16:D16"/>
    <mergeCell ref="C14:D14"/>
    <mergeCell ref="C21:D21"/>
    <mergeCell ref="C31:D31"/>
    <mergeCell ref="C17:D17"/>
    <mergeCell ref="C18:D18"/>
    <mergeCell ref="C32:D32"/>
    <mergeCell ref="C20:D20"/>
    <mergeCell ref="C27:D27"/>
    <mergeCell ref="C12:D12"/>
    <mergeCell ref="C42:D42"/>
    <mergeCell ref="C40:D40"/>
    <mergeCell ref="C41:D41"/>
    <mergeCell ref="C38:D38"/>
    <mergeCell ref="C39:D39"/>
  </mergeCells>
  <phoneticPr fontId="24"/>
  <printOptions horizontalCentered="1" verticalCentered="1"/>
  <pageMargins left="0.78740157480314965" right="0.59055118110236227" top="0.62992125984251968" bottom="0.39370078740157483" header="0.51181102362204722" footer="0.31496062992125984"/>
  <pageSetup paperSize="9" scale="27" orientation="portrait" blackAndWhite="1" cellComments="asDisplayed" r:id="rId1"/>
  <headerFooter alignWithMargins="0"/>
  <ignoredErrors>
    <ignoredError sqref="A31:A34 B35 D28 D33"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7"/>
  <sheetViews>
    <sheetView view="pageBreakPreview" zoomScaleNormal="85" zoomScaleSheetLayoutView="100" workbookViewId="0">
      <selection sqref="A1:B1"/>
    </sheetView>
  </sheetViews>
  <sheetFormatPr defaultColWidth="9" defaultRowHeight="24.95" customHeight="1"/>
  <cols>
    <col min="1" max="1" width="16.625" style="143" customWidth="1"/>
    <col min="2" max="2" width="63.625" style="143" customWidth="1"/>
    <col min="3" max="3" width="29.5" style="143" customWidth="1"/>
    <col min="4" max="4" width="4.875" style="143" customWidth="1"/>
    <col min="5" max="5" width="6.5" style="143" customWidth="1"/>
    <col min="6" max="16384" width="9" style="143"/>
  </cols>
  <sheetData>
    <row r="1" spans="1:5" ht="60.75" customHeight="1">
      <c r="A1" s="1150" t="str">
        <f>"令和"&amp;①入力ﾏﾆｭｱﾙ!B2&amp;"年度　病院内保育所運営事業補助金　振込先金融機関"</f>
        <v>令和7年度　病院内保育所運営事業補助金　振込先金融機関</v>
      </c>
      <c r="B1" s="1150"/>
    </row>
    <row r="2" spans="1:5" ht="12.75" customHeight="1" thickBot="1">
      <c r="A2" s="144"/>
      <c r="B2" s="144"/>
    </row>
    <row r="3" spans="1:5" ht="36" customHeight="1">
      <c r="A3" s="681" t="s">
        <v>258</v>
      </c>
      <c r="B3" s="734" t="str">
        <f>+①入力ﾏﾆｭｱﾙ!$D$11</f>
        <v>兵庫県庁病院</v>
      </c>
      <c r="C3" s="145" t="s">
        <v>259</v>
      </c>
    </row>
    <row r="4" spans="1:5" ht="36" customHeight="1">
      <c r="A4" s="1151" t="s">
        <v>260</v>
      </c>
      <c r="B4" s="741" t="s">
        <v>934</v>
      </c>
      <c r="C4" s="692" t="s">
        <v>261</v>
      </c>
    </row>
    <row r="5" spans="1:5" ht="36" customHeight="1">
      <c r="A5" s="1152"/>
      <c r="B5" s="735" t="s">
        <v>935</v>
      </c>
      <c r="C5" s="146" t="s">
        <v>262</v>
      </c>
      <c r="E5" s="147"/>
    </row>
    <row r="6" spans="1:5" ht="36" customHeight="1">
      <c r="A6" s="682" t="s">
        <v>263</v>
      </c>
      <c r="B6" s="684" t="s">
        <v>751</v>
      </c>
      <c r="C6" s="148" t="s">
        <v>264</v>
      </c>
      <c r="E6" s="147"/>
    </row>
    <row r="7" spans="1:5" ht="36" customHeight="1">
      <c r="A7" s="682" t="s">
        <v>265</v>
      </c>
      <c r="B7" s="685" t="s">
        <v>823</v>
      </c>
      <c r="C7" s="149" t="s">
        <v>823</v>
      </c>
      <c r="E7" s="147"/>
    </row>
    <row r="8" spans="1:5" ht="45.95" customHeight="1">
      <c r="A8" s="683" t="s">
        <v>266</v>
      </c>
      <c r="B8" s="736" t="s">
        <v>936</v>
      </c>
      <c r="C8" s="737" t="s">
        <v>821</v>
      </c>
    </row>
    <row r="9" spans="1:5" ht="45.95" customHeight="1" thickBot="1">
      <c r="A9" s="738" t="s">
        <v>267</v>
      </c>
      <c r="B9" s="739" t="s">
        <v>937</v>
      </c>
      <c r="C9" s="740" t="s">
        <v>822</v>
      </c>
    </row>
    <row r="10" spans="1:5" ht="27.75" customHeight="1">
      <c r="A10" s="150" t="s">
        <v>748</v>
      </c>
      <c r="B10" s="150"/>
    </row>
    <row r="11" spans="1:5" ht="25.5" customHeight="1">
      <c r="A11" s="150" t="s">
        <v>268</v>
      </c>
      <c r="B11" s="150"/>
    </row>
    <row r="12" spans="1:5" ht="24.75" customHeight="1">
      <c r="A12" s="150" t="s">
        <v>269</v>
      </c>
      <c r="B12" s="150"/>
    </row>
    <row r="13" spans="1:5" ht="24.75" customHeight="1">
      <c r="A13" s="150" t="s">
        <v>270</v>
      </c>
      <c r="B13" s="150"/>
    </row>
    <row r="15" spans="1:5" ht="24.95" hidden="1" customHeight="1"/>
    <row r="16" spans="1:5" ht="24.95" hidden="1" customHeight="1">
      <c r="A16" s="143" t="s">
        <v>751</v>
      </c>
    </row>
    <row r="17" spans="1:1" ht="24.95" hidden="1" customHeight="1">
      <c r="A17" s="143" t="s">
        <v>752</v>
      </c>
    </row>
  </sheetData>
  <sheetProtection sheet="1"/>
  <protectedRanges>
    <protectedRange sqref="B4:C9" name="範囲1"/>
  </protectedRanges>
  <mergeCells count="2">
    <mergeCell ref="A1:B1"/>
    <mergeCell ref="A4:A5"/>
  </mergeCells>
  <phoneticPr fontId="24"/>
  <dataValidations xWindow="545" yWindow="448" count="1">
    <dataValidation type="list" allowBlank="1" showInputMessage="1" showErrorMessage="1" promptTitle="▼をクリック" prompt="該当分を選択してください。" sqref="B6" xr:uid="{00000000-0002-0000-1200-000000000000}">
      <formula1>$A$16:$A$17</formula1>
    </dataValidation>
  </dataValidations>
  <printOptions horizontalCentered="1"/>
  <pageMargins left="0.78740157480314965" right="0.59055118110236227" top="1.1811023622047245" bottom="0.98425196850393704" header="0.51181102362204722" footer="0.51181102362204722"/>
  <pageSetup paperSize="9" fitToHeight="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AA40"/>
  <sheetViews>
    <sheetView view="pageBreakPreview" zoomScaleNormal="80" zoomScaleSheetLayoutView="100" workbookViewId="0">
      <selection activeCell="D30" sqref="D30"/>
    </sheetView>
  </sheetViews>
  <sheetFormatPr defaultColWidth="9" defaultRowHeight="13.5"/>
  <cols>
    <col min="1" max="1" width="1.5" style="14" customWidth="1"/>
    <col min="2" max="2" width="5.875" style="14" customWidth="1"/>
    <col min="3" max="3" width="12.5" style="14" customWidth="1"/>
    <col min="4" max="5" width="11.625" style="14" customWidth="1"/>
    <col min="6" max="6" width="5.125" style="14" customWidth="1"/>
    <col min="7" max="7" width="8.125" style="14" customWidth="1"/>
    <col min="8" max="8" width="4.625" style="14" customWidth="1"/>
    <col min="9" max="9" width="9.875" style="14" bestFit="1" customWidth="1"/>
    <col min="10" max="10" width="5.625" style="14" customWidth="1"/>
    <col min="11" max="11" width="10.625" style="14" customWidth="1"/>
    <col min="12" max="12" width="7" style="14" customWidth="1"/>
    <col min="13" max="13" width="5.625" style="14" customWidth="1"/>
    <col min="14" max="14" width="7.75" style="14" customWidth="1"/>
    <col min="15" max="15" width="4.875" style="14" customWidth="1"/>
    <col min="16" max="16" width="6.375" style="14" customWidth="1"/>
    <col min="17" max="17" width="5.25" style="14" customWidth="1"/>
    <col min="18" max="18" width="7" style="14" customWidth="1"/>
    <col min="19" max="19" width="5.375" style="14" customWidth="1"/>
    <col min="20" max="20" width="7.375" style="14" customWidth="1"/>
    <col min="21" max="21" width="5.625" style="14" customWidth="1"/>
    <col min="22" max="25" width="10.625" style="14" customWidth="1"/>
    <col min="26" max="26" width="7.625" style="14" hidden="1" customWidth="1"/>
    <col min="27" max="27" width="10.875" style="14" customWidth="1"/>
    <col min="28" max="16384" width="9" style="14"/>
  </cols>
  <sheetData>
    <row r="1" spans="2:27" ht="29.25" customHeight="1">
      <c r="B1" s="262" t="s">
        <v>508</v>
      </c>
      <c r="C1" s="263"/>
      <c r="D1" s="263"/>
      <c r="E1" s="263"/>
      <c r="F1" s="263"/>
      <c r="G1" s="263"/>
      <c r="H1" s="261"/>
      <c r="I1" s="261"/>
      <c r="J1" s="261"/>
      <c r="K1" s="261"/>
    </row>
    <row r="2" spans="2:27">
      <c r="B2" s="14" t="s">
        <v>56</v>
      </c>
    </row>
    <row r="3" spans="2:27" ht="44.25" customHeight="1"/>
    <row r="4" spans="2:27" ht="16.5" customHeight="1">
      <c r="F4" s="43"/>
      <c r="G4" s="923" t="s">
        <v>57</v>
      </c>
      <c r="H4" s="923"/>
      <c r="I4" s="923"/>
      <c r="J4" s="923"/>
      <c r="K4" s="923"/>
      <c r="L4" s="923"/>
      <c r="M4" s="923"/>
      <c r="N4" s="923"/>
      <c r="W4" s="43"/>
    </row>
    <row r="5" spans="2:27" ht="16.5" customHeight="1" thickBot="1"/>
    <row r="6" spans="2:27" s="44" customFormat="1" ht="15" customHeight="1">
      <c r="B6" s="1169" t="s">
        <v>6</v>
      </c>
      <c r="C6" s="1172" t="s">
        <v>58</v>
      </c>
      <c r="D6" s="1172" t="s">
        <v>59</v>
      </c>
      <c r="E6" s="1172" t="s">
        <v>60</v>
      </c>
      <c r="F6" s="1177" t="s">
        <v>61</v>
      </c>
      <c r="G6" s="1178"/>
      <c r="H6" s="1178"/>
      <c r="I6" s="1178"/>
      <c r="J6" s="1178"/>
      <c r="K6" s="1178"/>
      <c r="L6" s="1178"/>
      <c r="M6" s="1178"/>
      <c r="N6" s="1178"/>
      <c r="O6" s="1178"/>
      <c r="P6" s="1178"/>
      <c r="Q6" s="1178"/>
      <c r="R6" s="1178"/>
      <c r="S6" s="1178"/>
      <c r="T6" s="1178"/>
      <c r="U6" s="1178"/>
      <c r="V6" s="1178"/>
      <c r="W6" s="1179"/>
      <c r="X6" s="1172" t="s">
        <v>62</v>
      </c>
      <c r="Y6" s="1195" t="s">
        <v>63</v>
      </c>
      <c r="Z6" s="1172" t="s">
        <v>592</v>
      </c>
      <c r="AA6" s="1188" t="s">
        <v>593</v>
      </c>
    </row>
    <row r="7" spans="2:27" s="44" customFormat="1" ht="15" customHeight="1">
      <c r="B7" s="1170"/>
      <c r="C7" s="1134"/>
      <c r="D7" s="1134"/>
      <c r="E7" s="1134"/>
      <c r="F7" s="1183" t="s">
        <v>64</v>
      </c>
      <c r="G7" s="1184"/>
      <c r="H7" s="1184"/>
      <c r="I7" s="1184"/>
      <c r="J7" s="1184"/>
      <c r="K7" s="1185"/>
      <c r="L7" s="1180" t="s">
        <v>65</v>
      </c>
      <c r="M7" s="1181"/>
      <c r="N7" s="1181"/>
      <c r="O7" s="1181"/>
      <c r="P7" s="1181"/>
      <c r="Q7" s="1181"/>
      <c r="R7" s="1181"/>
      <c r="S7" s="1181"/>
      <c r="T7" s="1181"/>
      <c r="U7" s="1181"/>
      <c r="V7" s="1182"/>
      <c r="W7" s="1132" t="s">
        <v>66</v>
      </c>
      <c r="X7" s="1134"/>
      <c r="Y7" s="1196"/>
      <c r="Z7" s="1134"/>
      <c r="AA7" s="1189"/>
    </row>
    <row r="8" spans="2:27" s="44" customFormat="1" ht="13.5" customHeight="1">
      <c r="B8" s="1170"/>
      <c r="C8" s="1134"/>
      <c r="D8" s="1134"/>
      <c r="E8" s="1134"/>
      <c r="F8" s="1134" t="s">
        <v>67</v>
      </c>
      <c r="G8" s="1134" t="s">
        <v>68</v>
      </c>
      <c r="H8" s="1034" t="s">
        <v>69</v>
      </c>
      <c r="I8" s="1132" t="s">
        <v>70</v>
      </c>
      <c r="J8" s="1134" t="s">
        <v>71</v>
      </c>
      <c r="K8" s="1134" t="s">
        <v>72</v>
      </c>
      <c r="L8" s="1134" t="s">
        <v>73</v>
      </c>
      <c r="M8" s="1134"/>
      <c r="N8" s="1134" t="s">
        <v>74</v>
      </c>
      <c r="O8" s="1134"/>
      <c r="P8" s="1134" t="s">
        <v>75</v>
      </c>
      <c r="Q8" s="1134"/>
      <c r="R8" s="1134" t="s">
        <v>76</v>
      </c>
      <c r="S8" s="1134"/>
      <c r="T8" s="1134" t="s">
        <v>77</v>
      </c>
      <c r="U8" s="1134"/>
      <c r="V8" s="1186" t="s">
        <v>72</v>
      </c>
      <c r="W8" s="1134"/>
      <c r="X8" s="1134"/>
      <c r="Y8" s="1196"/>
      <c r="Z8" s="1134"/>
      <c r="AA8" s="1189"/>
    </row>
    <row r="9" spans="2:27" s="44" customFormat="1" ht="13.5" customHeight="1" thickBot="1">
      <c r="B9" s="1171"/>
      <c r="C9" s="1161"/>
      <c r="D9" s="1161"/>
      <c r="E9" s="1161"/>
      <c r="F9" s="1161"/>
      <c r="G9" s="1161"/>
      <c r="H9" s="1162"/>
      <c r="I9" s="1161"/>
      <c r="J9" s="1161"/>
      <c r="K9" s="1161"/>
      <c r="L9" s="45" t="s">
        <v>68</v>
      </c>
      <c r="M9" s="46" t="s">
        <v>78</v>
      </c>
      <c r="N9" s="45" t="s">
        <v>68</v>
      </c>
      <c r="O9" s="46" t="s">
        <v>79</v>
      </c>
      <c r="P9" s="45" t="s">
        <v>68</v>
      </c>
      <c r="Q9" s="46" t="s">
        <v>78</v>
      </c>
      <c r="R9" s="45" t="s">
        <v>68</v>
      </c>
      <c r="S9" s="46" t="s">
        <v>78</v>
      </c>
      <c r="T9" s="45" t="s">
        <v>68</v>
      </c>
      <c r="U9" s="46" t="s">
        <v>78</v>
      </c>
      <c r="V9" s="1187"/>
      <c r="W9" s="1161"/>
      <c r="X9" s="1161"/>
      <c r="Y9" s="1197"/>
      <c r="Z9" s="1161"/>
      <c r="AA9" s="1190"/>
    </row>
    <row r="10" spans="2:27" s="47" customFormat="1" ht="16.5" customHeight="1">
      <c r="B10" s="48"/>
      <c r="C10" s="49"/>
      <c r="D10" s="50" t="s">
        <v>80</v>
      </c>
      <c r="E10" s="50" t="s">
        <v>80</v>
      </c>
      <c r="F10" s="50" t="s">
        <v>81</v>
      </c>
      <c r="G10" s="50" t="s">
        <v>80</v>
      </c>
      <c r="H10" s="50" t="s">
        <v>82</v>
      </c>
      <c r="I10" s="50" t="s">
        <v>80</v>
      </c>
      <c r="J10" s="49"/>
      <c r="K10" s="50" t="s">
        <v>80</v>
      </c>
      <c r="L10" s="50" t="s">
        <v>80</v>
      </c>
      <c r="M10" s="50" t="s">
        <v>83</v>
      </c>
      <c r="N10" s="50" t="s">
        <v>80</v>
      </c>
      <c r="O10" s="50" t="s">
        <v>82</v>
      </c>
      <c r="P10" s="50" t="s">
        <v>80</v>
      </c>
      <c r="Q10" s="50" t="s">
        <v>84</v>
      </c>
      <c r="R10" s="50" t="s">
        <v>80</v>
      </c>
      <c r="S10" s="50" t="s">
        <v>84</v>
      </c>
      <c r="T10" s="50" t="s">
        <v>80</v>
      </c>
      <c r="U10" s="50" t="s">
        <v>84</v>
      </c>
      <c r="V10" s="50" t="s">
        <v>80</v>
      </c>
      <c r="W10" s="50" t="s">
        <v>80</v>
      </c>
      <c r="X10" s="50" t="s">
        <v>80</v>
      </c>
      <c r="Y10" s="51" t="s">
        <v>80</v>
      </c>
      <c r="Z10" s="50"/>
      <c r="AA10" s="180" t="s">
        <v>80</v>
      </c>
    </row>
    <row r="11" spans="2:27" s="52" customFormat="1" ht="70.5" customHeight="1">
      <c r="B11" s="1165" t="str">
        <f>①入力ﾏﾆｭｱﾙ!$D$20</f>
        <v>Ｂ型</v>
      </c>
      <c r="C11" s="53" t="str">
        <f>①入力ﾏﾆｭｱﾙ!$D$11</f>
        <v>兵庫県庁病院</v>
      </c>
      <c r="D11" s="1175">
        <f>'⑫別記　収支予算書'!B42</f>
        <v>35500000</v>
      </c>
      <c r="E11" s="1173">
        <f>'②様式1-3'!$G$95-'⑫別記　収支予算書'!D13</f>
        <v>28419919</v>
      </c>
      <c r="F11" s="1173">
        <f>IF(①入力ﾏﾆｭｱﾙ!D20="","",①入力ﾏﾆｭｱﾙ!I16)</f>
        <v>4</v>
      </c>
      <c r="G11" s="1153">
        <v>180800</v>
      </c>
      <c r="H11" s="1153">
        <v>12</v>
      </c>
      <c r="I11" s="1167">
        <f>IF(B11="Ａ型特例",24000*12,IF(B11="Ａ型",24000*12*4,IF(B11="Ｂ型",24000*12*10,IF(B11="Ｂ型特例",24000*12*18))))</f>
        <v>2880000</v>
      </c>
      <c r="J11" s="1157" t="str">
        <f>参考!E35</f>
        <v>0.8</v>
      </c>
      <c r="K11" s="1159">
        <f>IF(①入力ﾏﾆｭｱﾙ!D20="","",ROUNDDOWN(((F11*G11*H11)-I11)*J11,0))</f>
        <v>4638720</v>
      </c>
      <c r="L11" s="1153">
        <v>23410</v>
      </c>
      <c r="M11" s="1155">
        <f>'⑥様式2-2'!F29</f>
        <v>140</v>
      </c>
      <c r="N11" s="1153">
        <v>187560</v>
      </c>
      <c r="O11" s="1155">
        <f>'⑦様式2-3'!F27</f>
        <v>12</v>
      </c>
      <c r="P11" s="1153">
        <v>20720</v>
      </c>
      <c r="Q11" s="1155">
        <f>'⑧様式2-4 '!F27</f>
        <v>4</v>
      </c>
      <c r="R11" s="1153">
        <v>10670</v>
      </c>
      <c r="S11" s="1155">
        <f>'⑨様式2-5'!F27</f>
        <v>177</v>
      </c>
      <c r="T11" s="1153">
        <v>11630</v>
      </c>
      <c r="U11" s="1155">
        <f>'⑩様式2-6'!F27</f>
        <v>68</v>
      </c>
      <c r="V11" s="1159">
        <f>(L11*M11)+(N11*O11)+(P11*Q11)+(R11*S11)+(T11*U11)</f>
        <v>8290430</v>
      </c>
      <c r="W11" s="1173">
        <f>IF(①入力ﾏﾆｭｱﾙ!D20="","",K11+V11)</f>
        <v>12929150</v>
      </c>
      <c r="X11" s="1173">
        <f>MIN(E11,W11)</f>
        <v>12929150</v>
      </c>
      <c r="Y11" s="1163">
        <f>ROUNDDOWN(X11*2/3,0)</f>
        <v>8619433</v>
      </c>
      <c r="Z11" s="1191">
        <v>1</v>
      </c>
      <c r="AA11" s="1193">
        <f>ROUNDDOWN(Y11*Z11,-3)</f>
        <v>8619000</v>
      </c>
    </row>
    <row r="12" spans="2:27" s="52" customFormat="1" ht="70.5" customHeight="1" thickBot="1">
      <c r="B12" s="1166"/>
      <c r="C12" s="54" t="str">
        <f>①入力ﾏﾆｭｱﾙ!$D$22</f>
        <v>なかよし保育園</v>
      </c>
      <c r="D12" s="1176"/>
      <c r="E12" s="1174"/>
      <c r="F12" s="1174"/>
      <c r="G12" s="1154"/>
      <c r="H12" s="1154"/>
      <c r="I12" s="1168"/>
      <c r="J12" s="1158"/>
      <c r="K12" s="1160"/>
      <c r="L12" s="1154"/>
      <c r="M12" s="1156"/>
      <c r="N12" s="1154"/>
      <c r="O12" s="1156"/>
      <c r="P12" s="1154"/>
      <c r="Q12" s="1156"/>
      <c r="R12" s="1154"/>
      <c r="S12" s="1156"/>
      <c r="T12" s="1154"/>
      <c r="U12" s="1156"/>
      <c r="V12" s="1160"/>
      <c r="W12" s="1174"/>
      <c r="X12" s="1174"/>
      <c r="Y12" s="1164"/>
      <c r="Z12" s="1192"/>
      <c r="AA12" s="1194"/>
    </row>
    <row r="13" spans="2:27" ht="24" customHeight="1">
      <c r="C13" s="55" t="s">
        <v>85</v>
      </c>
      <c r="M13" s="56"/>
    </row>
    <row r="14" spans="2:27">
      <c r="M14" s="47"/>
      <c r="N14" s="47"/>
      <c r="O14" s="47"/>
      <c r="P14" s="47"/>
      <c r="Q14" s="47"/>
      <c r="R14" s="47"/>
      <c r="S14" s="47"/>
      <c r="T14" s="47"/>
      <c r="U14" s="47"/>
      <c r="V14" s="174"/>
    </row>
    <row r="15" spans="2:27" hidden="1">
      <c r="J15" s="14">
        <v>1</v>
      </c>
    </row>
    <row r="16" spans="2:27" hidden="1">
      <c r="J16" s="14">
        <v>0.8</v>
      </c>
    </row>
    <row r="17" spans="10:10" hidden="1">
      <c r="J17" s="14">
        <v>0.6</v>
      </c>
    </row>
    <row r="40" spans="1:24" hidden="1">
      <c r="A40" s="57" t="str">
        <f>C11</f>
        <v>兵庫県庁病院</v>
      </c>
      <c r="B40" s="57" t="str">
        <f>C12</f>
        <v>なかよし保育園</v>
      </c>
      <c r="C40" s="57">
        <f t="shared" ref="C40:N40" si="0">D11</f>
        <v>35500000</v>
      </c>
      <c r="D40" s="57">
        <f t="shared" si="0"/>
        <v>28419919</v>
      </c>
      <c r="E40" s="57">
        <f t="shared" si="0"/>
        <v>4</v>
      </c>
      <c r="F40" s="57">
        <f t="shared" si="0"/>
        <v>180800</v>
      </c>
      <c r="G40" s="57">
        <f t="shared" si="0"/>
        <v>12</v>
      </c>
      <c r="H40" s="57">
        <f t="shared" si="0"/>
        <v>2880000</v>
      </c>
      <c r="I40" s="58" t="str">
        <f t="shared" si="0"/>
        <v>0.8</v>
      </c>
      <c r="J40" s="57">
        <f t="shared" si="0"/>
        <v>4638720</v>
      </c>
      <c r="K40" s="57">
        <f t="shared" si="0"/>
        <v>23410</v>
      </c>
      <c r="L40" s="57">
        <f t="shared" si="0"/>
        <v>140</v>
      </c>
      <c r="M40" s="57">
        <f t="shared" si="0"/>
        <v>187560</v>
      </c>
      <c r="N40" s="57">
        <f t="shared" si="0"/>
        <v>12</v>
      </c>
      <c r="O40" s="57">
        <f>V11</f>
        <v>8290430</v>
      </c>
      <c r="P40" s="57"/>
      <c r="Q40" s="57"/>
      <c r="R40" s="57"/>
      <c r="S40" s="57"/>
      <c r="T40" s="57">
        <f>U11</f>
        <v>68</v>
      </c>
      <c r="U40" s="57">
        <f>X11</f>
        <v>12929150</v>
      </c>
      <c r="V40" s="57">
        <f>W11</f>
        <v>12929150</v>
      </c>
      <c r="W40" s="57">
        <f>X11</f>
        <v>12929150</v>
      </c>
      <c r="X40" s="57">
        <f>Y11</f>
        <v>8619433</v>
      </c>
    </row>
  </sheetData>
  <sheetProtection sheet="1" objects="1" scenarios="1"/>
  <mergeCells count="50">
    <mergeCell ref="Z6:Z9"/>
    <mergeCell ref="AA6:AA9"/>
    <mergeCell ref="Z11:Z12"/>
    <mergeCell ref="AA11:AA12"/>
    <mergeCell ref="X6:X9"/>
    <mergeCell ref="Y6:Y9"/>
    <mergeCell ref="T11:T12"/>
    <mergeCell ref="U11:U12"/>
    <mergeCell ref="D11:D12"/>
    <mergeCell ref="E11:E12"/>
    <mergeCell ref="F6:W6"/>
    <mergeCell ref="I8:I9"/>
    <mergeCell ref="T8:U8"/>
    <mergeCell ref="W7:W9"/>
    <mergeCell ref="L8:M8"/>
    <mergeCell ref="F8:F9"/>
    <mergeCell ref="L7:V7"/>
    <mergeCell ref="F7:K7"/>
    <mergeCell ref="P8:Q8"/>
    <mergeCell ref="V8:V9"/>
    <mergeCell ref="F11:F12"/>
    <mergeCell ref="G11:G12"/>
    <mergeCell ref="G4:N4"/>
    <mergeCell ref="Y11:Y12"/>
    <mergeCell ref="B11:B12"/>
    <mergeCell ref="M11:M12"/>
    <mergeCell ref="N11:N12"/>
    <mergeCell ref="O11:O12"/>
    <mergeCell ref="V11:V12"/>
    <mergeCell ref="P11:P12"/>
    <mergeCell ref="Q11:Q12"/>
    <mergeCell ref="I11:I12"/>
    <mergeCell ref="B6:B9"/>
    <mergeCell ref="C6:C9"/>
    <mergeCell ref="D6:D9"/>
    <mergeCell ref="E6:E9"/>
    <mergeCell ref="W11:W12"/>
    <mergeCell ref="X11:X12"/>
    <mergeCell ref="J8:J9"/>
    <mergeCell ref="K8:K9"/>
    <mergeCell ref="G8:G9"/>
    <mergeCell ref="H8:H9"/>
    <mergeCell ref="R8:S8"/>
    <mergeCell ref="N8:O8"/>
    <mergeCell ref="R11:R12"/>
    <mergeCell ref="S11:S12"/>
    <mergeCell ref="H11:H12"/>
    <mergeCell ref="J11:J12"/>
    <mergeCell ref="K11:K12"/>
    <mergeCell ref="L11:L12"/>
  </mergeCells>
  <phoneticPr fontId="24"/>
  <printOptions horizontalCentered="1"/>
  <pageMargins left="0.19685039370078741" right="0.19685039370078741" top="1.2598425196850394" bottom="0.98425196850393704" header="0.51181102362204722" footer="0.51181102362204722"/>
  <pageSetup paperSize="9" scale="73" orientation="landscape" blackAndWhite="1" r:id="rId1"/>
  <headerFooter alignWithMargins="0"/>
  <ignoredErrors>
    <ignoredError sqref="M11:U12" unlockedFormula="1"/>
    <ignoredError sqref="W12:AA12 F12:H12 G11:H11 J12:K12 X11:Y11 Z11:AA11" evalError="1"/>
    <ignoredError sqref="J11" evalError="1"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51"/>
  <sheetViews>
    <sheetView zoomScaleNormal="100" zoomScaleSheetLayoutView="70" workbookViewId="0"/>
  </sheetViews>
  <sheetFormatPr defaultRowHeight="13.5"/>
  <cols>
    <col min="1" max="1" width="11.625" customWidth="1"/>
    <col min="2" max="2" width="11" customWidth="1"/>
    <col min="3" max="3" width="12" customWidth="1"/>
    <col min="4" max="4" width="13.375" customWidth="1"/>
    <col min="5" max="5" width="13" customWidth="1"/>
    <col min="6" max="6" width="12.125" customWidth="1"/>
    <col min="8" max="8" width="13" customWidth="1"/>
    <col min="9" max="9" width="13.125" customWidth="1"/>
    <col min="10" max="10" width="10.875" customWidth="1"/>
    <col min="11" max="12" width="10.125" customWidth="1"/>
    <col min="13" max="13" width="11.125" customWidth="1"/>
    <col min="14" max="15" width="10.125" customWidth="1"/>
    <col min="16" max="16" width="10.5" customWidth="1"/>
  </cols>
  <sheetData>
    <row r="1" spans="1:19" ht="24" customHeight="1">
      <c r="A1" s="479" t="s">
        <v>597</v>
      </c>
      <c r="B1" s="182"/>
      <c r="C1" s="182"/>
      <c r="D1" s="182"/>
      <c r="E1" s="182"/>
      <c r="F1" s="182"/>
    </row>
    <row r="2" spans="1:19" ht="18.75" customHeight="1">
      <c r="A2" s="480"/>
      <c r="B2" s="480"/>
      <c r="C2" s="480"/>
      <c r="D2" s="480"/>
      <c r="E2" s="480"/>
      <c r="F2" s="480"/>
      <c r="G2" s="480"/>
      <c r="H2" s="480"/>
      <c r="I2" s="480"/>
      <c r="J2" s="480"/>
      <c r="K2" s="480"/>
      <c r="L2" s="1224" t="s">
        <v>563</v>
      </c>
      <c r="M2" s="1225"/>
      <c r="N2" s="1226"/>
      <c r="O2" s="1234" t="str">
        <f>①入力ﾏﾆｭｱﾙ!D11</f>
        <v>兵庫県庁病院</v>
      </c>
      <c r="P2" s="1235"/>
      <c r="Q2" s="481"/>
      <c r="R2" s="481"/>
      <c r="S2" s="481"/>
    </row>
    <row r="3" spans="1:19" ht="20.25" customHeight="1">
      <c r="A3" s="482" t="s">
        <v>598</v>
      </c>
      <c r="B3" s="483"/>
      <c r="C3" s="483"/>
      <c r="D3" s="483"/>
      <c r="E3" s="483"/>
      <c r="F3" s="483"/>
      <c r="G3" s="483"/>
      <c r="H3" s="483"/>
      <c r="I3" s="483"/>
      <c r="J3" s="483"/>
      <c r="K3" s="484"/>
      <c r="L3" s="1230" t="s">
        <v>507</v>
      </c>
      <c r="M3" s="1231"/>
      <c r="N3" s="1232"/>
      <c r="O3" s="689" t="str">
        <f>①入力ﾏﾆｭｱﾙ!D20</f>
        <v>Ｂ型</v>
      </c>
      <c r="P3" s="485"/>
      <c r="Q3" s="480"/>
      <c r="R3" s="480"/>
      <c r="S3" s="480"/>
    </row>
    <row r="4" spans="1:19">
      <c r="A4" s="483"/>
      <c r="B4" s="483"/>
      <c r="C4" s="483"/>
      <c r="D4" s="483"/>
      <c r="E4" s="483"/>
      <c r="F4" s="483"/>
      <c r="G4" s="483"/>
      <c r="H4" s="483"/>
      <c r="I4" s="483"/>
      <c r="J4" s="483"/>
      <c r="K4" s="483"/>
      <c r="L4" s="483"/>
      <c r="M4" s="483"/>
      <c r="N4" s="483"/>
      <c r="O4" s="483"/>
      <c r="P4" s="483"/>
      <c r="Q4" s="483"/>
      <c r="R4" s="483"/>
      <c r="S4" s="483"/>
    </row>
    <row r="5" spans="1:19">
      <c r="A5" s="483"/>
      <c r="B5" s="486">
        <f>④様式3!H9</f>
        <v>11</v>
      </c>
      <c r="C5" s="487" t="s">
        <v>523</v>
      </c>
      <c r="D5" s="488">
        <f>ROUND(B5/2.6,1)</f>
        <v>4.2</v>
      </c>
      <c r="E5" s="487" t="s">
        <v>516</v>
      </c>
      <c r="F5" s="489"/>
      <c r="G5" s="483"/>
      <c r="H5" s="483"/>
      <c r="I5" s="483"/>
      <c r="J5" s="1227" t="s">
        <v>477</v>
      </c>
      <c r="K5" s="1227"/>
      <c r="L5" s="1227"/>
      <c r="M5" s="1227"/>
      <c r="N5" s="1227"/>
      <c r="O5" s="1227"/>
      <c r="P5" s="1227"/>
      <c r="Q5" s="483"/>
      <c r="R5" s="483"/>
      <c r="S5" s="483"/>
    </row>
    <row r="6" spans="1:19">
      <c r="A6" s="483"/>
      <c r="B6" s="483"/>
      <c r="C6" s="483"/>
      <c r="D6" s="483"/>
      <c r="E6" s="483"/>
      <c r="F6" s="483"/>
      <c r="G6" s="483"/>
      <c r="H6" s="483"/>
      <c r="I6" s="483"/>
      <c r="J6" s="1228" t="s">
        <v>478</v>
      </c>
      <c r="K6" s="1228"/>
      <c r="L6" s="1228"/>
      <c r="M6" s="1228"/>
      <c r="N6" s="1228"/>
      <c r="O6" s="1228"/>
      <c r="P6" s="1228"/>
      <c r="Q6" s="483"/>
      <c r="R6" s="483"/>
      <c r="S6" s="483"/>
    </row>
    <row r="7" spans="1:19">
      <c r="A7" s="483"/>
      <c r="B7" s="483"/>
      <c r="C7" s="483"/>
      <c r="D7" s="483"/>
      <c r="E7" s="483"/>
      <c r="F7" s="483"/>
      <c r="G7" s="483"/>
      <c r="H7" s="483"/>
      <c r="I7" s="483"/>
      <c r="J7" s="483"/>
      <c r="K7" s="483"/>
      <c r="L7" s="483"/>
      <c r="M7" s="483"/>
      <c r="N7" s="483"/>
      <c r="O7" s="483"/>
      <c r="P7" s="483"/>
      <c r="Q7" s="483"/>
      <c r="R7" s="483"/>
      <c r="S7" s="483"/>
    </row>
    <row r="8" spans="1:19">
      <c r="A8" s="483" t="s">
        <v>479</v>
      </c>
      <c r="B8" s="483"/>
      <c r="C8" s="483"/>
      <c r="D8" s="483"/>
      <c r="E8" s="483"/>
      <c r="F8" s="483"/>
      <c r="G8" s="483"/>
      <c r="H8" s="483"/>
      <c r="I8" s="483"/>
      <c r="J8" s="483"/>
      <c r="K8" s="483"/>
      <c r="L8" s="483"/>
      <c r="M8" s="483"/>
      <c r="N8" s="483"/>
      <c r="O8" s="483"/>
      <c r="P8" s="483"/>
      <c r="Q8" s="483"/>
      <c r="R8" s="483"/>
      <c r="S8" s="483"/>
    </row>
    <row r="9" spans="1:19">
      <c r="A9" s="483"/>
      <c r="B9" s="483"/>
      <c r="C9" s="483"/>
      <c r="D9" s="483"/>
      <c r="E9" s="483"/>
      <c r="F9" s="483"/>
      <c r="G9" s="483"/>
      <c r="H9" s="483"/>
      <c r="I9" s="483"/>
      <c r="J9" s="483"/>
      <c r="K9" s="483"/>
      <c r="L9" s="483"/>
      <c r="M9" s="483"/>
      <c r="N9" s="483"/>
      <c r="O9" s="483"/>
      <c r="P9" s="483"/>
      <c r="Q9" s="483"/>
      <c r="R9" s="483"/>
      <c r="S9" s="483"/>
    </row>
    <row r="10" spans="1:19">
      <c r="A10" s="483"/>
      <c r="B10" s="483" t="s">
        <v>511</v>
      </c>
      <c r="C10" s="483" t="s">
        <v>512</v>
      </c>
      <c r="D10" s="483"/>
      <c r="E10" s="483"/>
      <c r="F10" s="483"/>
      <c r="G10" s="483"/>
      <c r="H10" s="483"/>
      <c r="I10" s="483"/>
      <c r="J10" s="483"/>
      <c r="K10" s="483"/>
      <c r="L10" s="483"/>
      <c r="M10" s="483"/>
      <c r="N10" s="483"/>
      <c r="O10" s="483"/>
      <c r="P10" s="483"/>
      <c r="Q10" s="483"/>
      <c r="R10" s="483"/>
      <c r="S10" s="483"/>
    </row>
    <row r="11" spans="1:19">
      <c r="A11" s="483"/>
      <c r="B11" s="483"/>
      <c r="C11" s="483"/>
      <c r="D11" s="483"/>
      <c r="E11" s="483"/>
      <c r="F11" s="483"/>
      <c r="G11" s="483"/>
      <c r="H11" s="483"/>
      <c r="I11" s="483"/>
      <c r="J11" s="483"/>
      <c r="K11" s="483"/>
      <c r="L11" s="483"/>
      <c r="M11" s="483"/>
      <c r="N11" s="483"/>
      <c r="O11" s="483"/>
      <c r="P11" s="483"/>
      <c r="Q11" s="483"/>
      <c r="R11" s="483"/>
      <c r="S11" s="483"/>
    </row>
    <row r="12" spans="1:19">
      <c r="A12" s="483"/>
      <c r="B12" s="490">
        <f>IF(O3="Ａ型特例",MAX(D5,2),IF(O3="Ａ型",MAX(D5,2),IF(O3="Ｂ型",MAX(D5,4),IF(O3="Ｂ型特例",MAX(D5,10)))))</f>
        <v>4.2</v>
      </c>
      <c r="C12" s="483" t="s">
        <v>524</v>
      </c>
      <c r="D12" s="483"/>
      <c r="E12" s="491">
        <f>'⑫別記　収支予算書'!B22-'⑫別記　収支予算書'!D28-'⑫別記　収支予算書'!D29-'⑫別記　収支予算書'!D33-'⑫別記　収支予算書'!D34</f>
        <v>300000</v>
      </c>
      <c r="F12" s="483" t="s">
        <v>480</v>
      </c>
      <c r="G12" s="492">
        <f>ROUND(B12*3186000+E12,1)</f>
        <v>13681200</v>
      </c>
      <c r="H12" s="483"/>
      <c r="I12" s="483"/>
      <c r="J12" s="1229" t="s">
        <v>481</v>
      </c>
      <c r="K12" s="1229"/>
      <c r="L12" s="1229"/>
      <c r="M12" s="1229"/>
      <c r="N12" s="1229"/>
      <c r="O12" s="1229"/>
      <c r="P12" s="1229"/>
      <c r="Q12" s="1229"/>
      <c r="R12" s="1229"/>
      <c r="S12" s="1229"/>
    </row>
    <row r="13" spans="1:19">
      <c r="A13" s="483"/>
      <c r="B13" s="483" t="s">
        <v>525</v>
      </c>
      <c r="C13" s="483"/>
      <c r="D13" s="483"/>
      <c r="E13" s="483"/>
      <c r="F13" s="483"/>
      <c r="G13" s="483"/>
      <c r="H13" s="483"/>
      <c r="I13" s="483"/>
      <c r="J13" s="1229" t="s">
        <v>509</v>
      </c>
      <c r="K13" s="1229"/>
      <c r="L13" s="1229"/>
      <c r="M13" s="1229"/>
      <c r="N13" s="1229"/>
      <c r="O13" s="1229"/>
      <c r="P13" s="1229"/>
      <c r="Q13" s="1229"/>
      <c r="R13" s="1229"/>
      <c r="S13" s="1229"/>
    </row>
    <row r="14" spans="1:19">
      <c r="A14" s="483"/>
      <c r="B14" s="483" t="s">
        <v>526</v>
      </c>
      <c r="C14" s="483"/>
      <c r="D14" s="483"/>
      <c r="E14" s="483"/>
      <c r="F14" s="483"/>
      <c r="G14" s="483"/>
      <c r="H14" s="483"/>
      <c r="I14" s="483"/>
      <c r="J14" s="1229" t="s">
        <v>482</v>
      </c>
      <c r="K14" s="1229"/>
      <c r="L14" s="1229"/>
      <c r="M14" s="1229"/>
      <c r="N14" s="1229"/>
      <c r="O14" s="1229"/>
      <c r="P14" s="1229"/>
      <c r="Q14" s="1229"/>
      <c r="R14" s="1229"/>
      <c r="S14" s="1229"/>
    </row>
    <row r="15" spans="1:19">
      <c r="A15" s="483"/>
      <c r="B15" s="483"/>
      <c r="C15" s="483"/>
      <c r="D15" s="483"/>
      <c r="E15" s="493"/>
      <c r="F15" s="483"/>
      <c r="G15" s="483"/>
      <c r="H15" s="483"/>
      <c r="I15" s="483"/>
      <c r="J15" s="483"/>
      <c r="K15" s="483"/>
      <c r="L15" s="483"/>
      <c r="M15" s="483"/>
      <c r="N15" s="483"/>
      <c r="O15" s="483"/>
      <c r="P15" s="483"/>
      <c r="Q15" s="483"/>
      <c r="R15" s="483"/>
      <c r="S15" s="483"/>
    </row>
    <row r="16" spans="1:19" ht="14.25" thickBot="1"/>
    <row r="17" spans="1:16">
      <c r="A17" s="1221" t="s">
        <v>483</v>
      </c>
      <c r="B17" s="1222"/>
      <c r="C17" s="1222"/>
      <c r="D17" s="1222"/>
      <c r="E17" s="1223"/>
      <c r="F17" s="1233" t="s">
        <v>484</v>
      </c>
      <c r="G17" s="1222"/>
      <c r="H17" s="1223"/>
      <c r="I17" s="1236" t="s">
        <v>485</v>
      </c>
      <c r="J17" s="1238" t="s">
        <v>486</v>
      </c>
      <c r="K17" s="1239"/>
      <c r="L17" s="1240"/>
      <c r="M17" s="1241" t="s">
        <v>487</v>
      </c>
      <c r="N17" s="1242"/>
      <c r="O17" s="1243"/>
      <c r="P17" s="1244" t="s">
        <v>488</v>
      </c>
    </row>
    <row r="18" spans="1:16" ht="31.5">
      <c r="A18" s="494" t="s">
        <v>415</v>
      </c>
      <c r="B18" s="495" t="s">
        <v>52</v>
      </c>
      <c r="C18" s="495" t="s">
        <v>489</v>
      </c>
      <c r="D18" s="495" t="s">
        <v>21</v>
      </c>
      <c r="E18" s="495" t="s">
        <v>490</v>
      </c>
      <c r="F18" s="495" t="s">
        <v>416</v>
      </c>
      <c r="G18" s="495" t="s">
        <v>21</v>
      </c>
      <c r="H18" s="495" t="s">
        <v>491</v>
      </c>
      <c r="I18" s="1237"/>
      <c r="J18" s="496" t="s">
        <v>492</v>
      </c>
      <c r="K18" s="497" t="s">
        <v>493</v>
      </c>
      <c r="L18" s="497" t="s">
        <v>494</v>
      </c>
      <c r="M18" s="498" t="s">
        <v>495</v>
      </c>
      <c r="N18" s="499" t="s">
        <v>496</v>
      </c>
      <c r="O18" s="499" t="s">
        <v>497</v>
      </c>
      <c r="P18" s="1245"/>
    </row>
    <row r="19" spans="1:16">
      <c r="A19" s="500" t="s">
        <v>80</v>
      </c>
      <c r="B19" s="501" t="s">
        <v>80</v>
      </c>
      <c r="C19" s="501" t="s">
        <v>80</v>
      </c>
      <c r="D19" s="501" t="s">
        <v>80</v>
      </c>
      <c r="E19" s="501" t="s">
        <v>80</v>
      </c>
      <c r="F19" s="501" t="s">
        <v>80</v>
      </c>
      <c r="G19" s="501" t="s">
        <v>80</v>
      </c>
      <c r="H19" s="501" t="s">
        <v>80</v>
      </c>
      <c r="I19" s="501" t="s">
        <v>80</v>
      </c>
      <c r="J19" s="501" t="s">
        <v>498</v>
      </c>
      <c r="K19" s="501" t="s">
        <v>498</v>
      </c>
      <c r="L19" s="501" t="s">
        <v>498</v>
      </c>
      <c r="M19" s="502" t="s">
        <v>498</v>
      </c>
      <c r="N19" s="501" t="s">
        <v>498</v>
      </c>
      <c r="O19" s="501" t="s">
        <v>498</v>
      </c>
      <c r="P19" s="503" t="s">
        <v>498</v>
      </c>
    </row>
    <row r="20" spans="1:16" ht="14.25" thickBot="1">
      <c r="A20" s="504">
        <f>'⑫別記　収支予算書'!B13</f>
        <v>6680081</v>
      </c>
      <c r="B20" s="505">
        <f>'⑫別記　収支予算書'!B15</f>
        <v>8619000</v>
      </c>
      <c r="C20" s="505">
        <f>'⑫別記　収支予算書'!B17</f>
        <v>20200919</v>
      </c>
      <c r="D20" s="506">
        <f>'⑫別記　収支予算書'!B19</f>
        <v>0</v>
      </c>
      <c r="E20" s="505">
        <f>SUM(A20:D20)</f>
        <v>35500000</v>
      </c>
      <c r="F20" s="506">
        <f>'⑫別記　収支予算書'!D28+'⑫別記　収支予算書'!D29+'⑫別記　収支予算書'!D33+'⑫別記　収支予算書'!D34</f>
        <v>35200000</v>
      </c>
      <c r="G20" s="506">
        <f>'⑫別記　収支予算書'!B42-参考!F20</f>
        <v>300000</v>
      </c>
      <c r="H20" s="505">
        <f>SUM(F20:G20)</f>
        <v>35500000</v>
      </c>
      <c r="I20" s="505">
        <f>E20-H20</f>
        <v>0</v>
      </c>
      <c r="J20" s="505">
        <f>ROUND(+H20/1000,0)</f>
        <v>35500</v>
      </c>
      <c r="K20" s="505">
        <f>ROUND(SUM(A20,D20)/1000,0)</f>
        <v>6680</v>
      </c>
      <c r="L20" s="505">
        <f>(J20-K20)</f>
        <v>28820</v>
      </c>
      <c r="M20" s="507">
        <f>ROUND(G12/1000,0)</f>
        <v>13681</v>
      </c>
      <c r="N20" s="508">
        <f>+K20</f>
        <v>6680</v>
      </c>
      <c r="O20" s="508">
        <f>M20-N20</f>
        <v>7001</v>
      </c>
      <c r="P20" s="509">
        <f>IF(L20&gt;O20,O20,L20)</f>
        <v>7001</v>
      </c>
    </row>
    <row r="21" spans="1:16">
      <c r="A21" s="510"/>
      <c r="B21" s="510"/>
      <c r="C21" s="510"/>
      <c r="D21" s="510"/>
      <c r="E21" s="510"/>
      <c r="F21" s="510"/>
      <c r="G21" s="510"/>
      <c r="H21" s="511"/>
      <c r="I21" s="511"/>
      <c r="J21" s="511"/>
      <c r="K21" s="511"/>
      <c r="L21" s="511"/>
      <c r="M21" s="510"/>
      <c r="N21" s="511"/>
      <c r="O21" s="511"/>
      <c r="P21" s="511"/>
    </row>
    <row r="22" spans="1:16" ht="14.25" thickBot="1"/>
    <row r="23" spans="1:16">
      <c r="A23" s="1198" t="s">
        <v>499</v>
      </c>
      <c r="B23" s="1199"/>
      <c r="C23" s="1199"/>
      <c r="D23" s="1199"/>
      <c r="E23" s="1199" t="s">
        <v>500</v>
      </c>
      <c r="F23" s="1199"/>
      <c r="G23" s="1199"/>
      <c r="H23" s="1199"/>
      <c r="I23" s="1200" t="s">
        <v>846</v>
      </c>
      <c r="J23" s="512"/>
    </row>
    <row r="24" spans="1:16" ht="34.5" customHeight="1" thickBot="1">
      <c r="A24" s="494" t="s">
        <v>421</v>
      </c>
      <c r="B24" s="495" t="s">
        <v>422</v>
      </c>
      <c r="C24" s="495" t="s">
        <v>501</v>
      </c>
      <c r="D24" s="495" t="s">
        <v>490</v>
      </c>
      <c r="E24" s="495" t="s">
        <v>426</v>
      </c>
      <c r="F24" s="495" t="s">
        <v>427</v>
      </c>
      <c r="G24" s="495" t="s">
        <v>428</v>
      </c>
      <c r="H24" s="495" t="s">
        <v>491</v>
      </c>
      <c r="I24" s="1201"/>
      <c r="J24" s="513"/>
    </row>
    <row r="25" spans="1:16">
      <c r="A25" s="514" t="s">
        <v>80</v>
      </c>
      <c r="B25" s="515" t="s">
        <v>80</v>
      </c>
      <c r="C25" s="515" t="s">
        <v>80</v>
      </c>
      <c r="D25" s="515" t="s">
        <v>80</v>
      </c>
      <c r="E25" s="515" t="s">
        <v>80</v>
      </c>
      <c r="F25" s="515" t="s">
        <v>80</v>
      </c>
      <c r="G25" s="515" t="s">
        <v>80</v>
      </c>
      <c r="H25" s="515" t="s">
        <v>80</v>
      </c>
      <c r="I25" s="516" t="s">
        <v>80</v>
      </c>
      <c r="J25" s="517" t="s">
        <v>498</v>
      </c>
    </row>
    <row r="26" spans="1:16" ht="14.25" thickBot="1">
      <c r="A26" s="518">
        <f>'⑪様式1-2'!D8</f>
        <v>6274409117</v>
      </c>
      <c r="B26" s="519">
        <f>'⑪様式1-2'!D9</f>
        <v>171895771</v>
      </c>
      <c r="C26" s="519">
        <f>'⑪様式1-2'!D10</f>
        <v>100101</v>
      </c>
      <c r="D26" s="520">
        <f>SUM(A26:C26)</f>
        <v>6446404989</v>
      </c>
      <c r="E26" s="519">
        <f>'⑪様式1-2'!D12</f>
        <v>6167182268</v>
      </c>
      <c r="F26" s="519">
        <f>'⑪様式1-2'!D13</f>
        <v>149071411</v>
      </c>
      <c r="G26" s="519">
        <f>'⑪様式1-2'!D14</f>
        <v>1129345</v>
      </c>
      <c r="H26" s="520">
        <f>SUM(E26:G26)</f>
        <v>6317383024</v>
      </c>
      <c r="I26" s="521">
        <f>D26-H26</f>
        <v>129021965</v>
      </c>
      <c r="J26" s="522">
        <f>ROUND(I26,-3)/1000</f>
        <v>129022</v>
      </c>
    </row>
    <row r="27" spans="1:16">
      <c r="A27" s="510"/>
      <c r="B27" s="510"/>
      <c r="C27" s="510"/>
      <c r="D27" s="510"/>
      <c r="E27" s="510"/>
      <c r="F27" s="510"/>
      <c r="G27" s="510"/>
      <c r="H27" s="511"/>
      <c r="I27" s="511"/>
    </row>
    <row r="28" spans="1:16" ht="14.25" thickBot="1"/>
    <row r="29" spans="1:16" ht="14.25" thickBot="1">
      <c r="A29" s="1202" t="s">
        <v>502</v>
      </c>
      <c r="B29" s="1203"/>
      <c r="C29" s="1203"/>
      <c r="D29" s="1203"/>
      <c r="E29" s="1204"/>
      <c r="G29" s="1215" t="s">
        <v>445</v>
      </c>
      <c r="H29" s="1216"/>
      <c r="I29" s="523" t="s">
        <v>71</v>
      </c>
    </row>
    <row r="30" spans="1:16">
      <c r="A30" s="1205" t="s">
        <v>845</v>
      </c>
      <c r="B30" s="1207" t="s">
        <v>488</v>
      </c>
      <c r="C30" s="1208" t="s">
        <v>445</v>
      </c>
      <c r="D30" s="1209" t="s">
        <v>721</v>
      </c>
      <c r="E30" s="1212" t="s">
        <v>71</v>
      </c>
      <c r="G30" s="1213" t="s">
        <v>513</v>
      </c>
      <c r="H30" s="1214"/>
      <c r="I30" s="524">
        <v>1</v>
      </c>
    </row>
    <row r="31" spans="1:16">
      <c r="A31" s="1206"/>
      <c r="B31" s="1207"/>
      <c r="C31" s="1208"/>
      <c r="D31" s="1210"/>
      <c r="E31" s="1212"/>
      <c r="G31" s="1217" t="s">
        <v>514</v>
      </c>
      <c r="H31" s="1218"/>
      <c r="I31" s="525">
        <v>0.8</v>
      </c>
    </row>
    <row r="32" spans="1:16" ht="14.25" thickBot="1">
      <c r="A32" s="1206"/>
      <c r="B32" s="1207"/>
      <c r="C32" s="1208"/>
      <c r="D32" s="1211"/>
      <c r="E32" s="1212"/>
      <c r="G32" s="1219" t="s">
        <v>515</v>
      </c>
      <c r="H32" s="1220"/>
      <c r="I32" s="526">
        <v>0.6</v>
      </c>
    </row>
    <row r="33" spans="1:7">
      <c r="A33" s="527" t="s">
        <v>503</v>
      </c>
      <c r="B33" s="528" t="s">
        <v>504</v>
      </c>
      <c r="C33" s="528" t="s">
        <v>505</v>
      </c>
      <c r="D33" s="690">
        <v>43922</v>
      </c>
      <c r="E33" s="529" t="s">
        <v>506</v>
      </c>
      <c r="G33" t="s">
        <v>517</v>
      </c>
    </row>
    <row r="34" spans="1:7">
      <c r="A34" s="530" t="s">
        <v>498</v>
      </c>
      <c r="B34" s="531" t="s">
        <v>498</v>
      </c>
      <c r="C34" s="532"/>
      <c r="D34" s="477"/>
      <c r="E34" s="533"/>
      <c r="G34" t="s">
        <v>518</v>
      </c>
    </row>
    <row r="35" spans="1:7" ht="14.25" thickBot="1">
      <c r="A35" s="534">
        <f>J26</f>
        <v>129022</v>
      </c>
      <c r="B35" s="535">
        <f>P20</f>
        <v>7001</v>
      </c>
      <c r="C35" s="536">
        <f>ROUNDDOWN(A35/B35,1)</f>
        <v>18.399999999999999</v>
      </c>
      <c r="D35" s="478" t="str">
        <f>IF('⑤様式2-1'!E8&gt;D33,"３年以内", "３年以上")</f>
        <v>３年以上</v>
      </c>
      <c r="E35" s="537" t="str">
        <f>IF(D35="３年以内","1.0",IF(C35&lt;5,"1.0",IF(C35&gt;=20,"0.6","0.8")))</f>
        <v>0.8</v>
      </c>
    </row>
    <row r="36" spans="1:7">
      <c r="D36" s="538"/>
      <c r="E36" t="s">
        <v>520</v>
      </c>
    </row>
    <row r="37" spans="1:7" ht="14.25">
      <c r="D37" s="539"/>
      <c r="E37" s="540"/>
    </row>
    <row r="38" spans="1:7">
      <c r="D38" s="17"/>
    </row>
    <row r="39" spans="1:7">
      <c r="B39" s="541"/>
      <c r="C39" s="542" t="s">
        <v>521</v>
      </c>
      <c r="D39" s="630">
        <f>'⑤様式2-1'!E8</f>
        <v>38443</v>
      </c>
      <c r="E39" t="s">
        <v>756</v>
      </c>
    </row>
    <row r="41" spans="1:7">
      <c r="D41" s="632" t="s">
        <v>760</v>
      </c>
    </row>
    <row r="50" spans="1:1">
      <c r="A50" t="s">
        <v>472</v>
      </c>
    </row>
    <row r="51" spans="1:1">
      <c r="A51" t="s">
        <v>510</v>
      </c>
    </row>
  </sheetData>
  <mergeCells count="27">
    <mergeCell ref="A17:E17"/>
    <mergeCell ref="L2:N2"/>
    <mergeCell ref="J5:P5"/>
    <mergeCell ref="J6:P6"/>
    <mergeCell ref="J12:S12"/>
    <mergeCell ref="J13:S13"/>
    <mergeCell ref="L3:N3"/>
    <mergeCell ref="F17:H17"/>
    <mergeCell ref="O2:P2"/>
    <mergeCell ref="J14:S14"/>
    <mergeCell ref="I17:I18"/>
    <mergeCell ref="J17:L17"/>
    <mergeCell ref="M17:O17"/>
    <mergeCell ref="P17:P18"/>
    <mergeCell ref="A23:D23"/>
    <mergeCell ref="E23:H23"/>
    <mergeCell ref="I23:I24"/>
    <mergeCell ref="A29:E29"/>
    <mergeCell ref="A30:A32"/>
    <mergeCell ref="B30:B32"/>
    <mergeCell ref="C30:C32"/>
    <mergeCell ref="D30:D32"/>
    <mergeCell ref="E30:E32"/>
    <mergeCell ref="G30:H30"/>
    <mergeCell ref="G29:H29"/>
    <mergeCell ref="G31:H31"/>
    <mergeCell ref="G32:H32"/>
  </mergeCells>
  <phoneticPr fontId="24"/>
  <dataValidations count="3">
    <dataValidation allowBlank="1" showErrorMessage="1" sqref="B5" xr:uid="{00000000-0002-0000-1300-000000000000}"/>
    <dataValidation allowBlank="1" showInputMessage="1" showErrorMessage="1" prompt="注１）参照" sqref="E12" xr:uid="{00000000-0002-0000-1300-000001000000}"/>
    <dataValidation allowBlank="1" showInputMessage="1" showErrorMessage="1" prompt="①で求めた数" sqref="B12" xr:uid="{00000000-0002-0000-1300-000002000000}"/>
  </dataValidations>
  <pageMargins left="0.70866141732283472" right="0.70866141732283472" top="0.74803149606299213" bottom="0.74803149606299213" header="0.31496062992125984" footer="0.31496062992125984"/>
  <pageSetup paperSize="9" scale="72" orientation="landscape" r:id="rId1"/>
  <colBreaks count="1" manualBreakCount="1">
    <brk id="16" min="1" max="40" man="1"/>
  </colBreaks>
  <ignoredErrors>
    <ignoredError sqref="A20 A26:J26" unlockedFormula="1"/>
    <ignoredError sqref="B20:C20 D20:G20" evalError="1" unlockedFormula="1"/>
    <ignoredError sqref="H20:I20"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O36"/>
  <sheetViews>
    <sheetView view="pageBreakPreview" zoomScale="90" zoomScaleNormal="50" zoomScaleSheetLayoutView="90" workbookViewId="0"/>
  </sheetViews>
  <sheetFormatPr defaultRowHeight="13.5"/>
  <cols>
    <col min="1" max="1" width="14.25" bestFit="1" customWidth="1"/>
    <col min="4" max="4" width="10.125" customWidth="1"/>
    <col min="5" max="5" width="13.875" customWidth="1"/>
    <col min="6" max="6" width="10.375" bestFit="1" customWidth="1"/>
    <col min="7" max="7" width="9.125" bestFit="1" customWidth="1"/>
    <col min="8" max="8" width="10.125" customWidth="1"/>
    <col min="9" max="9" width="9.25" bestFit="1" customWidth="1"/>
    <col min="11" max="11" width="9.25" bestFit="1" customWidth="1"/>
    <col min="13" max="13" width="9.125" bestFit="1" customWidth="1"/>
    <col min="14" max="14" width="9.25" bestFit="1" customWidth="1"/>
    <col min="16" max="16" width="9.125" bestFit="1" customWidth="1"/>
    <col min="17" max="18" width="12.125" customWidth="1"/>
    <col min="19" max="19" width="9.125" bestFit="1" customWidth="1"/>
    <col min="22" max="22" width="9.125" bestFit="1" customWidth="1"/>
    <col min="23" max="23" width="9.25" bestFit="1" customWidth="1"/>
    <col min="25" max="25" width="9.125" bestFit="1" customWidth="1"/>
    <col min="27" max="29" width="9.5" customWidth="1"/>
    <col min="30" max="31" width="9.25" bestFit="1" customWidth="1"/>
  </cols>
  <sheetData>
    <row r="1" spans="1:119" ht="30.75" customHeight="1">
      <c r="A1" s="628" t="s">
        <v>758</v>
      </c>
      <c r="B1" s="182"/>
      <c r="C1" s="181"/>
      <c r="D1" s="182"/>
      <c r="E1" s="627" t="s">
        <v>672</v>
      </c>
      <c r="F1" s="627"/>
    </row>
    <row r="2" spans="1:119">
      <c r="A2" t="s">
        <v>600</v>
      </c>
    </row>
    <row r="3" spans="1:119" ht="13.5" customHeight="1">
      <c r="A3" s="1278" t="s">
        <v>6</v>
      </c>
      <c r="B3" s="1279" t="s">
        <v>271</v>
      </c>
      <c r="C3" s="1282" t="s">
        <v>309</v>
      </c>
      <c r="D3" s="1278" t="s">
        <v>107</v>
      </c>
      <c r="E3" s="1262" t="s">
        <v>310</v>
      </c>
      <c r="F3" s="1283" t="s">
        <v>311</v>
      </c>
      <c r="G3" s="1251" t="s">
        <v>795</v>
      </c>
      <c r="H3" s="1252"/>
      <c r="I3" s="1252"/>
      <c r="J3" s="1252"/>
      <c r="K3" s="1252"/>
      <c r="L3" s="1252"/>
      <c r="M3" s="1252"/>
      <c r="N3" s="1252"/>
      <c r="O3" s="1252"/>
      <c r="P3" s="1252"/>
      <c r="Q3" s="1252"/>
      <c r="R3" s="1252"/>
      <c r="S3" s="1252"/>
      <c r="T3" s="1252"/>
      <c r="U3" s="1252"/>
      <c r="V3" s="1252"/>
      <c r="W3" s="1252"/>
      <c r="X3" s="1252"/>
      <c r="Y3" s="1252"/>
      <c r="Z3" s="1252"/>
      <c r="AA3" s="1252"/>
      <c r="AB3" s="655"/>
      <c r="AC3" s="1276" t="s">
        <v>791</v>
      </c>
      <c r="AD3" s="1262" t="s">
        <v>796</v>
      </c>
      <c r="AE3" s="1262"/>
    </row>
    <row r="4" spans="1:119">
      <c r="A4" s="1278"/>
      <c r="B4" s="1280"/>
      <c r="C4" s="1282"/>
      <c r="D4" s="1278"/>
      <c r="E4" s="1262"/>
      <c r="F4" s="1284"/>
      <c r="G4" s="1251" t="s">
        <v>313</v>
      </c>
      <c r="H4" s="1252"/>
      <c r="I4" s="1252"/>
      <c r="J4" s="1252"/>
      <c r="K4" s="1255"/>
      <c r="L4" s="1251" t="s">
        <v>314</v>
      </c>
      <c r="M4" s="1252"/>
      <c r="N4" s="1252"/>
      <c r="O4" s="1252"/>
      <c r="P4" s="1252"/>
      <c r="Q4" s="1252"/>
      <c r="R4" s="1252"/>
      <c r="S4" s="1252"/>
      <c r="T4" s="1252"/>
      <c r="U4" s="1252"/>
      <c r="V4" s="1252"/>
      <c r="W4" s="1252"/>
      <c r="X4" s="1252"/>
      <c r="Y4" s="1252"/>
      <c r="Z4" s="1252"/>
      <c r="AA4" s="1255"/>
      <c r="AB4" s="1246" t="s">
        <v>793</v>
      </c>
      <c r="AC4" s="1277"/>
      <c r="AD4" s="1265" t="s">
        <v>315</v>
      </c>
      <c r="AE4" s="1267" t="s">
        <v>599</v>
      </c>
    </row>
    <row r="5" spans="1:119">
      <c r="A5" s="1278"/>
      <c r="B5" s="1280"/>
      <c r="C5" s="1282"/>
      <c r="D5" s="1278"/>
      <c r="E5" s="1263"/>
      <c r="F5" s="1284"/>
      <c r="G5" s="1269" t="s">
        <v>316</v>
      </c>
      <c r="H5" s="1265" t="s">
        <v>317</v>
      </c>
      <c r="I5" s="1272" t="s">
        <v>70</v>
      </c>
      <c r="J5" s="1274" t="s">
        <v>318</v>
      </c>
      <c r="K5" s="1263" t="s">
        <v>72</v>
      </c>
      <c r="L5" s="1251" t="s">
        <v>319</v>
      </c>
      <c r="M5" s="1252"/>
      <c r="N5" s="1255"/>
      <c r="O5" s="1251" t="s">
        <v>74</v>
      </c>
      <c r="P5" s="1252"/>
      <c r="Q5" s="1255"/>
      <c r="R5" s="1251" t="s">
        <v>75</v>
      </c>
      <c r="S5" s="1252"/>
      <c r="T5" s="1255"/>
      <c r="U5" s="1251" t="s">
        <v>76</v>
      </c>
      <c r="V5" s="1252"/>
      <c r="W5" s="1255"/>
      <c r="X5" s="1251" t="s">
        <v>77</v>
      </c>
      <c r="Y5" s="1252"/>
      <c r="Z5" s="1255"/>
      <c r="AA5" s="1263" t="s">
        <v>72</v>
      </c>
      <c r="AB5" s="1247"/>
      <c r="AC5" s="1277"/>
      <c r="AD5" s="1266"/>
      <c r="AE5" s="1268"/>
    </row>
    <row r="6" spans="1:119" ht="24">
      <c r="A6" s="1278"/>
      <c r="B6" s="1281"/>
      <c r="C6" s="1282"/>
      <c r="D6" s="1278"/>
      <c r="E6" s="177" t="s">
        <v>320</v>
      </c>
      <c r="F6" s="656" t="s">
        <v>321</v>
      </c>
      <c r="G6" s="1270"/>
      <c r="H6" s="1271"/>
      <c r="I6" s="1273"/>
      <c r="J6" s="1275"/>
      <c r="K6" s="1264"/>
      <c r="L6" s="176" t="s">
        <v>317</v>
      </c>
      <c r="M6" s="179" t="s">
        <v>78</v>
      </c>
      <c r="N6" s="175" t="s">
        <v>322</v>
      </c>
      <c r="O6" s="176" t="s">
        <v>317</v>
      </c>
      <c r="P6" s="179" t="s">
        <v>79</v>
      </c>
      <c r="Q6" s="175" t="s">
        <v>322</v>
      </c>
      <c r="R6" s="176" t="s">
        <v>317</v>
      </c>
      <c r="S6" s="179" t="s">
        <v>78</v>
      </c>
      <c r="T6" s="175" t="s">
        <v>322</v>
      </c>
      <c r="U6" s="178" t="s">
        <v>317</v>
      </c>
      <c r="V6" s="178" t="s">
        <v>78</v>
      </c>
      <c r="W6" s="177" t="s">
        <v>322</v>
      </c>
      <c r="X6" s="178" t="s">
        <v>317</v>
      </c>
      <c r="Y6" s="178" t="s">
        <v>78</v>
      </c>
      <c r="Z6" s="177" t="s">
        <v>322</v>
      </c>
      <c r="AA6" s="1264"/>
      <c r="AB6" s="657" t="s">
        <v>794</v>
      </c>
      <c r="AC6" s="177" t="s">
        <v>792</v>
      </c>
      <c r="AD6" s="177" t="s">
        <v>323</v>
      </c>
      <c r="AE6" s="177" t="s">
        <v>324</v>
      </c>
    </row>
    <row r="7" spans="1:119" s="665" customFormat="1" ht="27.75" customHeight="1">
      <c r="A7" s="658" t="str">
        <f>①入力ﾏﾆｭｱﾙ!D20</f>
        <v>Ｂ型</v>
      </c>
      <c r="B7" s="659"/>
      <c r="C7" s="660" t="str">
        <f>①入力ﾏﾆｭｱﾙ!D11</f>
        <v>兵庫県庁病院</v>
      </c>
      <c r="D7" s="661" t="str">
        <f>①入力ﾏﾆｭｱﾙ!D18</f>
        <v>医療法人</v>
      </c>
      <c r="E7" s="661">
        <f>'様式1-1'!D11</f>
        <v>35500000</v>
      </c>
      <c r="F7" s="661">
        <f>'様式1-1'!E11</f>
        <v>28419919</v>
      </c>
      <c r="G7" s="662">
        <f>'様式1-1'!F11</f>
        <v>4</v>
      </c>
      <c r="H7" s="662">
        <f>'様式1-1'!G11</f>
        <v>180800</v>
      </c>
      <c r="I7" s="663">
        <f>'様式1-1'!I11</f>
        <v>2880000</v>
      </c>
      <c r="J7" s="664" t="str">
        <f>'様式1-1'!J11</f>
        <v>0.8</v>
      </c>
      <c r="K7" s="662">
        <f>'様式1-1'!K11</f>
        <v>4638720</v>
      </c>
      <c r="L7" s="662">
        <v>23410</v>
      </c>
      <c r="M7" s="661">
        <f>'様式1-1'!M11</f>
        <v>140</v>
      </c>
      <c r="N7" s="662">
        <f>L7*M7</f>
        <v>3277400</v>
      </c>
      <c r="O7" s="662">
        <v>187560</v>
      </c>
      <c r="P7" s="661">
        <f>'様式1-1'!O11</f>
        <v>12</v>
      </c>
      <c r="Q7" s="662">
        <f>O7*P7</f>
        <v>2250720</v>
      </c>
      <c r="R7" s="662">
        <v>20720</v>
      </c>
      <c r="S7" s="661">
        <f>'様式1-1'!Q11</f>
        <v>4</v>
      </c>
      <c r="T7" s="662">
        <f>R7*S7</f>
        <v>82880</v>
      </c>
      <c r="U7" s="662">
        <v>10670</v>
      </c>
      <c r="V7" s="661">
        <f>'様式1-1'!S11</f>
        <v>177</v>
      </c>
      <c r="W7" s="662">
        <f>U7*V7</f>
        <v>1888590</v>
      </c>
      <c r="X7" s="662">
        <v>11630</v>
      </c>
      <c r="Y7" s="661">
        <f>'様式1-1'!U11</f>
        <v>68</v>
      </c>
      <c r="Z7" s="662">
        <f>X7*Y7</f>
        <v>790840</v>
      </c>
      <c r="AA7" s="662">
        <f>'様式1-1'!V11</f>
        <v>8290430</v>
      </c>
      <c r="AB7" s="662">
        <f>'様式1-1'!W11</f>
        <v>12929150</v>
      </c>
      <c r="AC7" s="662">
        <f>'様式1-1'!X11</f>
        <v>12929150</v>
      </c>
      <c r="AD7" s="662">
        <f>'様式1-1'!Y11</f>
        <v>8619433</v>
      </c>
      <c r="AE7" s="662">
        <f>'様式1-1'!AA11</f>
        <v>8619000</v>
      </c>
    </row>
    <row r="8" spans="1:119">
      <c r="AB8" s="666"/>
    </row>
    <row r="10" spans="1:119">
      <c r="A10" t="s">
        <v>601</v>
      </c>
      <c r="T10" t="s">
        <v>736</v>
      </c>
    </row>
    <row r="11" spans="1:119" s="1" customFormat="1" ht="21" customHeight="1">
      <c r="A11" s="1302" t="s">
        <v>6</v>
      </c>
      <c r="B11" s="1303" t="s">
        <v>271</v>
      </c>
      <c r="C11" s="1314" t="s">
        <v>619</v>
      </c>
      <c r="D11" s="1315" t="s">
        <v>502</v>
      </c>
      <c r="E11" s="1315"/>
      <c r="F11" s="1315"/>
      <c r="G11" s="1315"/>
      <c r="H11" s="1315"/>
      <c r="I11" s="1248" t="s">
        <v>602</v>
      </c>
      <c r="J11" s="1248" t="s">
        <v>603</v>
      </c>
      <c r="K11" s="1248" t="s">
        <v>604</v>
      </c>
      <c r="L11" s="1248" t="s">
        <v>605</v>
      </c>
      <c r="M11" s="1317" t="s">
        <v>325</v>
      </c>
      <c r="N11" s="1318"/>
      <c r="O11" s="1318"/>
      <c r="P11" s="1318"/>
      <c r="Q11" s="1253" t="s">
        <v>606</v>
      </c>
      <c r="R11" s="1259" t="s">
        <v>607</v>
      </c>
      <c r="S11" s="278"/>
      <c r="T11" s="1287" t="s">
        <v>735</v>
      </c>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row>
    <row r="12" spans="1:119" s="1" customFormat="1" ht="15.6" customHeight="1">
      <c r="A12" s="1302"/>
      <c r="B12" s="1304"/>
      <c r="C12" s="1302"/>
      <c r="D12" s="1209" t="s">
        <v>847</v>
      </c>
      <c r="E12" s="1248" t="s">
        <v>488</v>
      </c>
      <c r="F12" s="1248" t="s">
        <v>445</v>
      </c>
      <c r="G12" s="1209" t="s">
        <v>737</v>
      </c>
      <c r="H12" s="1248" t="s">
        <v>71</v>
      </c>
      <c r="I12" s="1249"/>
      <c r="J12" s="1249"/>
      <c r="K12" s="1249"/>
      <c r="L12" s="1249"/>
      <c r="M12" s="1294" t="s">
        <v>608</v>
      </c>
      <c r="N12" s="1295"/>
      <c r="O12" s="1296"/>
      <c r="P12" s="1300" t="s">
        <v>326</v>
      </c>
      <c r="Q12" s="1254"/>
      <c r="R12" s="1260"/>
      <c r="S12" s="278"/>
      <c r="T12" s="1254"/>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row>
    <row r="13" spans="1:119" s="1" customFormat="1" ht="15.6" customHeight="1">
      <c r="A13" s="1302"/>
      <c r="B13" s="1304"/>
      <c r="C13" s="1302"/>
      <c r="D13" s="1316"/>
      <c r="E13" s="1249"/>
      <c r="F13" s="1249"/>
      <c r="G13" s="1210"/>
      <c r="H13" s="1249"/>
      <c r="I13" s="1249"/>
      <c r="J13" s="1249"/>
      <c r="K13" s="1249"/>
      <c r="L13" s="1249"/>
      <c r="M13" s="1297"/>
      <c r="N13" s="1298"/>
      <c r="O13" s="1299"/>
      <c r="P13" s="1301"/>
      <c r="Q13" s="1254"/>
      <c r="R13" s="1260"/>
      <c r="S13" s="278"/>
      <c r="T13" s="1254"/>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row>
    <row r="14" spans="1:119" s="1" customFormat="1" ht="15.6" customHeight="1">
      <c r="A14" s="1302"/>
      <c r="B14" s="1304"/>
      <c r="C14" s="1302"/>
      <c r="D14" s="1316"/>
      <c r="E14" s="1249"/>
      <c r="F14" s="1249"/>
      <c r="G14" s="1210"/>
      <c r="H14" s="1249"/>
      <c r="I14" s="1249"/>
      <c r="J14" s="1249"/>
      <c r="K14" s="1249"/>
      <c r="L14" s="1249"/>
      <c r="M14" s="285" t="s">
        <v>609</v>
      </c>
      <c r="N14" s="281"/>
      <c r="O14" s="285" t="s">
        <v>610</v>
      </c>
      <c r="P14" s="1301"/>
      <c r="Q14" s="1254"/>
      <c r="R14" s="1260"/>
      <c r="S14" s="278"/>
      <c r="T14" s="1254"/>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row>
    <row r="15" spans="1:119" s="1" customFormat="1" ht="15" customHeight="1">
      <c r="A15" s="1302"/>
      <c r="B15" s="1305"/>
      <c r="C15" s="1302"/>
      <c r="D15" s="284" t="s">
        <v>611</v>
      </c>
      <c r="E15" s="284" t="s">
        <v>612</v>
      </c>
      <c r="F15" s="284" t="s">
        <v>613</v>
      </c>
      <c r="G15" s="284"/>
      <c r="H15" s="284" t="s">
        <v>614</v>
      </c>
      <c r="I15" s="284" t="s">
        <v>615</v>
      </c>
      <c r="J15" s="284"/>
      <c r="K15" s="284"/>
      <c r="L15" s="284"/>
      <c r="M15" s="286"/>
      <c r="N15" s="287"/>
      <c r="O15" s="286"/>
      <c r="P15" s="288"/>
      <c r="Q15" s="288"/>
      <c r="R15" s="290"/>
      <c r="S15" s="278"/>
      <c r="T15" s="28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row>
    <row r="16" spans="1:119" s="1" customFormat="1" ht="15.6" customHeight="1">
      <c r="A16" s="291"/>
      <c r="B16" s="292"/>
      <c r="C16" s="292"/>
      <c r="D16" s="293" t="s">
        <v>498</v>
      </c>
      <c r="E16" s="293" t="s">
        <v>498</v>
      </c>
      <c r="F16" s="292"/>
      <c r="G16" s="291"/>
      <c r="H16" s="292"/>
      <c r="I16" s="294" t="s">
        <v>616</v>
      </c>
      <c r="J16" s="294" t="s">
        <v>617</v>
      </c>
      <c r="K16" s="294" t="s">
        <v>617</v>
      </c>
      <c r="L16" s="294" t="s">
        <v>617</v>
      </c>
      <c r="M16" s="295"/>
      <c r="N16" s="296"/>
      <c r="O16" s="297"/>
      <c r="P16" s="298" t="str">
        <f>IF(M16="","",IF(M16=O16,"24:00",O16-M16))</f>
        <v/>
      </c>
      <c r="Q16" s="299" t="s">
        <v>80</v>
      </c>
      <c r="R16" s="300"/>
      <c r="S16" s="278"/>
      <c r="T16" s="299" t="s">
        <v>80</v>
      </c>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row>
    <row r="17" spans="1:119" s="1" customFormat="1" ht="28.5" customHeight="1">
      <c r="A17" s="566" t="str">
        <f>①入力ﾏﾆｭｱﾙ!D20</f>
        <v>Ｂ型</v>
      </c>
      <c r="B17" s="301"/>
      <c r="C17" s="565" t="str">
        <f>①入力ﾏﾆｭｱﾙ!D11</f>
        <v>兵庫県庁病院</v>
      </c>
      <c r="D17" s="314">
        <f>参考!A35</f>
        <v>129022</v>
      </c>
      <c r="E17" s="314">
        <f>参考!B35</f>
        <v>7001</v>
      </c>
      <c r="F17" s="315">
        <f>ROUNDDOWN(D17/E17,1)</f>
        <v>18.399999999999999</v>
      </c>
      <c r="G17" s="316" t="str">
        <f>IF(参考!D35="３年以内","○","")</f>
        <v/>
      </c>
      <c r="H17" s="317" t="str">
        <f>IF(G17="○","1.0",IF(F17&lt;5,"1.0",IF(F17&gt;=20,"0.6","0.8")))</f>
        <v>0.8</v>
      </c>
      <c r="I17" s="318">
        <f>'⑤様式2-1'!J8</f>
        <v>300</v>
      </c>
      <c r="J17" s="319">
        <f>'⑤様式2-1'!I12</f>
        <v>65</v>
      </c>
      <c r="K17" s="319">
        <f>'⑤様式2-1'!I13</f>
        <v>4.5</v>
      </c>
      <c r="L17" s="319">
        <f>'⑤様式2-1'!I14</f>
        <v>15</v>
      </c>
      <c r="M17" s="320">
        <f>'⑤様式2-1'!H30</f>
        <v>0.33333333333333331</v>
      </c>
      <c r="N17" s="321" t="s">
        <v>618</v>
      </c>
      <c r="O17" s="320">
        <f>'⑤様式2-1'!J30</f>
        <v>0.79166666666666663</v>
      </c>
      <c r="P17" s="322">
        <f>IF(M17="","",IF(M17=O17,"24:00",O17-M17))</f>
        <v>0.45833333333333331</v>
      </c>
      <c r="Q17" s="323">
        <f>'⑤様式2-1'!I11</f>
        <v>15000</v>
      </c>
      <c r="R17" s="324"/>
      <c r="S17" s="278"/>
      <c r="T17" s="323">
        <f>'⑫別記　収支予算書'!F13</f>
        <v>50606.67424242424</v>
      </c>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row>
    <row r="20" spans="1:119">
      <c r="A20" t="s">
        <v>636</v>
      </c>
    </row>
    <row r="21" spans="1:119" ht="18" customHeight="1">
      <c r="A21" s="1302" t="s">
        <v>6</v>
      </c>
      <c r="B21" s="1303" t="s">
        <v>271</v>
      </c>
      <c r="C21" s="1306" t="s">
        <v>620</v>
      </c>
      <c r="D21" s="1308" t="s">
        <v>102</v>
      </c>
      <c r="E21" s="1309"/>
      <c r="F21" s="1310" t="s">
        <v>621</v>
      </c>
      <c r="G21" s="1311"/>
      <c r="H21" s="1256" t="s">
        <v>622</v>
      </c>
      <c r="I21" s="1257"/>
      <c r="J21" s="1257"/>
      <c r="K21" s="1257"/>
      <c r="L21" s="1258"/>
      <c r="M21" s="1289" t="s">
        <v>623</v>
      </c>
      <c r="N21" s="1290"/>
      <c r="O21" s="1290"/>
      <c r="P21" s="1290"/>
      <c r="Q21" s="1291"/>
      <c r="R21" s="1256" t="s">
        <v>624</v>
      </c>
      <c r="S21" s="1257"/>
      <c r="T21" s="1257"/>
      <c r="U21" s="1258"/>
      <c r="V21" s="1248" t="s">
        <v>625</v>
      </c>
      <c r="W21" s="1250" t="s">
        <v>607</v>
      </c>
    </row>
    <row r="22" spans="1:119">
      <c r="A22" s="1302"/>
      <c r="B22" s="1304"/>
      <c r="C22" s="1307"/>
      <c r="D22" s="1285" t="s">
        <v>626</v>
      </c>
      <c r="E22" s="1285" t="s">
        <v>627</v>
      </c>
      <c r="F22" s="1287" t="s">
        <v>628</v>
      </c>
      <c r="G22" s="1287" t="s">
        <v>33</v>
      </c>
      <c r="H22" s="303"/>
      <c r="I22" s="1253" t="s">
        <v>629</v>
      </c>
      <c r="J22" s="1292" t="s">
        <v>630</v>
      </c>
      <c r="K22" s="1253" t="s">
        <v>631</v>
      </c>
      <c r="L22" s="1209" t="s">
        <v>632</v>
      </c>
      <c r="M22" s="1321" t="s">
        <v>222</v>
      </c>
      <c r="N22" s="1322"/>
      <c r="O22" s="1249" t="s">
        <v>220</v>
      </c>
      <c r="P22" s="1261" t="s">
        <v>21</v>
      </c>
      <c r="Q22" s="1248" t="s">
        <v>72</v>
      </c>
      <c r="R22" s="304"/>
      <c r="S22" s="1248" t="s">
        <v>633</v>
      </c>
      <c r="T22" s="1248" t="s">
        <v>634</v>
      </c>
      <c r="U22" s="1248" t="s">
        <v>21</v>
      </c>
      <c r="V22" s="1249"/>
      <c r="W22" s="1250"/>
    </row>
    <row r="23" spans="1:119">
      <c r="A23" s="1302"/>
      <c r="B23" s="1304"/>
      <c r="C23" s="1307"/>
      <c r="D23" s="1286"/>
      <c r="E23" s="1286"/>
      <c r="F23" s="1288"/>
      <c r="G23" s="1288"/>
      <c r="H23" s="303"/>
      <c r="I23" s="1254"/>
      <c r="J23" s="1293"/>
      <c r="K23" s="1254"/>
      <c r="L23" s="1210"/>
      <c r="M23" s="303"/>
      <c r="N23" s="1248" t="s">
        <v>635</v>
      </c>
      <c r="O23" s="1249"/>
      <c r="P23" s="1261"/>
      <c r="Q23" s="1249"/>
      <c r="R23" s="304"/>
      <c r="S23" s="1249"/>
      <c r="T23" s="1249"/>
      <c r="U23" s="1249"/>
      <c r="V23" s="1249"/>
      <c r="W23" s="1250"/>
    </row>
    <row r="24" spans="1:119">
      <c r="A24" s="1302"/>
      <c r="B24" s="1304"/>
      <c r="C24" s="1307"/>
      <c r="D24" s="1286"/>
      <c r="E24" s="1286"/>
      <c r="F24" s="1288"/>
      <c r="G24" s="1288"/>
      <c r="H24" s="303"/>
      <c r="I24" s="1254"/>
      <c r="J24" s="1293"/>
      <c r="K24" s="1254"/>
      <c r="L24" s="1210"/>
      <c r="M24" s="303"/>
      <c r="N24" s="1249"/>
      <c r="O24" s="1249"/>
      <c r="P24" s="1261"/>
      <c r="Q24" s="1249"/>
      <c r="R24" s="304"/>
      <c r="S24" s="1249"/>
      <c r="T24" s="1249"/>
      <c r="U24" s="1249"/>
      <c r="V24" s="1249"/>
      <c r="W24" s="1015"/>
    </row>
    <row r="25" spans="1:119" ht="9.75" customHeight="1">
      <c r="A25" s="1302"/>
      <c r="B25" s="1305"/>
      <c r="C25" s="305"/>
      <c r="D25" s="306"/>
      <c r="E25" s="306"/>
      <c r="F25" s="307"/>
      <c r="G25" s="307"/>
      <c r="H25" s="308"/>
      <c r="I25" s="308"/>
      <c r="J25" s="308"/>
      <c r="K25" s="308"/>
      <c r="L25" s="308"/>
      <c r="M25" s="308"/>
      <c r="N25" s="308"/>
      <c r="O25" s="308"/>
      <c r="P25" s="308"/>
      <c r="Q25" s="308"/>
      <c r="R25" s="308"/>
      <c r="S25" s="308"/>
      <c r="T25" s="308"/>
      <c r="U25" s="308"/>
      <c r="V25" s="277"/>
      <c r="W25" s="290"/>
    </row>
    <row r="26" spans="1:119" ht="16.5" customHeight="1">
      <c r="A26" s="283"/>
      <c r="B26" s="280"/>
      <c r="C26" s="303"/>
      <c r="D26" s="282"/>
      <c r="E26" s="282"/>
      <c r="F26" s="309"/>
      <c r="G26" s="309"/>
      <c r="H26" s="310" t="s">
        <v>119</v>
      </c>
      <c r="I26" s="310" t="s">
        <v>119</v>
      </c>
      <c r="J26" s="310" t="s">
        <v>119</v>
      </c>
      <c r="K26" s="310" t="s">
        <v>119</v>
      </c>
      <c r="L26" s="310" t="s">
        <v>119</v>
      </c>
      <c r="M26" s="310" t="s">
        <v>119</v>
      </c>
      <c r="N26" s="310" t="s">
        <v>119</v>
      </c>
      <c r="O26" s="310" t="s">
        <v>119</v>
      </c>
      <c r="P26" s="310" t="s">
        <v>119</v>
      </c>
      <c r="Q26" s="310" t="s">
        <v>119</v>
      </c>
      <c r="R26" s="310" t="s">
        <v>119</v>
      </c>
      <c r="S26" s="310" t="s">
        <v>119</v>
      </c>
      <c r="T26" s="310" t="s">
        <v>119</v>
      </c>
      <c r="U26" s="310" t="s">
        <v>119</v>
      </c>
      <c r="V26" s="276"/>
      <c r="W26" s="289"/>
    </row>
    <row r="27" spans="1:119" ht="27" customHeight="1">
      <c r="A27" s="566" t="str">
        <f>①入力ﾏﾆｭｱﾙ!D20</f>
        <v>Ｂ型</v>
      </c>
      <c r="B27" s="301"/>
      <c r="C27" s="564" t="str">
        <f>①入力ﾏﾆｭｱﾙ!D11</f>
        <v>兵庫県庁病院</v>
      </c>
      <c r="D27" s="325" t="str">
        <f>'⑤様式2-1'!D8</f>
        <v>なかよし保育園</v>
      </c>
      <c r="E27" s="635">
        <f>'⑤様式2-1'!E8</f>
        <v>38443</v>
      </c>
      <c r="F27" s="326" t="str">
        <f>'⑤様式2-1'!L8</f>
        <v>株式会社保育委託団体</v>
      </c>
      <c r="G27" s="326" t="str">
        <f>'⑤様式2-1'!M8</f>
        <v>保育　委託</v>
      </c>
      <c r="H27" s="327">
        <f>SUM(I27:L27)</f>
        <v>11</v>
      </c>
      <c r="I27" s="328">
        <f>'⑤様式2-1'!D31</f>
        <v>1</v>
      </c>
      <c r="J27" s="328">
        <f>'⑤様式2-1'!E31</f>
        <v>7</v>
      </c>
      <c r="K27" s="328">
        <f>'⑤様式2-1'!F31</f>
        <v>2</v>
      </c>
      <c r="L27" s="328">
        <f>'⑤様式2-1'!G31</f>
        <v>1</v>
      </c>
      <c r="M27" s="329">
        <f>④様式3!E9+④様式3!F9</f>
        <v>3</v>
      </c>
      <c r="N27" s="329">
        <f>④様式3!F9</f>
        <v>2</v>
      </c>
      <c r="O27" s="329">
        <f>④様式3!D9</f>
        <v>6</v>
      </c>
      <c r="P27" s="329">
        <f>④様式3!G9</f>
        <v>2</v>
      </c>
      <c r="Q27" s="330">
        <f>M27+O27+P27</f>
        <v>11</v>
      </c>
      <c r="R27" s="331">
        <f>SUM(S27:U27)</f>
        <v>7</v>
      </c>
      <c r="S27" s="332">
        <f>④様式3!J22+④様式3!L22</f>
        <v>3.8</v>
      </c>
      <c r="T27" s="332">
        <f>④様式3!S22</f>
        <v>1</v>
      </c>
      <c r="U27" s="332">
        <f>④様式3!M22+④様式3!O22</f>
        <v>2.2000000000000002</v>
      </c>
      <c r="V27" s="333" t="str">
        <f>'⑤様式2-1'!I15</f>
        <v>無</v>
      </c>
      <c r="W27" s="302"/>
    </row>
    <row r="30" spans="1:119" s="266" customFormat="1" ht="19.5" customHeight="1">
      <c r="A30" t="s">
        <v>722</v>
      </c>
      <c r="B30" s="543"/>
      <c r="D30" s="544"/>
      <c r="E30" s="544"/>
      <c r="F30" s="544"/>
      <c r="H30" s="545"/>
      <c r="I30" s="546"/>
      <c r="J30" s="546"/>
      <c r="K30" s="546"/>
      <c r="L30" s="543"/>
      <c r="M30" s="543"/>
      <c r="N30" s="543"/>
      <c r="O30" s="543"/>
      <c r="P30" s="543"/>
      <c r="Q30" s="547"/>
      <c r="R30" s="543"/>
      <c r="T30" s="548"/>
    </row>
    <row r="31" spans="1:119" s="554" customFormat="1" ht="31.5" customHeight="1">
      <c r="A31" s="549" t="s">
        <v>6</v>
      </c>
      <c r="B31" s="549" t="s">
        <v>271</v>
      </c>
      <c r="C31" s="549" t="s">
        <v>738</v>
      </c>
      <c r="D31" s="550" t="s">
        <v>723</v>
      </c>
      <c r="E31" s="550" t="s">
        <v>724</v>
      </c>
      <c r="F31" s="550" t="s">
        <v>728</v>
      </c>
      <c r="G31" s="549" t="s">
        <v>778</v>
      </c>
      <c r="H31" s="551" t="s">
        <v>729</v>
      </c>
      <c r="I31" s="552" t="s">
        <v>730</v>
      </c>
      <c r="J31" s="552" t="s">
        <v>731</v>
      </c>
      <c r="K31" s="563" t="s">
        <v>734</v>
      </c>
      <c r="L31" s="553" t="s">
        <v>725</v>
      </c>
      <c r="M31" s="1319" t="s">
        <v>726</v>
      </c>
      <c r="N31" s="1320"/>
      <c r="O31" s="549" t="s">
        <v>6</v>
      </c>
      <c r="P31" s="549" t="s">
        <v>265</v>
      </c>
      <c r="Q31" s="550" t="s">
        <v>733</v>
      </c>
      <c r="R31" s="550" t="s">
        <v>267</v>
      </c>
      <c r="S31" s="550" t="s">
        <v>727</v>
      </c>
      <c r="T31" s="557"/>
      <c r="U31" s="555" t="s">
        <v>730</v>
      </c>
      <c r="V31" s="555" t="s">
        <v>731</v>
      </c>
      <c r="W31" s="555" t="s">
        <v>732</v>
      </c>
      <c r="X31" s="559"/>
    </row>
    <row r="32" spans="1:119" s="554" customFormat="1" ht="34.5" customHeight="1">
      <c r="A32" s="561" t="str">
        <f>①入力ﾏﾆｭｱﾙ!D20</f>
        <v>Ｂ型</v>
      </c>
      <c r="B32" s="549"/>
      <c r="C32" s="549"/>
      <c r="D32" s="588" t="str">
        <f>①入力ﾏﾆｭｱﾙ!D10</f>
        <v>医療法人◯◯会</v>
      </c>
      <c r="E32" s="588" t="str">
        <f>①入力ﾏﾆｭｱﾙ!D11</f>
        <v>兵庫県庁病院</v>
      </c>
      <c r="F32" s="588" t="str">
        <f>①入力ﾏﾆｭｱﾙ!D14</f>
        <v>理事長</v>
      </c>
      <c r="G32" s="589" t="str">
        <f>①入力ﾏﾆｭｱﾙ!D12</f>
        <v>○○市東灘区中山手通1-5-1</v>
      </c>
      <c r="H32" s="693">
        <f>①入力ﾏﾆｭｱﾙ!D9</f>
        <v>45748</v>
      </c>
      <c r="I32" s="624" t="str">
        <f>DBCS(TEXT(U32,"＃,＃＃０"))</f>
        <v>８，６１９，０００</v>
      </c>
      <c r="J32" s="624" t="str">
        <f>DBCS(TEXT(V32,"＃,＃＃０"))</f>
        <v>３５，５００，０００</v>
      </c>
      <c r="K32" s="624" t="str">
        <f>DBCS(TEXT(W32,"＃,＃＃０"))</f>
        <v>２８，４１９，９１９</v>
      </c>
      <c r="L32" s="556"/>
      <c r="M32" s="589" t="str">
        <f>⑬振込先!B4</f>
        <v>○○銀行</v>
      </c>
      <c r="N32" s="590" t="str">
        <f>⑬振込先!B5</f>
        <v>△△支店</v>
      </c>
      <c r="O32" s="591" t="str">
        <f>⑬振込先!B6</f>
        <v>普通</v>
      </c>
      <c r="P32" s="626" t="str">
        <f>⑬振込先!B7</f>
        <v>０１２３４５６</v>
      </c>
      <c r="Q32" s="592" t="str">
        <f>⑬振込先!B8</f>
        <v>ｲﾘｮｳﾎｳｼﾞﾝﾏﾙﾏﾙﾏﾙｶｲ　ﾘｼﾞﾁｮｳﾏﾙﾏﾙ ﾏﾙﾏﾙ</v>
      </c>
      <c r="R32" s="589" t="str">
        <f>⑬振込先!B9</f>
        <v>医療法人○○会　理事長○○　○○</v>
      </c>
      <c r="S32" s="561">
        <f>'様式第１号（申請書）'!J10</f>
        <v>0</v>
      </c>
      <c r="T32" s="558"/>
      <c r="U32" s="625">
        <f>'様式第１号（申請書）'!B27</f>
        <v>8619000</v>
      </c>
      <c r="V32" s="625">
        <f>'様式1-1'!D11</f>
        <v>35500000</v>
      </c>
      <c r="W32" s="625">
        <f>'様式1-1'!E11</f>
        <v>28419919</v>
      </c>
      <c r="X32" s="560"/>
      <c r="Y32" s="562" t="str">
        <f>D32&amp;"　"&amp;E32</f>
        <v>医療法人◯◯会　兵庫県庁病院</v>
      </c>
      <c r="Z32" s="562"/>
      <c r="AA32" s="562"/>
      <c r="AB32" s="562"/>
      <c r="AC32" s="562"/>
    </row>
    <row r="33" spans="1:8" ht="33.75" customHeight="1">
      <c r="F33" s="588" t="str">
        <f>①入力ﾏﾆｭｱﾙ!E14</f>
        <v>兵庫県庁　太郎</v>
      </c>
      <c r="G33" s="1312" t="str">
        <f>F32&amp;"  "&amp;F33</f>
        <v>理事長  兵庫県庁　太郎</v>
      </c>
      <c r="H33" s="1313"/>
    </row>
    <row r="36" spans="1:8">
      <c r="A36" s="638"/>
    </row>
  </sheetData>
  <protectedRanges>
    <protectedRange sqref="O32:P32" name="範囲1"/>
    <protectedRange sqref="Q32" name="範囲1_2"/>
  </protectedRanges>
  <mergeCells count="72">
    <mergeCell ref="G33:H33"/>
    <mergeCell ref="T11:T14"/>
    <mergeCell ref="N23:N24"/>
    <mergeCell ref="A11:A15"/>
    <mergeCell ref="B11:B15"/>
    <mergeCell ref="C11:C15"/>
    <mergeCell ref="D11:H11"/>
    <mergeCell ref="I11:I14"/>
    <mergeCell ref="D12:D14"/>
    <mergeCell ref="E12:E14"/>
    <mergeCell ref="K11:K14"/>
    <mergeCell ref="L11:L14"/>
    <mergeCell ref="M11:P11"/>
    <mergeCell ref="M31:N31"/>
    <mergeCell ref="H21:L21"/>
    <mergeCell ref="M22:N22"/>
    <mergeCell ref="A21:A25"/>
    <mergeCell ref="B21:B25"/>
    <mergeCell ref="C21:C24"/>
    <mergeCell ref="D21:E21"/>
    <mergeCell ref="F21:G21"/>
    <mergeCell ref="F3:F5"/>
    <mergeCell ref="D22:D24"/>
    <mergeCell ref="E22:E24"/>
    <mergeCell ref="F22:F24"/>
    <mergeCell ref="M21:Q21"/>
    <mergeCell ref="G22:G24"/>
    <mergeCell ref="I22:I24"/>
    <mergeCell ref="J22:J24"/>
    <mergeCell ref="K22:K24"/>
    <mergeCell ref="L22:L24"/>
    <mergeCell ref="M12:O13"/>
    <mergeCell ref="P12:P14"/>
    <mergeCell ref="H12:H14"/>
    <mergeCell ref="F12:F14"/>
    <mergeCell ref="G12:G14"/>
    <mergeCell ref="J11:J14"/>
    <mergeCell ref="A3:A6"/>
    <mergeCell ref="B3:B6"/>
    <mergeCell ref="C3:C6"/>
    <mergeCell ref="D3:D6"/>
    <mergeCell ref="E3:E5"/>
    <mergeCell ref="AD3:AE3"/>
    <mergeCell ref="K5:K6"/>
    <mergeCell ref="L5:N5"/>
    <mergeCell ref="O5:Q5"/>
    <mergeCell ref="R5:T5"/>
    <mergeCell ref="G4:K4"/>
    <mergeCell ref="L4:AA4"/>
    <mergeCell ref="AD4:AD5"/>
    <mergeCell ref="AE4:AE5"/>
    <mergeCell ref="G5:G6"/>
    <mergeCell ref="H5:H6"/>
    <mergeCell ref="I5:I6"/>
    <mergeCell ref="J5:J6"/>
    <mergeCell ref="U5:W5"/>
    <mergeCell ref="AA5:AA6"/>
    <mergeCell ref="AC3:AC5"/>
    <mergeCell ref="AB4:AB5"/>
    <mergeCell ref="U22:U24"/>
    <mergeCell ref="V21:V24"/>
    <mergeCell ref="W21:W24"/>
    <mergeCell ref="G3:AA3"/>
    <mergeCell ref="Q11:Q14"/>
    <mergeCell ref="X5:Z5"/>
    <mergeCell ref="R21:U21"/>
    <mergeCell ref="R11:R14"/>
    <mergeCell ref="O22:O24"/>
    <mergeCell ref="P22:P24"/>
    <mergeCell ref="Q22:Q24"/>
    <mergeCell ref="S22:S24"/>
    <mergeCell ref="T22:T24"/>
  </mergeCells>
  <phoneticPr fontId="24"/>
  <pageMargins left="0.51181102362204722" right="0.51181102362204722" top="0.74803149606299213" bottom="0.74803149606299213" header="0.31496062992125984" footer="0.31496062992125984"/>
  <pageSetup paperSize="9" scale="45" orientation="landscape" r:id="rId1"/>
  <ignoredErrors>
    <ignoredError sqref="D27:V27 I17:Q17 O32:Q32 T17" unlockedFormula="1"/>
    <ignoredError sqref="J7:K7 E7:G7 F17 U32 I32:K32" evalError="1"/>
    <ignoredError sqref="H17"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zoomScaleNormal="100" zoomScaleSheetLayoutView="80" workbookViewId="0">
      <selection activeCell="B29" sqref="B29:G29"/>
    </sheetView>
  </sheetViews>
  <sheetFormatPr defaultColWidth="9" defaultRowHeight="13.5"/>
  <cols>
    <col min="1" max="1" width="9.125" style="185" customWidth="1"/>
    <col min="2" max="2" width="2.25" style="185" customWidth="1"/>
    <col min="3" max="3" width="21.25" style="185" customWidth="1"/>
    <col min="4" max="4" width="61.375" style="185" customWidth="1"/>
    <col min="5" max="16384" width="9" style="185"/>
  </cols>
  <sheetData>
    <row r="1" spans="1:6">
      <c r="A1" s="185" t="s">
        <v>333</v>
      </c>
    </row>
    <row r="2" spans="1:6" ht="18" customHeight="1" thickBot="1">
      <c r="C2" s="264" t="s">
        <v>527</v>
      </c>
    </row>
    <row r="3" spans="1:6" ht="17.25" customHeight="1" thickBot="1">
      <c r="A3" s="186" t="s">
        <v>332</v>
      </c>
      <c r="B3" s="186"/>
      <c r="C3" s="187" t="s">
        <v>334</v>
      </c>
      <c r="D3" s="187" t="s">
        <v>335</v>
      </c>
    </row>
    <row r="4" spans="1:6" ht="17.25" customHeight="1">
      <c r="A4" s="188" t="s">
        <v>336</v>
      </c>
      <c r="B4" s="188" t="s">
        <v>337</v>
      </c>
      <c r="C4" s="189"/>
      <c r="D4" s="189" t="s">
        <v>338</v>
      </c>
    </row>
    <row r="5" spans="1:6" ht="17.25" customHeight="1">
      <c r="A5" s="190" t="s">
        <v>339</v>
      </c>
      <c r="B5" s="190"/>
      <c r="C5" s="191"/>
      <c r="D5" s="191" t="s">
        <v>340</v>
      </c>
    </row>
    <row r="6" spans="1:6" ht="17.25" customHeight="1">
      <c r="A6" s="190" t="s">
        <v>341</v>
      </c>
      <c r="B6" s="192" t="s">
        <v>342</v>
      </c>
      <c r="C6" s="193"/>
      <c r="D6" s="193"/>
    </row>
    <row r="7" spans="1:6" ht="17.25" customHeight="1">
      <c r="A7" s="190" t="s">
        <v>343</v>
      </c>
      <c r="B7" s="190"/>
      <c r="C7" s="191" t="s">
        <v>344</v>
      </c>
      <c r="D7" s="191" t="s">
        <v>345</v>
      </c>
    </row>
    <row r="8" spans="1:6" ht="17.25" customHeight="1">
      <c r="A8" s="190"/>
      <c r="B8" s="194"/>
      <c r="C8" s="195" t="s">
        <v>346</v>
      </c>
      <c r="D8" s="195" t="s">
        <v>347</v>
      </c>
    </row>
    <row r="9" spans="1:6" ht="17.25" customHeight="1">
      <c r="A9" s="190"/>
      <c r="B9" s="190" t="s">
        <v>348</v>
      </c>
      <c r="C9" s="191"/>
      <c r="D9" s="191" t="s">
        <v>349</v>
      </c>
      <c r="F9" s="264"/>
    </row>
    <row r="10" spans="1:6" ht="17.25" customHeight="1">
      <c r="A10" s="190"/>
      <c r="B10" s="785" t="s">
        <v>890</v>
      </c>
      <c r="C10" s="196"/>
      <c r="D10" s="810" t="s">
        <v>891</v>
      </c>
      <c r="F10" s="264"/>
    </row>
    <row r="11" spans="1:6" ht="17.25" customHeight="1">
      <c r="A11" s="190"/>
      <c r="B11" s="190"/>
      <c r="C11" s="191"/>
      <c r="D11" s="191"/>
    </row>
    <row r="12" spans="1:6" ht="17.25" customHeight="1">
      <c r="A12" s="197" t="s">
        <v>336</v>
      </c>
      <c r="B12" s="197" t="s">
        <v>350</v>
      </c>
      <c r="C12" s="198"/>
      <c r="D12" s="198"/>
    </row>
    <row r="13" spans="1:6" ht="17.25" customHeight="1">
      <c r="A13" s="190" t="s">
        <v>339</v>
      </c>
      <c r="B13" s="190"/>
      <c r="C13" s="191" t="s">
        <v>351</v>
      </c>
      <c r="D13" s="191"/>
    </row>
    <row r="14" spans="1:6" ht="17.25" customHeight="1">
      <c r="A14" s="190" t="s">
        <v>341</v>
      </c>
      <c r="B14" s="190"/>
      <c r="C14" s="191" t="s">
        <v>352</v>
      </c>
      <c r="D14" s="191" t="s">
        <v>353</v>
      </c>
    </row>
    <row r="15" spans="1:6" ht="17.25" customHeight="1">
      <c r="A15" s="190" t="s">
        <v>354</v>
      </c>
      <c r="B15" s="190"/>
      <c r="C15" s="191" t="s">
        <v>355</v>
      </c>
      <c r="D15" s="191" t="s">
        <v>356</v>
      </c>
    </row>
    <row r="16" spans="1:6" ht="17.25" customHeight="1">
      <c r="A16" s="190"/>
      <c r="B16" s="190"/>
      <c r="C16" s="191" t="s">
        <v>357</v>
      </c>
      <c r="D16" s="191" t="s">
        <v>358</v>
      </c>
    </row>
    <row r="17" spans="1:4" ht="17.25" customHeight="1">
      <c r="A17" s="190"/>
      <c r="B17" s="190"/>
      <c r="C17" s="191" t="s">
        <v>359</v>
      </c>
      <c r="D17" s="191" t="s">
        <v>360</v>
      </c>
    </row>
    <row r="18" spans="1:4" ht="17.25" customHeight="1">
      <c r="A18" s="190"/>
      <c r="B18" s="190"/>
      <c r="C18" s="191"/>
      <c r="D18" s="191" t="s">
        <v>361</v>
      </c>
    </row>
    <row r="19" spans="1:4" ht="17.25" customHeight="1">
      <c r="A19" s="190"/>
      <c r="B19" s="192" t="s">
        <v>362</v>
      </c>
      <c r="C19" s="193"/>
      <c r="D19" s="193"/>
    </row>
    <row r="20" spans="1:4" ht="17.25" customHeight="1">
      <c r="A20" s="190"/>
      <c r="B20" s="190"/>
      <c r="C20" s="191" t="s">
        <v>363</v>
      </c>
      <c r="D20" s="191" t="s">
        <v>364</v>
      </c>
    </row>
    <row r="21" spans="1:4" ht="17.25" customHeight="1">
      <c r="A21" s="190"/>
      <c r="B21" s="190"/>
      <c r="C21" s="191" t="s">
        <v>365</v>
      </c>
      <c r="D21" s="191" t="s">
        <v>366</v>
      </c>
    </row>
    <row r="22" spans="1:4" ht="17.25" customHeight="1">
      <c r="A22" s="190"/>
      <c r="B22" s="190"/>
      <c r="C22" s="191"/>
      <c r="D22" s="191" t="s">
        <v>367</v>
      </c>
    </row>
    <row r="23" spans="1:4" ht="17.25" customHeight="1">
      <c r="A23" s="190"/>
      <c r="B23" s="194"/>
      <c r="C23" s="195" t="s">
        <v>368</v>
      </c>
      <c r="D23" s="195" t="s">
        <v>369</v>
      </c>
    </row>
    <row r="24" spans="1:4" ht="17.25" customHeight="1">
      <c r="A24" s="190"/>
      <c r="B24" s="190" t="s">
        <v>370</v>
      </c>
      <c r="C24" s="191"/>
      <c r="D24" s="191"/>
    </row>
    <row r="25" spans="1:4" ht="17.25" customHeight="1">
      <c r="A25" s="190"/>
      <c r="B25" s="190"/>
      <c r="C25" s="191" t="s">
        <v>371</v>
      </c>
      <c r="D25" s="191" t="s">
        <v>372</v>
      </c>
    </row>
    <row r="26" spans="1:4" ht="17.25" customHeight="1">
      <c r="A26" s="190"/>
      <c r="B26" s="190"/>
      <c r="C26" s="191"/>
      <c r="D26" s="191" t="s">
        <v>373</v>
      </c>
    </row>
    <row r="27" spans="1:4" ht="17.25" customHeight="1">
      <c r="A27" s="190"/>
      <c r="B27" s="190"/>
      <c r="C27" s="191" t="s">
        <v>374</v>
      </c>
      <c r="D27" s="191" t="s">
        <v>375</v>
      </c>
    </row>
    <row r="28" spans="1:4" ht="17.25" customHeight="1">
      <c r="A28" s="190"/>
      <c r="B28" s="190"/>
      <c r="C28" s="191" t="s">
        <v>376</v>
      </c>
      <c r="D28" s="191" t="s">
        <v>377</v>
      </c>
    </row>
    <row r="29" spans="1:4" ht="17.25" customHeight="1">
      <c r="A29" s="190"/>
      <c r="B29" s="190"/>
      <c r="C29" s="191"/>
      <c r="D29" s="191" t="s">
        <v>378</v>
      </c>
    </row>
    <row r="30" spans="1:4" ht="17.25" customHeight="1">
      <c r="A30" s="190"/>
      <c r="B30" s="190"/>
      <c r="C30" s="191" t="s">
        <v>379</v>
      </c>
      <c r="D30" s="191" t="s">
        <v>380</v>
      </c>
    </row>
    <row r="31" spans="1:4" ht="17.25" customHeight="1">
      <c r="A31" s="190"/>
      <c r="B31" s="190"/>
      <c r="C31" s="191"/>
      <c r="D31" s="191" t="s">
        <v>381</v>
      </c>
    </row>
    <row r="32" spans="1:4" ht="17.25" customHeight="1">
      <c r="A32" s="190"/>
      <c r="B32" s="190"/>
      <c r="C32" s="191" t="s">
        <v>382</v>
      </c>
      <c r="D32" s="191" t="s">
        <v>383</v>
      </c>
    </row>
    <row r="33" spans="1:4" ht="17.25" customHeight="1">
      <c r="A33" s="190"/>
      <c r="B33" s="190"/>
      <c r="C33" s="191" t="s">
        <v>384</v>
      </c>
      <c r="D33" s="191" t="s">
        <v>385</v>
      </c>
    </row>
    <row r="34" spans="1:4" ht="17.25" customHeight="1">
      <c r="A34" s="190"/>
      <c r="B34" s="190"/>
      <c r="C34" s="191"/>
      <c r="D34" s="191" t="s">
        <v>386</v>
      </c>
    </row>
    <row r="35" spans="1:4" ht="17.25" customHeight="1">
      <c r="A35" s="190"/>
      <c r="B35" s="190"/>
      <c r="C35" s="191" t="s">
        <v>387</v>
      </c>
      <c r="D35" s="191" t="s">
        <v>388</v>
      </c>
    </row>
    <row r="36" spans="1:4" ht="17.25" customHeight="1">
      <c r="A36" s="190"/>
      <c r="B36" s="190"/>
      <c r="C36" s="191"/>
      <c r="D36" s="191" t="s">
        <v>389</v>
      </c>
    </row>
    <row r="37" spans="1:4" ht="17.25" customHeight="1">
      <c r="A37" s="190"/>
      <c r="B37" s="190"/>
      <c r="C37" s="191" t="s">
        <v>390</v>
      </c>
      <c r="D37" s="191" t="s">
        <v>391</v>
      </c>
    </row>
    <row r="38" spans="1:4" ht="17.25" customHeight="1">
      <c r="A38" s="190"/>
      <c r="B38" s="190"/>
      <c r="C38" s="191"/>
      <c r="D38" s="191" t="s">
        <v>392</v>
      </c>
    </row>
    <row r="39" spans="1:4" ht="17.25" customHeight="1">
      <c r="A39" s="190" t="s">
        <v>393</v>
      </c>
      <c r="B39" s="190"/>
      <c r="C39" s="191" t="s">
        <v>394</v>
      </c>
      <c r="D39" s="191" t="s">
        <v>395</v>
      </c>
    </row>
    <row r="40" spans="1:4" ht="17.25" customHeight="1">
      <c r="A40" s="190"/>
      <c r="B40" s="190"/>
      <c r="C40" s="191" t="s">
        <v>396</v>
      </c>
      <c r="D40" s="191" t="s">
        <v>397</v>
      </c>
    </row>
    <row r="41" spans="1:4" ht="17.25" customHeight="1">
      <c r="A41" s="190"/>
      <c r="B41" s="190"/>
      <c r="C41" s="191" t="s">
        <v>398</v>
      </c>
      <c r="D41" s="191" t="s">
        <v>399</v>
      </c>
    </row>
    <row r="42" spans="1:4" ht="17.25" customHeight="1">
      <c r="A42" s="190"/>
      <c r="B42" s="192" t="s">
        <v>400</v>
      </c>
      <c r="C42" s="193"/>
      <c r="D42" s="193" t="s">
        <v>401</v>
      </c>
    </row>
    <row r="43" spans="1:4" ht="17.25" customHeight="1">
      <c r="A43" s="190"/>
      <c r="B43" s="194"/>
      <c r="C43" s="195"/>
      <c r="D43" s="195" t="s">
        <v>402</v>
      </c>
    </row>
    <row r="44" spans="1:4" ht="17.25" customHeight="1">
      <c r="A44" s="190"/>
      <c r="B44" s="190" t="s">
        <v>403</v>
      </c>
      <c r="C44" s="191"/>
      <c r="D44" s="191" t="s">
        <v>404</v>
      </c>
    </row>
    <row r="45" spans="1:4" ht="17.25" customHeight="1">
      <c r="A45" s="190"/>
      <c r="B45" s="192" t="s">
        <v>405</v>
      </c>
      <c r="C45" s="193"/>
      <c r="D45" s="193" t="s">
        <v>406</v>
      </c>
    </row>
    <row r="46" spans="1:4" ht="17.25" customHeight="1" thickBot="1">
      <c r="A46" s="199"/>
      <c r="B46" s="199"/>
      <c r="C46" s="200"/>
      <c r="D46" s="200" t="s">
        <v>407</v>
      </c>
    </row>
  </sheetData>
  <sheetProtection sheet="1" objects="1" scenarios="1"/>
  <phoneticPr fontId="24"/>
  <pageMargins left="0.75" right="0.43" top="0.75" bottom="0.56000000000000005"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T53"/>
  <sheetViews>
    <sheetView view="pageBreakPreview" topLeftCell="A4" zoomScaleNormal="75" zoomScaleSheetLayoutView="100" workbookViewId="0">
      <selection activeCell="B29" sqref="B29:G29"/>
    </sheetView>
  </sheetViews>
  <sheetFormatPr defaultColWidth="9" defaultRowHeight="14.25"/>
  <cols>
    <col min="1" max="1" width="1.875" style="20" customWidth="1"/>
    <col min="2" max="2" width="7.375" style="20" customWidth="1"/>
    <col min="3" max="3" width="4" style="20" customWidth="1"/>
    <col min="4" max="4" width="12" style="20" customWidth="1"/>
    <col min="5" max="5" width="3.25" style="20" customWidth="1"/>
    <col min="6" max="6" width="12.375" style="20" customWidth="1"/>
    <col min="7" max="7" width="4.625" style="20" customWidth="1"/>
    <col min="8" max="8" width="3.625" style="20" customWidth="1"/>
    <col min="9" max="9" width="15.375" style="20" customWidth="1"/>
    <col min="10" max="10" width="18.25" style="20" customWidth="1"/>
    <col min="11" max="11" width="5.5" style="20" customWidth="1"/>
    <col min="12" max="16384" width="9" style="20"/>
  </cols>
  <sheetData>
    <row r="1" spans="1:20" s="18" customFormat="1" ht="20.100000000000001" customHeight="1">
      <c r="A1" s="611" t="s">
        <v>27</v>
      </c>
      <c r="B1" s="612"/>
      <c r="C1" s="612"/>
      <c r="D1" s="612"/>
      <c r="E1" s="612"/>
      <c r="F1" s="612"/>
      <c r="G1" s="612"/>
      <c r="H1" s="612"/>
      <c r="I1" s="612"/>
      <c r="J1" s="612"/>
      <c r="K1" s="612"/>
      <c r="L1" s="612"/>
      <c r="M1" s="612"/>
      <c r="N1" s="612"/>
      <c r="O1" s="612"/>
    </row>
    <row r="2" spans="1:20" s="18" customFormat="1" ht="20.100000000000001" customHeight="1">
      <c r="A2" s="919"/>
      <c r="B2" s="920"/>
      <c r="C2" s="920"/>
      <c r="D2" s="920"/>
      <c r="E2" s="920"/>
      <c r="F2" s="920"/>
      <c r="G2" s="920"/>
      <c r="H2" s="920"/>
      <c r="I2" s="920"/>
      <c r="J2" s="920"/>
      <c r="K2" s="920"/>
      <c r="L2" s="920"/>
      <c r="M2" s="920"/>
      <c r="N2" s="920"/>
      <c r="O2" s="920"/>
      <c r="P2" s="613"/>
      <c r="Q2" s="613"/>
      <c r="R2" s="613"/>
      <c r="S2" s="613"/>
      <c r="T2" s="613"/>
    </row>
    <row r="3" spans="1:20" s="18" customFormat="1" ht="20.100000000000001" customHeight="1">
      <c r="A3" s="614" t="s">
        <v>28</v>
      </c>
      <c r="B3" s="614"/>
      <c r="C3" s="614"/>
      <c r="D3" s="614"/>
      <c r="E3" s="614"/>
      <c r="F3" s="614"/>
      <c r="G3" s="614"/>
      <c r="H3" s="614"/>
      <c r="I3" s="614"/>
      <c r="J3" s="614"/>
      <c r="K3" s="614"/>
      <c r="L3" s="614"/>
      <c r="M3" s="614"/>
      <c r="N3" s="614"/>
      <c r="O3" s="614"/>
    </row>
    <row r="4" spans="1:20" s="18" customFormat="1" ht="29.25" customHeight="1">
      <c r="A4" s="615" t="s">
        <v>590</v>
      </c>
      <c r="B4" s="615"/>
      <c r="C4" s="614"/>
      <c r="D4" s="614"/>
      <c r="E4" s="614"/>
      <c r="F4" s="614"/>
      <c r="G4" s="614"/>
      <c r="H4" s="614"/>
      <c r="I4" s="614"/>
      <c r="J4" s="614"/>
      <c r="K4" s="614"/>
      <c r="L4" s="614"/>
      <c r="M4" s="614"/>
      <c r="N4" s="614"/>
      <c r="O4" s="614"/>
    </row>
    <row r="5" spans="1:20" s="21" customFormat="1" ht="7.5" customHeight="1"/>
    <row r="6" spans="1:20" s="21" customFormat="1">
      <c r="B6" s="21" t="s">
        <v>29</v>
      </c>
    </row>
    <row r="7" spans="1:20" s="21" customFormat="1"/>
    <row r="8" spans="1:20" s="21" customFormat="1" ht="21" customHeight="1">
      <c r="E8" s="201" t="s">
        <v>30</v>
      </c>
      <c r="J8" s="637"/>
    </row>
    <row r="9" spans="1:20" s="21" customFormat="1" ht="18" customHeight="1">
      <c r="D9" s="616"/>
    </row>
    <row r="10" spans="1:20" s="21" customFormat="1" ht="18" customHeight="1">
      <c r="J10" s="696"/>
    </row>
    <row r="11" spans="1:20" s="21" customFormat="1" ht="18" customHeight="1">
      <c r="I11" s="617"/>
      <c r="J11" s="618">
        <f>IF(①入力ﾏﾆｭｱﾙ!D9=0,"令和　年　月　日",①入力ﾏﾆｭｱﾙ!D9)</f>
        <v>45748</v>
      </c>
    </row>
    <row r="12" spans="1:20" s="21" customFormat="1" ht="18" customHeight="1">
      <c r="H12" s="619" t="s">
        <v>273</v>
      </c>
      <c r="I12" s="620"/>
      <c r="J12" s="620"/>
    </row>
    <row r="13" spans="1:20" s="21" customFormat="1" ht="18" customHeight="1">
      <c r="H13" s="620"/>
      <c r="I13" s="620"/>
      <c r="J13" s="620"/>
    </row>
    <row r="14" spans="1:20" s="21" customFormat="1" ht="18" customHeight="1">
      <c r="B14" s="21" t="s">
        <v>783</v>
      </c>
    </row>
    <row r="15" spans="1:20" s="21" customFormat="1" ht="18" customHeight="1"/>
    <row r="16" spans="1:20" s="21" customFormat="1" ht="18" customHeight="1"/>
    <row r="17" spans="2:11" s="21" customFormat="1" ht="18" customHeight="1">
      <c r="F17" s="621" t="s">
        <v>31</v>
      </c>
      <c r="H17" s="921" t="str">
        <f>IF(①入力ﾏﾆｭｱﾙ!D17="理事長、代表理事等「法人代表者」",①入力ﾏﾆｭｱﾙ!D12,①入力ﾏﾆｭｱﾙ!D13)</f>
        <v>○○市東灘区中山手通1-5-1</v>
      </c>
      <c r="I17" s="921"/>
      <c r="J17" s="921"/>
    </row>
    <row r="18" spans="2:11" s="21" customFormat="1" ht="18" customHeight="1">
      <c r="F18" s="621" t="s">
        <v>32</v>
      </c>
      <c r="H18" s="921" t="str">
        <f>IF(①入力ﾏﾆｭｱﾙ!D10="","",①入力ﾏﾆｭｱﾙ!D10)</f>
        <v>医療法人◯◯会</v>
      </c>
      <c r="I18" s="921"/>
      <c r="J18" s="921"/>
    </row>
    <row r="19" spans="2:11" s="21" customFormat="1" ht="18" customHeight="1">
      <c r="F19" s="621"/>
      <c r="H19" s="921" t="str">
        <f>IF(①入力ﾏﾆｭｱﾙ!D17="院長等「病院代表者」",①入力ﾏﾆｭｱﾙ!D11,CONCATENATE("(",①入力ﾏﾆｭｱﾙ!D11,")"))</f>
        <v>(兵庫県庁病院)</v>
      </c>
      <c r="I19" s="921"/>
      <c r="J19" s="921"/>
    </row>
    <row r="20" spans="2:11" s="21" customFormat="1" ht="18" customHeight="1">
      <c r="F20" s="621" t="s">
        <v>33</v>
      </c>
      <c r="H20" s="921" t="str">
        <f>IF(①入力ﾏﾆｭｱﾙ!D14="","　",CONCATENATE(①入力ﾏﾆｭｱﾙ!D14,"    ",①入力ﾏﾆｭｱﾙ!E14))</f>
        <v>理事長    兵庫県庁　太郎</v>
      </c>
      <c r="I20" s="921"/>
      <c r="J20" s="921"/>
      <c r="K20" s="616"/>
    </row>
    <row r="21" spans="2:11" s="21" customFormat="1" ht="18" customHeight="1">
      <c r="F21" s="644" t="s">
        <v>780</v>
      </c>
      <c r="H21" s="921" t="str">
        <f>IF(①入力ﾏﾆｭｱﾙ!D15="","",①入力ﾏﾆｭｱﾙ!D15)</f>
        <v>078-341-7711　</v>
      </c>
      <c r="I21" s="921"/>
      <c r="J21" s="921"/>
      <c r="K21" s="616"/>
    </row>
    <row r="22" spans="2:11" s="21" customFormat="1" ht="18" customHeight="1">
      <c r="F22" s="621" t="s">
        <v>781</v>
      </c>
      <c r="H22" s="921" t="str">
        <f>IF(①入力ﾏﾆｭｱﾙ!D16="","",①入力ﾏﾆｭｱﾙ!D16)</f>
        <v>◯◯メール</v>
      </c>
      <c r="I22" s="921"/>
      <c r="J22" s="921"/>
      <c r="K22" s="616"/>
    </row>
    <row r="23" spans="2:11" s="21" customFormat="1" ht="18" customHeight="1"/>
    <row r="24" spans="2:11" s="21" customFormat="1" ht="18" customHeight="1"/>
    <row r="25" spans="2:11" s="714" customFormat="1" ht="18" customHeight="1">
      <c r="B25" s="720" t="s">
        <v>773</v>
      </c>
      <c r="C25" s="721">
        <f>①入力ﾏﾆｭｱﾙ!B2</f>
        <v>7</v>
      </c>
      <c r="D25" s="923" t="s">
        <v>34</v>
      </c>
      <c r="E25" s="923"/>
      <c r="F25" s="923"/>
      <c r="G25" s="923"/>
      <c r="H25" s="923"/>
      <c r="I25" s="923"/>
      <c r="J25" s="923"/>
    </row>
    <row r="26" spans="2:11" s="21" customFormat="1" ht="10.5" customHeight="1"/>
    <row r="27" spans="2:11" s="714" customFormat="1" ht="18" customHeight="1">
      <c r="B27" s="924">
        <f>'様式1-1'!AA11</f>
        <v>8619000</v>
      </c>
      <c r="C27" s="924"/>
      <c r="D27" s="925"/>
      <c r="E27" s="923" t="s">
        <v>782</v>
      </c>
      <c r="F27" s="928"/>
      <c r="G27" s="928"/>
      <c r="H27" s="928"/>
      <c r="I27" s="928"/>
      <c r="J27" s="928"/>
    </row>
    <row r="28" spans="2:11" s="21" customFormat="1" ht="10.5" customHeight="1">
      <c r="D28" s="622"/>
    </row>
    <row r="29" spans="2:11" s="714" customFormat="1" ht="18" customHeight="1">
      <c r="B29" s="714" t="s">
        <v>776</v>
      </c>
    </row>
    <row r="30" spans="2:11" s="21" customFormat="1" ht="18" customHeight="1">
      <c r="B30" s="19"/>
      <c r="C30" s="19"/>
      <c r="D30" s="19"/>
      <c r="E30" s="19"/>
      <c r="F30" s="19"/>
      <c r="G30" s="19"/>
      <c r="H30" s="19"/>
      <c r="I30" s="19"/>
      <c r="J30" s="19"/>
    </row>
    <row r="31" spans="2:11" s="21" customFormat="1" ht="18" customHeight="1">
      <c r="B31" s="922" t="s">
        <v>35</v>
      </c>
      <c r="C31" s="922"/>
      <c r="D31" s="922"/>
      <c r="E31" s="922"/>
      <c r="F31" s="922"/>
      <c r="G31" s="922"/>
      <c r="H31" s="922"/>
      <c r="I31" s="922"/>
      <c r="J31" s="922"/>
    </row>
    <row r="32" spans="2:11" s="21" customFormat="1" ht="10.5" customHeight="1"/>
    <row r="33" spans="2:18" s="714" customFormat="1" ht="37.5" customHeight="1">
      <c r="B33" s="926" t="s">
        <v>786</v>
      </c>
      <c r="C33" s="926"/>
      <c r="D33" s="926"/>
      <c r="E33" s="926"/>
      <c r="F33" s="926"/>
      <c r="G33" s="926"/>
      <c r="H33" s="926"/>
      <c r="I33" s="926"/>
      <c r="J33" s="926"/>
      <c r="K33" s="926"/>
    </row>
    <row r="34" spans="2:18" s="21" customFormat="1" ht="12" customHeight="1"/>
    <row r="35" spans="2:18" s="714" customFormat="1" ht="18" customHeight="1">
      <c r="B35" s="714" t="s">
        <v>36</v>
      </c>
      <c r="G35" s="714" t="s">
        <v>774</v>
      </c>
      <c r="H35" s="719">
        <f>①入力ﾏﾆｭｱﾙ!B2</f>
        <v>7</v>
      </c>
      <c r="I35" s="714" t="s">
        <v>777</v>
      </c>
      <c r="L35" s="714" t="s">
        <v>37</v>
      </c>
    </row>
    <row r="36" spans="2:18" s="21" customFormat="1" ht="3.75" customHeight="1"/>
    <row r="37" spans="2:18" s="714" customFormat="1" ht="18" customHeight="1">
      <c r="B37" s="714" t="s">
        <v>38</v>
      </c>
      <c r="G37" s="714" t="s">
        <v>774</v>
      </c>
      <c r="H37" s="719">
        <f>H35+1</f>
        <v>8</v>
      </c>
      <c r="I37" s="714" t="s">
        <v>39</v>
      </c>
    </row>
    <row r="38" spans="2:18" s="21" customFormat="1" ht="18" customHeight="1"/>
    <row r="39" spans="2:18" s="714" customFormat="1" ht="18" customHeight="1">
      <c r="B39" s="714" t="s">
        <v>40</v>
      </c>
    </row>
    <row r="40" spans="2:18" s="714" customFormat="1" ht="18.75" customHeight="1">
      <c r="B40" s="713" t="s">
        <v>281</v>
      </c>
      <c r="C40" s="714" t="s">
        <v>41</v>
      </c>
    </row>
    <row r="41" spans="2:18" s="714" customFormat="1" ht="18.75" customHeight="1">
      <c r="B41" s="713" t="s">
        <v>281</v>
      </c>
      <c r="C41" s="714" t="s">
        <v>647</v>
      </c>
    </row>
    <row r="42" spans="2:18" s="714" customFormat="1" ht="18.75" customHeight="1">
      <c r="B42" s="713" t="s">
        <v>281</v>
      </c>
      <c r="C42" s="714" t="s">
        <v>648</v>
      </c>
      <c r="N42" s="929"/>
      <c r="O42" s="930"/>
      <c r="P42" s="930"/>
      <c r="Q42" s="930"/>
      <c r="R42" s="930"/>
    </row>
    <row r="43" spans="2:18" s="714" customFormat="1" ht="18.75" customHeight="1">
      <c r="B43" s="713" t="s">
        <v>281</v>
      </c>
      <c r="C43" s="714" t="s">
        <v>446</v>
      </c>
      <c r="O43" s="675"/>
      <c r="P43" s="675"/>
      <c r="Q43" s="675"/>
      <c r="R43" s="675"/>
    </row>
    <row r="44" spans="2:18" s="715" customFormat="1" ht="18.75" customHeight="1">
      <c r="B44" s="688"/>
      <c r="C44" s="927" t="s">
        <v>447</v>
      </c>
      <c r="D44" s="927"/>
      <c r="E44" s="927"/>
      <c r="F44" s="927"/>
      <c r="G44" s="927"/>
      <c r="H44" s="927"/>
      <c r="I44" s="927"/>
    </row>
    <row r="45" spans="2:18" s="715" customFormat="1" ht="18.75" customHeight="1">
      <c r="C45" s="716" t="s">
        <v>448</v>
      </c>
      <c r="D45" s="716"/>
      <c r="E45" s="716"/>
      <c r="F45" s="716"/>
      <c r="G45" s="716"/>
      <c r="H45" s="716"/>
      <c r="I45" s="716"/>
      <c r="J45" s="717" t="s">
        <v>42</v>
      </c>
    </row>
    <row r="46" spans="2:18" s="715" customFormat="1" ht="18.75" customHeight="1">
      <c r="B46" s="688"/>
      <c r="C46" s="716" t="s">
        <v>449</v>
      </c>
      <c r="D46" s="716"/>
      <c r="E46" s="716"/>
      <c r="F46" s="716"/>
      <c r="G46" s="716"/>
      <c r="H46" s="716"/>
      <c r="I46" s="716"/>
      <c r="J46" s="717" t="s">
        <v>43</v>
      </c>
    </row>
    <row r="47" spans="2:18" s="715" customFormat="1" ht="18.75" customHeight="1">
      <c r="B47" s="688"/>
      <c r="C47" s="716" t="s">
        <v>450</v>
      </c>
      <c r="D47" s="716"/>
      <c r="E47" s="716"/>
      <c r="F47" s="716"/>
      <c r="G47" s="716"/>
      <c r="H47" s="716"/>
      <c r="I47" s="716"/>
    </row>
    <row r="48" spans="2:18" s="715" customFormat="1" ht="18.75" customHeight="1">
      <c r="B48" s="688"/>
      <c r="C48" s="716" t="s">
        <v>451</v>
      </c>
      <c r="D48" s="716"/>
      <c r="E48" s="716"/>
      <c r="F48" s="716"/>
      <c r="G48" s="716"/>
      <c r="H48" s="716"/>
      <c r="I48" s="716"/>
    </row>
    <row r="49" spans="2:9" s="714" customFormat="1" ht="18.75" customHeight="1">
      <c r="B49" s="713" t="s">
        <v>281</v>
      </c>
      <c r="C49" s="714" t="s">
        <v>452</v>
      </c>
      <c r="D49" s="718"/>
      <c r="E49" s="718"/>
      <c r="F49" s="718"/>
      <c r="G49" s="718"/>
      <c r="H49" s="718"/>
    </row>
    <row r="50" spans="2:9" s="714" customFormat="1" ht="18.75" customHeight="1">
      <c r="B50" s="713" t="s">
        <v>281</v>
      </c>
      <c r="C50" s="714" t="s">
        <v>591</v>
      </c>
    </row>
    <row r="51" spans="2:9" s="714" customFormat="1" ht="18.75" customHeight="1">
      <c r="B51" s="713" t="s">
        <v>281</v>
      </c>
      <c r="C51" s="714" t="s">
        <v>453</v>
      </c>
    </row>
    <row r="52" spans="2:9" s="715" customFormat="1" ht="18.75" customHeight="1">
      <c r="B52" s="688"/>
      <c r="C52" s="716" t="s">
        <v>519</v>
      </c>
      <c r="D52" s="716"/>
      <c r="E52" s="716"/>
      <c r="F52" s="716"/>
      <c r="G52" s="716"/>
      <c r="H52" s="716"/>
      <c r="I52" s="716"/>
    </row>
    <row r="53" spans="2:9" s="714" customFormat="1" ht="18.75" customHeight="1">
      <c r="B53" s="713" t="s">
        <v>281</v>
      </c>
      <c r="C53" s="714" t="str">
        <f>"病院内保育施設設置病院の令和"&amp;"５年度決算書の写し"</f>
        <v>病院内保育施設設置病院の令和５年度決算書の写し</v>
      </c>
    </row>
  </sheetData>
  <mergeCells count="14">
    <mergeCell ref="B33:K33"/>
    <mergeCell ref="C44:I44"/>
    <mergeCell ref="E27:J27"/>
    <mergeCell ref="N42:R42"/>
    <mergeCell ref="H20:J20"/>
    <mergeCell ref="H21:J21"/>
    <mergeCell ref="H22:J22"/>
    <mergeCell ref="A2:O2"/>
    <mergeCell ref="H17:J17"/>
    <mergeCell ref="B31:J31"/>
    <mergeCell ref="H18:J18"/>
    <mergeCell ref="H19:J19"/>
    <mergeCell ref="D25:J25"/>
    <mergeCell ref="B27:D27"/>
  </mergeCells>
  <phoneticPr fontId="24"/>
  <dataValidations count="1">
    <dataValidation allowBlank="1" showErrorMessage="1" sqref="B52 J10 B44 B46:B48" xr:uid="{C323E5D4-4588-4961-BAEA-156D31116FBF}"/>
  </dataValidations>
  <printOptions horizontalCentered="1"/>
  <pageMargins left="0.23622047244094491" right="0.23622047244094491" top="0.74803149606299213" bottom="0.74803149606299213" header="0.31496062992125984" footer="0.31496062992125984"/>
  <pageSetup paperSize="9" scale="93" orientation="portrait" blackAndWhite="1" r:id="rId1"/>
  <headerFooter alignWithMargins="0"/>
  <ignoredErrors>
    <ignoredError sqref="H18:J18 H36 I20:J20 I17:J17 I19:J19" unlockedFormula="1"/>
    <ignoredError sqref="B27"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421-EF62-4FF5-A4BF-A67457744D89}">
  <sheetPr>
    <tabColor theme="5" tint="0.79998168889431442"/>
  </sheetPr>
  <dimension ref="A1:P47"/>
  <sheetViews>
    <sheetView view="pageBreakPreview" topLeftCell="A4" zoomScaleNormal="100" zoomScaleSheetLayoutView="100" workbookViewId="0">
      <selection activeCell="B29" sqref="B29:G29"/>
    </sheetView>
  </sheetViews>
  <sheetFormatPr defaultColWidth="9" defaultRowHeight="13.5"/>
  <cols>
    <col min="1" max="4" width="3.25" style="775" customWidth="1"/>
    <col min="5" max="7" width="12" style="775" customWidth="1"/>
    <col min="8" max="8" width="3.125" style="775" customWidth="1"/>
    <col min="9" max="10" width="19" style="775" customWidth="1"/>
    <col min="11" max="14" width="3.25" style="775" customWidth="1"/>
    <col min="15" max="16384" width="9" style="775"/>
  </cols>
  <sheetData>
    <row r="1" spans="1:16" s="774" customFormat="1" ht="21" customHeight="1">
      <c r="A1" s="773" t="s">
        <v>878</v>
      </c>
    </row>
    <row r="2" spans="1:16" ht="13.5" customHeight="1">
      <c r="A2" s="931" t="s">
        <v>857</v>
      </c>
      <c r="B2" s="932"/>
      <c r="C2" s="932"/>
      <c r="D2" s="932"/>
      <c r="E2" s="932"/>
      <c r="F2" s="932"/>
      <c r="G2" s="932"/>
      <c r="H2" s="932"/>
      <c r="I2" s="932"/>
      <c r="J2" s="932"/>
      <c r="K2" s="932"/>
      <c r="L2" s="932"/>
      <c r="M2" s="932"/>
      <c r="N2" s="932"/>
      <c r="O2" s="776"/>
    </row>
    <row r="3" spans="1:16" ht="27.75" customHeight="1">
      <c r="A3" s="933" t="s">
        <v>858</v>
      </c>
      <c r="B3" s="932"/>
      <c r="C3" s="932"/>
      <c r="D3" s="932"/>
      <c r="E3" s="932"/>
      <c r="F3" s="932"/>
      <c r="G3" s="932"/>
      <c r="H3" s="932"/>
      <c r="I3" s="932"/>
      <c r="J3" s="932"/>
      <c r="K3" s="932"/>
      <c r="L3" s="932"/>
      <c r="M3" s="932"/>
      <c r="N3" s="932"/>
      <c r="O3" s="776"/>
    </row>
    <row r="4" spans="1:16">
      <c r="A4" s="770"/>
      <c r="B4" s="776"/>
      <c r="C4" s="776"/>
      <c r="D4" s="776"/>
      <c r="E4" s="776"/>
      <c r="F4" s="776"/>
      <c r="G4" s="776"/>
      <c r="H4" s="776"/>
      <c r="I4" s="776"/>
      <c r="J4" s="776"/>
      <c r="K4" s="776"/>
      <c r="L4" s="776"/>
      <c r="M4" s="776"/>
      <c r="N4" s="776"/>
      <c r="O4" s="776"/>
    </row>
    <row r="5" spans="1:16" ht="14.1" customHeight="1">
      <c r="A5" s="771"/>
      <c r="B5" s="935" t="s">
        <v>859</v>
      </c>
      <c r="C5" s="935"/>
      <c r="D5" s="935"/>
      <c r="E5" s="935"/>
      <c r="F5" s="935"/>
      <c r="G5" s="935"/>
      <c r="H5" s="935"/>
      <c r="I5" s="935"/>
      <c r="J5" s="935"/>
      <c r="K5" s="935"/>
      <c r="L5" s="935"/>
      <c r="M5" s="935"/>
      <c r="N5" s="935"/>
      <c r="O5" s="776"/>
    </row>
    <row r="6" spans="1:16" ht="14.1" customHeight="1">
      <c r="A6" s="771"/>
      <c r="B6" s="935" t="s">
        <v>860</v>
      </c>
      <c r="C6" s="935"/>
      <c r="D6" s="935"/>
      <c r="E6" s="935"/>
      <c r="F6" s="935"/>
      <c r="G6" s="935"/>
      <c r="H6" s="935"/>
      <c r="I6" s="935"/>
      <c r="J6" s="935"/>
      <c r="K6" s="935"/>
      <c r="L6" s="935"/>
      <c r="M6" s="935"/>
      <c r="N6" s="935"/>
      <c r="O6" s="776"/>
    </row>
    <row r="7" spans="1:16" ht="14.1" customHeight="1">
      <c r="A7" s="770"/>
      <c r="B7" s="776"/>
      <c r="C7" s="776"/>
      <c r="D7" s="776"/>
      <c r="E7" s="776"/>
      <c r="F7" s="776"/>
      <c r="G7" s="776"/>
      <c r="H7" s="776"/>
      <c r="I7" s="776"/>
      <c r="J7" s="776"/>
      <c r="K7" s="776"/>
      <c r="L7" s="776"/>
      <c r="M7" s="776"/>
      <c r="N7" s="776"/>
      <c r="O7" s="776"/>
    </row>
    <row r="8" spans="1:16" ht="22.5" customHeight="1">
      <c r="A8" s="934" t="s">
        <v>861</v>
      </c>
      <c r="B8" s="932"/>
      <c r="C8" s="932"/>
      <c r="D8" s="932"/>
      <c r="E8" s="932"/>
      <c r="F8" s="932"/>
      <c r="G8" s="932"/>
      <c r="H8" s="932"/>
      <c r="I8" s="932"/>
      <c r="J8" s="932"/>
      <c r="K8" s="932"/>
      <c r="L8" s="932"/>
      <c r="M8" s="932"/>
      <c r="N8" s="932"/>
      <c r="O8" s="776"/>
    </row>
    <row r="9" spans="1:16" ht="14.1" customHeight="1">
      <c r="A9" s="778"/>
      <c r="B9" s="776"/>
      <c r="C9" s="776"/>
      <c r="D9" s="776"/>
      <c r="E9" s="776"/>
      <c r="F9" s="776"/>
      <c r="G9" s="776"/>
      <c r="H9" s="776"/>
      <c r="I9" s="776"/>
      <c r="J9" s="776"/>
      <c r="K9" s="776"/>
      <c r="L9" s="776"/>
      <c r="M9" s="776"/>
      <c r="N9" s="776"/>
      <c r="O9" s="776"/>
    </row>
    <row r="10" spans="1:16" ht="27.95" customHeight="1">
      <c r="A10" s="931" t="s">
        <v>880</v>
      </c>
      <c r="B10" s="931"/>
      <c r="C10" s="931"/>
      <c r="D10" s="931"/>
      <c r="E10" s="931"/>
      <c r="F10" s="931"/>
      <c r="G10" s="931"/>
      <c r="H10" s="931"/>
      <c r="I10" s="931"/>
      <c r="J10" s="931"/>
      <c r="K10" s="931"/>
      <c r="L10" s="931"/>
      <c r="M10" s="931"/>
      <c r="N10" s="931"/>
      <c r="O10" s="776"/>
      <c r="P10" s="777"/>
    </row>
    <row r="11" spans="1:16" ht="14.1" customHeight="1">
      <c r="A11" s="770"/>
      <c r="B11" s="776"/>
      <c r="C11" s="776"/>
      <c r="D11" s="776"/>
      <c r="E11" s="776"/>
      <c r="F11" s="776"/>
      <c r="G11" s="776"/>
      <c r="H11" s="776"/>
      <c r="I11" s="776"/>
      <c r="J11" s="776"/>
      <c r="K11" s="776"/>
      <c r="L11" s="776"/>
      <c r="M11" s="776"/>
      <c r="N11" s="776"/>
      <c r="O11" s="776"/>
      <c r="P11" s="777"/>
    </row>
    <row r="12" spans="1:16" ht="14.1" customHeight="1">
      <c r="A12" s="771"/>
      <c r="B12" s="935" t="s">
        <v>862</v>
      </c>
      <c r="C12" s="935"/>
      <c r="D12" s="935"/>
      <c r="E12" s="935"/>
      <c r="F12" s="935"/>
      <c r="G12" s="935"/>
      <c r="H12" s="935"/>
      <c r="I12" s="935"/>
      <c r="J12" s="935"/>
      <c r="K12" s="935"/>
      <c r="L12" s="935"/>
      <c r="M12" s="935"/>
      <c r="N12" s="935"/>
      <c r="O12" s="776"/>
    </row>
    <row r="13" spans="1:16" ht="27.95" customHeight="1">
      <c r="A13" s="771"/>
      <c r="B13" s="935" t="s">
        <v>881</v>
      </c>
      <c r="C13" s="935"/>
      <c r="D13" s="935"/>
      <c r="E13" s="935"/>
      <c r="F13" s="935"/>
      <c r="G13" s="935"/>
      <c r="H13" s="935"/>
      <c r="I13" s="935"/>
      <c r="J13" s="935"/>
      <c r="K13" s="935"/>
      <c r="L13" s="935"/>
      <c r="M13" s="935"/>
      <c r="N13" s="935"/>
      <c r="O13" s="776"/>
    </row>
    <row r="14" spans="1:16" ht="42" customHeight="1">
      <c r="A14" s="771"/>
      <c r="B14" s="935" t="s">
        <v>882</v>
      </c>
      <c r="C14" s="935"/>
      <c r="D14" s="935"/>
      <c r="E14" s="935"/>
      <c r="F14" s="935"/>
      <c r="G14" s="935"/>
      <c r="H14" s="935"/>
      <c r="I14" s="935"/>
      <c r="J14" s="935"/>
      <c r="K14" s="935"/>
      <c r="L14" s="935"/>
      <c r="M14" s="935"/>
      <c r="N14" s="935"/>
      <c r="O14" s="776"/>
    </row>
    <row r="15" spans="1:16" ht="56.1" customHeight="1">
      <c r="A15" s="771"/>
      <c r="B15" s="935" t="s">
        <v>883</v>
      </c>
      <c r="C15" s="935"/>
      <c r="D15" s="935"/>
      <c r="E15" s="935"/>
      <c r="F15" s="935"/>
      <c r="G15" s="935"/>
      <c r="H15" s="935"/>
      <c r="I15" s="935"/>
      <c r="J15" s="935"/>
      <c r="K15" s="935"/>
      <c r="L15" s="935"/>
      <c r="M15" s="935"/>
      <c r="N15" s="935"/>
      <c r="O15" s="776"/>
    </row>
    <row r="16" spans="1:16" ht="14.1" customHeight="1">
      <c r="A16" s="778"/>
      <c r="B16" s="776"/>
      <c r="C16" s="776"/>
      <c r="D16" s="776"/>
      <c r="E16" s="776"/>
      <c r="F16" s="776"/>
      <c r="G16" s="776"/>
      <c r="H16" s="776"/>
      <c r="I16" s="776"/>
      <c r="J16" s="776"/>
      <c r="K16" s="776"/>
      <c r="L16" s="776"/>
      <c r="M16" s="776"/>
      <c r="N16" s="776"/>
      <c r="O16" s="776"/>
    </row>
    <row r="17" spans="1:15" ht="14.1" customHeight="1">
      <c r="A17" s="931" t="s">
        <v>863</v>
      </c>
      <c r="B17" s="932"/>
      <c r="C17" s="932"/>
      <c r="D17" s="932"/>
      <c r="E17" s="932"/>
      <c r="F17" s="932"/>
      <c r="G17" s="932"/>
      <c r="H17" s="932"/>
      <c r="I17" s="932"/>
      <c r="J17" s="932"/>
      <c r="K17" s="932"/>
      <c r="L17" s="932"/>
      <c r="M17" s="932"/>
      <c r="N17" s="932"/>
      <c r="O17" s="776"/>
    </row>
    <row r="18" spans="1:15" ht="14.1" customHeight="1">
      <c r="A18" s="770"/>
      <c r="B18" s="776"/>
      <c r="C18" s="776"/>
      <c r="D18" s="776"/>
      <c r="E18" s="776"/>
      <c r="F18" s="776"/>
      <c r="G18" s="776"/>
      <c r="H18" s="776"/>
      <c r="I18" s="776"/>
      <c r="J18" s="776"/>
      <c r="K18" s="776"/>
      <c r="L18" s="776"/>
      <c r="M18" s="776"/>
      <c r="N18" s="776"/>
      <c r="O18" s="776"/>
    </row>
    <row r="19" spans="1:15" ht="27.95" customHeight="1">
      <c r="A19" s="771"/>
      <c r="B19" s="935" t="s">
        <v>889</v>
      </c>
      <c r="C19" s="935"/>
      <c r="D19" s="935"/>
      <c r="E19" s="935"/>
      <c r="F19" s="935"/>
      <c r="G19" s="935"/>
      <c r="H19" s="935"/>
      <c r="I19" s="935"/>
      <c r="J19" s="935"/>
      <c r="K19" s="935"/>
      <c r="L19" s="935"/>
      <c r="M19" s="935"/>
      <c r="N19" s="935"/>
      <c r="O19" s="776"/>
    </row>
    <row r="20" spans="1:15" ht="27.95" customHeight="1">
      <c r="A20" s="771"/>
      <c r="B20" s="771"/>
      <c r="C20" s="935" t="s">
        <v>864</v>
      </c>
      <c r="D20" s="935"/>
      <c r="E20" s="935"/>
      <c r="F20" s="935"/>
      <c r="G20" s="935"/>
      <c r="H20" s="935"/>
      <c r="I20" s="935"/>
      <c r="J20" s="935"/>
      <c r="K20" s="935"/>
      <c r="L20" s="935"/>
      <c r="M20" s="935"/>
      <c r="N20" s="776"/>
      <c r="O20" s="776"/>
    </row>
    <row r="21" spans="1:15" ht="14.1" customHeight="1">
      <c r="A21" s="771"/>
      <c r="B21" s="771"/>
      <c r="C21" s="935" t="s">
        <v>884</v>
      </c>
      <c r="D21" s="935"/>
      <c r="E21" s="935"/>
      <c r="F21" s="935"/>
      <c r="G21" s="935"/>
      <c r="H21" s="935"/>
      <c r="I21" s="935"/>
      <c r="J21" s="935"/>
      <c r="K21" s="935"/>
      <c r="L21" s="935"/>
      <c r="M21" s="935"/>
      <c r="N21" s="776"/>
      <c r="O21" s="776"/>
    </row>
    <row r="22" spans="1:15" ht="14.1" customHeight="1">
      <c r="A22" s="771"/>
      <c r="B22" s="771"/>
      <c r="C22" s="935" t="s">
        <v>865</v>
      </c>
      <c r="D22" s="935"/>
      <c r="E22" s="935"/>
      <c r="F22" s="935"/>
      <c r="G22" s="935"/>
      <c r="H22" s="935"/>
      <c r="I22" s="935"/>
      <c r="J22" s="935"/>
      <c r="K22" s="935"/>
      <c r="L22" s="935"/>
      <c r="M22" s="935"/>
      <c r="N22" s="776"/>
      <c r="O22" s="776"/>
    </row>
    <row r="23" spans="1:15" ht="14.1" customHeight="1">
      <c r="A23" s="771"/>
      <c r="B23" s="771"/>
      <c r="C23" s="935" t="s">
        <v>866</v>
      </c>
      <c r="D23" s="935"/>
      <c r="E23" s="935"/>
      <c r="F23" s="935"/>
      <c r="G23" s="935"/>
      <c r="H23" s="935"/>
      <c r="I23" s="935"/>
      <c r="J23" s="935"/>
      <c r="K23" s="935"/>
      <c r="L23" s="935"/>
      <c r="M23" s="935"/>
      <c r="N23" s="776"/>
      <c r="O23" s="776"/>
    </row>
    <row r="24" spans="1:15" ht="14.1" customHeight="1">
      <c r="A24" s="771"/>
      <c r="B24" s="771"/>
      <c r="C24" s="935" t="s">
        <v>867</v>
      </c>
      <c r="D24" s="935"/>
      <c r="E24" s="935"/>
      <c r="F24" s="935"/>
      <c r="G24" s="935"/>
      <c r="H24" s="935"/>
      <c r="I24" s="935"/>
      <c r="J24" s="935"/>
      <c r="K24" s="935"/>
      <c r="L24" s="935"/>
      <c r="M24" s="935"/>
      <c r="N24" s="776"/>
      <c r="O24" s="776"/>
    </row>
    <row r="25" spans="1:15" ht="14.1" customHeight="1">
      <c r="A25" s="771"/>
      <c r="B25" s="771"/>
      <c r="C25" s="935" t="s">
        <v>868</v>
      </c>
      <c r="D25" s="935"/>
      <c r="E25" s="935"/>
      <c r="F25" s="935"/>
      <c r="G25" s="935"/>
      <c r="H25" s="935"/>
      <c r="I25" s="935"/>
      <c r="J25" s="935"/>
      <c r="K25" s="935"/>
      <c r="L25" s="935"/>
      <c r="M25" s="935"/>
      <c r="N25" s="776"/>
      <c r="O25" s="776"/>
    </row>
    <row r="26" spans="1:15" ht="27.95" customHeight="1">
      <c r="A26" s="771"/>
      <c r="B26" s="771"/>
      <c r="C26" s="935" t="s">
        <v>885</v>
      </c>
      <c r="D26" s="935"/>
      <c r="E26" s="935"/>
      <c r="F26" s="935"/>
      <c r="G26" s="935"/>
      <c r="H26" s="935"/>
      <c r="I26" s="935"/>
      <c r="J26" s="935"/>
      <c r="K26" s="935"/>
      <c r="L26" s="935"/>
      <c r="M26" s="935"/>
      <c r="N26" s="776"/>
      <c r="O26" s="776"/>
    </row>
    <row r="27" spans="1:15" ht="27.95" customHeight="1">
      <c r="A27" s="771"/>
      <c r="B27" s="771"/>
      <c r="C27" s="935" t="s">
        <v>886</v>
      </c>
      <c r="D27" s="935"/>
      <c r="E27" s="935"/>
      <c r="F27" s="935"/>
      <c r="G27" s="935"/>
      <c r="H27" s="935"/>
      <c r="I27" s="935"/>
      <c r="J27" s="935"/>
      <c r="K27" s="935"/>
      <c r="L27" s="935"/>
      <c r="M27" s="935"/>
      <c r="N27" s="776"/>
      <c r="O27" s="776"/>
    </row>
    <row r="28" spans="1:15" ht="27.95" customHeight="1">
      <c r="A28" s="771"/>
      <c r="B28" s="771"/>
      <c r="C28" s="935" t="s">
        <v>887</v>
      </c>
      <c r="D28" s="935"/>
      <c r="E28" s="935"/>
      <c r="F28" s="935"/>
      <c r="G28" s="935"/>
      <c r="H28" s="935"/>
      <c r="I28" s="935"/>
      <c r="J28" s="935"/>
      <c r="K28" s="935"/>
      <c r="L28" s="935"/>
      <c r="M28" s="935"/>
      <c r="N28" s="776"/>
      <c r="O28" s="776"/>
    </row>
    <row r="29" spans="1:15" ht="14.1" customHeight="1">
      <c r="A29" s="770"/>
      <c r="B29" s="776"/>
      <c r="C29" s="776"/>
      <c r="D29" s="776"/>
      <c r="E29" s="776"/>
      <c r="F29" s="776"/>
      <c r="G29" s="776"/>
      <c r="H29" s="776"/>
      <c r="I29" s="776"/>
      <c r="J29" s="776"/>
      <c r="K29" s="776"/>
      <c r="L29" s="776"/>
      <c r="M29" s="776"/>
      <c r="N29" s="776"/>
      <c r="O29" s="776"/>
    </row>
    <row r="30" spans="1:15" ht="14.1" customHeight="1">
      <c r="A30" s="770"/>
      <c r="B30" s="776"/>
      <c r="C30" s="776"/>
      <c r="D30" s="776"/>
      <c r="E30" s="776"/>
      <c r="F30" s="776"/>
      <c r="G30" s="776"/>
      <c r="H30" s="776"/>
      <c r="I30" s="776"/>
      <c r="J30" s="776"/>
      <c r="K30" s="776"/>
      <c r="L30" s="776"/>
      <c r="M30" s="776"/>
      <c r="N30" s="776"/>
      <c r="O30" s="776"/>
    </row>
    <row r="31" spans="1:15" ht="27.95" customHeight="1">
      <c r="A31" s="771"/>
      <c r="B31" s="935" t="s">
        <v>879</v>
      </c>
      <c r="C31" s="935"/>
      <c r="D31" s="935"/>
      <c r="E31" s="935"/>
      <c r="F31" s="935"/>
      <c r="G31" s="935"/>
      <c r="H31" s="935"/>
      <c r="I31" s="935"/>
      <c r="J31" s="935"/>
      <c r="K31" s="935"/>
      <c r="L31" s="935"/>
      <c r="M31" s="935"/>
      <c r="N31" s="935"/>
      <c r="O31" s="776"/>
    </row>
    <row r="32" spans="1:15" ht="69" customHeight="1">
      <c r="A32" s="771"/>
      <c r="B32" s="776"/>
      <c r="C32" s="936" t="s">
        <v>888</v>
      </c>
      <c r="D32" s="936"/>
      <c r="E32" s="936"/>
      <c r="F32" s="936"/>
      <c r="G32" s="936"/>
      <c r="H32" s="936"/>
      <c r="I32" s="936"/>
      <c r="J32" s="936"/>
      <c r="K32" s="936"/>
      <c r="L32" s="936"/>
      <c r="M32" s="936"/>
      <c r="N32" s="776"/>
      <c r="O32" s="776"/>
    </row>
    <row r="33" spans="1:15" ht="14.1" customHeight="1">
      <c r="A33" s="770"/>
      <c r="B33" s="776"/>
      <c r="C33" s="776"/>
      <c r="D33" s="776"/>
      <c r="E33" s="776"/>
      <c r="F33" s="776"/>
      <c r="G33" s="776"/>
      <c r="H33" s="776"/>
      <c r="I33" s="776"/>
      <c r="J33" s="776"/>
      <c r="K33" s="776"/>
      <c r="L33" s="776"/>
      <c r="M33" s="776"/>
      <c r="N33" s="776"/>
      <c r="O33" s="776"/>
    </row>
    <row r="34" spans="1:15" ht="14.1" customHeight="1">
      <c r="A34" s="937">
        <f>IF(①入力ﾏﾆｭｱﾙ!D9=0,"令和　年　月　日",①入力ﾏﾆｭｱﾙ!D9)</f>
        <v>45748</v>
      </c>
      <c r="B34" s="938"/>
      <c r="C34" s="938"/>
      <c r="D34" s="938"/>
      <c r="E34" s="938"/>
      <c r="F34" s="938"/>
      <c r="G34" s="938"/>
      <c r="H34" s="938"/>
      <c r="I34" s="938"/>
      <c r="J34" s="938"/>
      <c r="K34" s="938"/>
      <c r="L34" s="938"/>
      <c r="M34" s="938"/>
      <c r="N34" s="938"/>
      <c r="O34" s="776"/>
    </row>
    <row r="35" spans="1:15" ht="14.1" customHeight="1">
      <c r="A35" s="782"/>
      <c r="B35" s="783"/>
      <c r="C35" s="783"/>
      <c r="D35" s="783"/>
      <c r="E35" s="783"/>
      <c r="F35" s="783"/>
      <c r="G35" s="783"/>
      <c r="H35" s="783"/>
      <c r="I35" s="783"/>
      <c r="J35" s="783"/>
      <c r="K35" s="783"/>
      <c r="L35" s="783"/>
      <c r="M35" s="783"/>
      <c r="N35" s="783"/>
      <c r="O35" s="776"/>
    </row>
    <row r="36" spans="1:15" s="779" customFormat="1" ht="14.1" customHeight="1">
      <c r="A36" s="931" t="s">
        <v>869</v>
      </c>
      <c r="B36" s="932"/>
      <c r="C36" s="932"/>
      <c r="D36" s="932"/>
      <c r="E36" s="932"/>
      <c r="F36" s="932"/>
      <c r="G36" s="932"/>
      <c r="H36" s="932"/>
      <c r="I36" s="932"/>
      <c r="J36" s="932"/>
      <c r="K36" s="932"/>
      <c r="L36" s="932"/>
      <c r="M36" s="932"/>
      <c r="N36" s="932"/>
      <c r="O36" s="776"/>
    </row>
    <row r="37" spans="1:15" ht="14.1" customHeight="1">
      <c r="A37" s="770"/>
      <c r="B37" s="776"/>
      <c r="C37" s="776"/>
      <c r="D37" s="776"/>
      <c r="E37" s="776"/>
      <c r="F37" s="776"/>
      <c r="G37" s="776"/>
      <c r="H37" s="776"/>
      <c r="I37" s="776"/>
      <c r="J37" s="776"/>
      <c r="K37" s="776"/>
      <c r="L37" s="776"/>
      <c r="M37" s="776"/>
      <c r="N37" s="776"/>
      <c r="O37" s="776"/>
    </row>
    <row r="38" spans="1:15" ht="27.95" customHeight="1">
      <c r="A38" s="771" t="s">
        <v>870</v>
      </c>
      <c r="B38" s="776"/>
      <c r="C38" s="776"/>
      <c r="D38" s="776"/>
      <c r="E38" s="776"/>
      <c r="F38" s="776"/>
      <c r="G38" s="781" t="s">
        <v>871</v>
      </c>
      <c r="H38" s="780"/>
      <c r="I38" s="936" t="str">
        <f>IF(①入力ﾏﾆｭｱﾙ!D17="理事長、代表理事等「法人代表者」",①入力ﾏﾆｭｱﾙ!D12,①入力ﾏﾆｭｱﾙ!D13)</f>
        <v>○○市東灘区中山手通1-5-1</v>
      </c>
      <c r="J38" s="936"/>
      <c r="K38" s="936"/>
      <c r="L38" s="936"/>
      <c r="M38" s="936"/>
      <c r="N38" s="936"/>
      <c r="O38" s="776"/>
    </row>
    <row r="39" spans="1:15" ht="27.95" customHeight="1">
      <c r="A39" s="771" t="s">
        <v>872</v>
      </c>
      <c r="B39" s="776"/>
      <c r="C39" s="776"/>
      <c r="D39" s="776"/>
      <c r="E39" s="776"/>
      <c r="F39" s="776"/>
      <c r="G39" s="781" t="s">
        <v>873</v>
      </c>
      <c r="H39" s="780"/>
      <c r="I39" s="936" t="str">
        <f>IF(①入力ﾏﾆｭｱﾙ!D10="","",①入力ﾏﾆｭｱﾙ!D10)</f>
        <v>医療法人◯◯会</v>
      </c>
      <c r="J39" s="936"/>
      <c r="K39" s="936"/>
      <c r="L39" s="936"/>
      <c r="M39" s="936"/>
      <c r="N39" s="936"/>
      <c r="O39" s="776"/>
    </row>
    <row r="40" spans="1:15" ht="27.95" customHeight="1">
      <c r="A40" s="771"/>
      <c r="B40" s="776"/>
      <c r="C40" s="776"/>
      <c r="D40" s="776"/>
      <c r="E40" s="776"/>
      <c r="F40" s="776"/>
      <c r="G40" s="781"/>
      <c r="H40" s="780"/>
      <c r="I40" s="939" t="str">
        <f>IF(①入力ﾏﾆｭｱﾙ!D17="院長等「病院代表者」",①入力ﾏﾆｭｱﾙ!D11,CONCATENATE("(",①入力ﾏﾆｭｱﾙ!D11,")"))</f>
        <v>(兵庫県庁病院)</v>
      </c>
      <c r="J40" s="939"/>
      <c r="K40" s="939"/>
      <c r="L40" s="939"/>
      <c r="M40" s="939"/>
      <c r="N40" s="939"/>
      <c r="O40" s="776"/>
    </row>
    <row r="41" spans="1:15" s="779" customFormat="1" ht="27.95" customHeight="1">
      <c r="A41" s="771"/>
      <c r="B41" s="776"/>
      <c r="C41" s="776"/>
      <c r="D41" s="776"/>
      <c r="E41" s="776"/>
      <c r="F41" s="776"/>
      <c r="G41" s="781" t="s">
        <v>874</v>
      </c>
      <c r="H41" s="780"/>
      <c r="I41" s="936" t="str">
        <f>IF(①入力ﾏﾆｭｱﾙ!D14="","　",CONCATENATE(①入力ﾏﾆｭｱﾙ!D14,"    ",①入力ﾏﾆｭｱﾙ!E14))</f>
        <v>理事長    兵庫県庁　太郎</v>
      </c>
      <c r="J41" s="936"/>
      <c r="K41" s="936"/>
      <c r="L41" s="936"/>
      <c r="M41" s="936"/>
      <c r="N41" s="936"/>
      <c r="O41" s="776"/>
    </row>
    <row r="42" spans="1:15" ht="27.95" customHeight="1">
      <c r="A42" s="771"/>
      <c r="B42" s="776"/>
      <c r="C42" s="776"/>
      <c r="D42" s="776"/>
      <c r="E42" s="776"/>
      <c r="F42" s="776"/>
      <c r="G42" s="781" t="s">
        <v>875</v>
      </c>
      <c r="H42" s="780"/>
      <c r="I42" s="936" t="str">
        <f>IF(①入力ﾏﾆｭｱﾙ!D15="","",①入力ﾏﾆｭｱﾙ!D15)</f>
        <v>078-341-7711　</v>
      </c>
      <c r="J42" s="936"/>
      <c r="K42" s="936"/>
      <c r="L42" s="936"/>
      <c r="M42" s="936"/>
      <c r="N42" s="936"/>
      <c r="O42" s="776"/>
    </row>
    <row r="43" spans="1:15" ht="27.95" customHeight="1">
      <c r="A43" s="772" t="s">
        <v>876</v>
      </c>
      <c r="B43" s="776"/>
      <c r="C43" s="776"/>
      <c r="D43" s="776"/>
      <c r="E43" s="776"/>
      <c r="F43" s="776"/>
      <c r="G43" s="781" t="s">
        <v>877</v>
      </c>
      <c r="H43" s="776"/>
      <c r="I43" s="936" t="str">
        <f>IF(①入力ﾏﾆｭｱﾙ!D16="","",①入力ﾏﾆｭｱﾙ!D16)</f>
        <v>◯◯メール</v>
      </c>
      <c r="J43" s="936"/>
      <c r="K43" s="936"/>
      <c r="L43" s="936"/>
      <c r="M43" s="936"/>
      <c r="N43" s="936"/>
      <c r="O43" s="776"/>
    </row>
    <row r="44" spans="1:15" ht="14.1" customHeight="1">
      <c r="A44" s="776"/>
      <c r="B44" s="776"/>
      <c r="C44" s="776"/>
      <c r="D44" s="776"/>
      <c r="E44" s="776"/>
      <c r="F44" s="776"/>
      <c r="G44" s="776"/>
      <c r="H44" s="776"/>
      <c r="I44" s="776"/>
      <c r="J44" s="776"/>
      <c r="K44" s="776"/>
      <c r="L44" s="776"/>
      <c r="M44" s="776"/>
      <c r="N44" s="776"/>
      <c r="O44" s="776"/>
    </row>
    <row r="45" spans="1:15">
      <c r="A45" s="776"/>
      <c r="B45" s="776"/>
      <c r="C45" s="776"/>
      <c r="D45" s="776"/>
      <c r="E45" s="776"/>
      <c r="F45" s="776"/>
      <c r="G45" s="776"/>
      <c r="H45" s="776"/>
      <c r="I45" s="776"/>
      <c r="J45" s="776"/>
      <c r="K45" s="776"/>
      <c r="L45" s="776"/>
      <c r="M45" s="776"/>
      <c r="N45" s="776"/>
      <c r="O45" s="776"/>
    </row>
    <row r="46" spans="1:15">
      <c r="A46" s="776"/>
      <c r="B46" s="776"/>
      <c r="C46" s="776"/>
      <c r="D46" s="776"/>
      <c r="E46" s="776"/>
      <c r="F46" s="776"/>
      <c r="G46" s="776"/>
      <c r="H46" s="776"/>
      <c r="I46" s="776"/>
      <c r="J46" s="776"/>
      <c r="K46" s="776"/>
      <c r="L46" s="776"/>
      <c r="M46" s="776"/>
      <c r="N46" s="776"/>
      <c r="O46" s="776"/>
    </row>
    <row r="47" spans="1:15">
      <c r="A47" s="776"/>
      <c r="B47" s="776"/>
      <c r="C47" s="776"/>
      <c r="D47" s="776"/>
      <c r="E47" s="776"/>
      <c r="F47" s="776"/>
      <c r="G47" s="776"/>
      <c r="H47" s="776"/>
      <c r="I47" s="776"/>
      <c r="J47" s="776"/>
      <c r="K47" s="776"/>
      <c r="L47" s="776"/>
      <c r="M47" s="776"/>
      <c r="N47" s="776"/>
      <c r="O47" s="776"/>
    </row>
  </sheetData>
  <sheetProtection selectLockedCells="1" selectUnlockedCells="1"/>
  <protectedRanges>
    <protectedRange sqref="D28:E28" name="範囲1_2"/>
  </protectedRanges>
  <mergeCells count="31">
    <mergeCell ref="I43:N43"/>
    <mergeCell ref="B12:N12"/>
    <mergeCell ref="B13:N13"/>
    <mergeCell ref="B14:N14"/>
    <mergeCell ref="B15:N15"/>
    <mergeCell ref="B19:N19"/>
    <mergeCell ref="C20:M20"/>
    <mergeCell ref="C21:M21"/>
    <mergeCell ref="C22:M22"/>
    <mergeCell ref="C23:M23"/>
    <mergeCell ref="I38:N38"/>
    <mergeCell ref="I39:N39"/>
    <mergeCell ref="I40:N40"/>
    <mergeCell ref="I41:N41"/>
    <mergeCell ref="C26:M26"/>
    <mergeCell ref="C27:M27"/>
    <mergeCell ref="I42:N42"/>
    <mergeCell ref="A36:N36"/>
    <mergeCell ref="A34:N34"/>
    <mergeCell ref="C24:M24"/>
    <mergeCell ref="C25:M25"/>
    <mergeCell ref="C28:M28"/>
    <mergeCell ref="B31:N31"/>
    <mergeCell ref="C32:M32"/>
    <mergeCell ref="A17:N17"/>
    <mergeCell ref="A2:N2"/>
    <mergeCell ref="A3:N3"/>
    <mergeCell ref="A8:N8"/>
    <mergeCell ref="A10:N10"/>
    <mergeCell ref="B5:N5"/>
    <mergeCell ref="B6:N6"/>
  </mergeCells>
  <phoneticPr fontId="24"/>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L116"/>
  <sheetViews>
    <sheetView view="pageBreakPreview" zoomScale="55" zoomScaleNormal="100" zoomScaleSheetLayoutView="55" workbookViewId="0"/>
  </sheetViews>
  <sheetFormatPr defaultColWidth="9" defaultRowHeight="13.5" outlineLevelRow="1"/>
  <cols>
    <col min="1" max="1" width="3.75" style="47" customWidth="1"/>
    <col min="2" max="2" width="15.75" style="14" customWidth="1"/>
    <col min="3" max="3" width="13.125" style="14" customWidth="1"/>
    <col min="4" max="6" width="13.25" style="14" customWidth="1"/>
    <col min="7" max="7" width="13.875" style="14" customWidth="1"/>
    <col min="8" max="8" width="33.375" style="14" customWidth="1"/>
    <col min="9" max="9" width="3.75" style="14" customWidth="1"/>
    <col min="10" max="22" width="4.625" style="14" hidden="1" customWidth="1"/>
    <col min="23" max="23" width="3.75" style="14" hidden="1" customWidth="1"/>
    <col min="24" max="24" width="9" style="14" hidden="1" customWidth="1"/>
    <col min="25" max="25" width="4.75" style="14" hidden="1" customWidth="1"/>
    <col min="26" max="26" width="2.875" style="14" hidden="1" customWidth="1"/>
    <col min="27" max="27" width="9" style="14" hidden="1" customWidth="1"/>
    <col min="28" max="28" width="5.5" style="14" hidden="1" customWidth="1"/>
    <col min="29" max="29" width="9" style="14" hidden="1" customWidth="1"/>
    <col min="30" max="30" width="3.375" style="14" customWidth="1"/>
    <col min="31" max="31" width="3.75" style="47" customWidth="1"/>
    <col min="32" max="32" width="15.75" style="816" customWidth="1"/>
    <col min="33" max="33" width="13.125" style="816" customWidth="1"/>
    <col min="34" max="36" width="13.25" style="816" customWidth="1"/>
    <col min="37" max="37" width="13.875" style="816" customWidth="1"/>
    <col min="38" max="38" width="33.375" style="816" customWidth="1"/>
    <col min="39" max="39" width="3.75" style="816" customWidth="1"/>
    <col min="40" max="52" width="4.625" style="816" hidden="1" customWidth="1"/>
    <col min="53" max="53" width="3.75" style="816" hidden="1" customWidth="1"/>
    <col min="54" max="54" width="9" style="816" hidden="1" customWidth="1"/>
    <col min="55" max="55" width="4.75" style="816" hidden="1" customWidth="1"/>
    <col min="56" max="56" width="2.875" style="816" hidden="1" customWidth="1"/>
    <col min="57" max="57" width="9" style="816" hidden="1" customWidth="1"/>
    <col min="58" max="58" width="5.5" style="816" hidden="1" customWidth="1"/>
    <col min="59" max="59" width="9" style="816" hidden="1" customWidth="1"/>
    <col min="60" max="60" width="3.375" style="816" customWidth="1"/>
    <col min="61" max="61" width="3.75" style="47" customWidth="1"/>
    <col min="62" max="62" width="15.75" style="816" customWidth="1"/>
    <col min="63" max="63" width="13.125" style="816" customWidth="1"/>
    <col min="64" max="66" width="13.25" style="816" customWidth="1"/>
    <col min="67" max="67" width="13.875" style="816" customWidth="1"/>
    <col min="68" max="68" width="33.375" style="816" customWidth="1"/>
    <col min="69" max="69" width="3.75" style="816" customWidth="1"/>
    <col min="70" max="82" width="4.625" style="816" hidden="1" customWidth="1"/>
    <col min="83" max="83" width="3.75" style="816" hidden="1" customWidth="1"/>
    <col min="84" max="84" width="9" style="816" hidden="1" customWidth="1"/>
    <col min="85" max="85" width="4.75" style="816" hidden="1" customWidth="1"/>
    <col min="86" max="86" width="2.875" style="816" hidden="1" customWidth="1"/>
    <col min="87" max="87" width="9" style="816" hidden="1" customWidth="1"/>
    <col min="88" max="88" width="5.5" style="816" hidden="1" customWidth="1"/>
    <col min="89" max="89" width="9" style="816" hidden="1" customWidth="1"/>
    <col min="90" max="90" width="3.375" style="816" customWidth="1"/>
    <col min="91" max="16384" width="9" style="14"/>
  </cols>
  <sheetData>
    <row r="1" spans="1:88" s="821" customFormat="1" ht="21.75" customHeight="1">
      <c r="A1" s="819"/>
      <c r="B1" s="820"/>
      <c r="AE1" s="819"/>
      <c r="AF1" s="820"/>
      <c r="BI1" s="819"/>
      <c r="BJ1" s="820"/>
    </row>
    <row r="2" spans="1:88" s="821" customFormat="1">
      <c r="A2" s="819"/>
      <c r="B2" s="822"/>
      <c r="AE2" s="819"/>
      <c r="AF2" s="822"/>
      <c r="BI2" s="819"/>
      <c r="BJ2" s="822"/>
    </row>
    <row r="3" spans="1:88" s="821" customFormat="1">
      <c r="A3" s="819"/>
      <c r="B3" s="822"/>
      <c r="AE3" s="819"/>
      <c r="AF3" s="822"/>
      <c r="BI3" s="819"/>
      <c r="BJ3" s="822"/>
    </row>
    <row r="4" spans="1:88" s="821" customFormat="1">
      <c r="A4" s="819"/>
      <c r="B4" s="822"/>
      <c r="AE4" s="819"/>
      <c r="AF4" s="822"/>
      <c r="BI4" s="819"/>
      <c r="BJ4" s="822"/>
    </row>
    <row r="5" spans="1:88" s="821" customFormat="1">
      <c r="A5" s="819"/>
      <c r="B5" s="822"/>
      <c r="AE5" s="819"/>
      <c r="AF5" s="822"/>
      <c r="BI5" s="819"/>
      <c r="BJ5" s="822"/>
    </row>
    <row r="6" spans="1:88" s="821" customFormat="1">
      <c r="A6" s="819"/>
      <c r="B6" s="822"/>
      <c r="AE6" s="819"/>
      <c r="AF6" s="822"/>
      <c r="BI6" s="819"/>
      <c r="BJ6" s="822"/>
    </row>
    <row r="7" spans="1:88" s="821" customFormat="1">
      <c r="A7" s="819"/>
      <c r="B7" s="822"/>
      <c r="AE7" s="819"/>
      <c r="AF7" s="822"/>
      <c r="BI7" s="819"/>
      <c r="BJ7" s="822"/>
    </row>
    <row r="8" spans="1:88" s="821" customFormat="1">
      <c r="A8" s="819"/>
      <c r="B8" s="822"/>
      <c r="AE8" s="819"/>
      <c r="AF8" s="822"/>
      <c r="BI8" s="819"/>
      <c r="BJ8" s="822"/>
    </row>
    <row r="9" spans="1:88" ht="20.25" customHeight="1">
      <c r="B9" s="14" t="s">
        <v>99</v>
      </c>
      <c r="AF9" s="816" t="s">
        <v>99</v>
      </c>
      <c r="BJ9" s="816" t="s">
        <v>99</v>
      </c>
    </row>
    <row r="10" spans="1:88" ht="24.75" customHeight="1">
      <c r="B10" s="47"/>
      <c r="D10" s="923" t="s">
        <v>87</v>
      </c>
      <c r="E10" s="923"/>
      <c r="F10" s="923"/>
      <c r="G10" s="923"/>
      <c r="X10" s="171" t="s">
        <v>702</v>
      </c>
      <c r="AF10" s="47"/>
      <c r="AH10" s="923" t="s">
        <v>87</v>
      </c>
      <c r="AI10" s="923"/>
      <c r="AJ10" s="923"/>
      <c r="AK10" s="923"/>
      <c r="BB10" s="171" t="s">
        <v>702</v>
      </c>
      <c r="BJ10" s="47"/>
      <c r="BL10" s="923" t="s">
        <v>87</v>
      </c>
      <c r="BM10" s="923"/>
      <c r="BN10" s="923"/>
      <c r="BO10" s="923"/>
      <c r="CF10" s="171" t="s">
        <v>702</v>
      </c>
    </row>
    <row r="11" spans="1:88" ht="21" customHeight="1">
      <c r="F11" s="59"/>
      <c r="G11" s="59" t="s">
        <v>88</v>
      </c>
      <c r="H11" s="344" t="str">
        <f>①入力ﾏﾆｭｱﾙ!$D$11</f>
        <v>兵庫県庁病院</v>
      </c>
      <c r="I11" s="344"/>
      <c r="X11" s="571" t="s">
        <v>739</v>
      </c>
      <c r="Y11" s="572"/>
      <c r="AA11" s="571" t="s">
        <v>740</v>
      </c>
      <c r="AB11" s="572"/>
      <c r="AJ11" s="59"/>
      <c r="AK11" s="59" t="s">
        <v>88</v>
      </c>
      <c r="AL11" s="817" t="str">
        <f>①入力ﾏﾆｭｱﾙ!$D$11</f>
        <v>兵庫県庁病院</v>
      </c>
      <c r="AM11" s="817"/>
      <c r="BB11" s="571" t="s">
        <v>739</v>
      </c>
      <c r="BC11" s="572"/>
      <c r="BE11" s="571" t="s">
        <v>740</v>
      </c>
      <c r="BF11" s="572"/>
      <c r="BN11" s="59"/>
      <c r="BO11" s="59" t="s">
        <v>88</v>
      </c>
      <c r="BP11" s="817" t="str">
        <f>①入力ﾏﾆｭｱﾙ!$D$11</f>
        <v>兵庫県庁病院</v>
      </c>
      <c r="BQ11" s="817"/>
      <c r="CF11" s="571" t="s">
        <v>739</v>
      </c>
      <c r="CG11" s="572"/>
      <c r="CI11" s="571" t="s">
        <v>740</v>
      </c>
      <c r="CJ11" s="572"/>
    </row>
    <row r="12" spans="1:88" ht="21" customHeight="1" thickBot="1">
      <c r="F12" s="59"/>
      <c r="G12" s="59" t="s">
        <v>89</v>
      </c>
      <c r="H12" s="345" t="str">
        <f>①入力ﾏﾆｭｱﾙ!$D$22</f>
        <v>なかよし保育園</v>
      </c>
      <c r="I12" s="344"/>
      <c r="X12" s="573" t="s">
        <v>741</v>
      </c>
      <c r="Y12" s="574"/>
      <c r="AA12" s="573" t="s">
        <v>742</v>
      </c>
      <c r="AB12" s="574"/>
      <c r="AJ12" s="59"/>
      <c r="AK12" s="59" t="s">
        <v>89</v>
      </c>
      <c r="AL12" s="345" t="str">
        <f>①入力ﾏﾆｭｱﾙ!$D$22</f>
        <v>なかよし保育園</v>
      </c>
      <c r="AM12" s="817"/>
      <c r="BB12" s="573" t="s">
        <v>741</v>
      </c>
      <c r="BC12" s="574"/>
      <c r="BE12" s="573" t="s">
        <v>742</v>
      </c>
      <c r="BF12" s="574"/>
      <c r="BN12" s="59"/>
      <c r="BO12" s="59" t="s">
        <v>89</v>
      </c>
      <c r="BP12" s="345" t="str">
        <f>①入力ﾏﾆｭｱﾙ!$D$22</f>
        <v>なかよし保育園</v>
      </c>
      <c r="BQ12" s="817"/>
      <c r="CF12" s="573" t="s">
        <v>741</v>
      </c>
      <c r="CG12" s="574"/>
      <c r="CI12" s="573" t="s">
        <v>742</v>
      </c>
      <c r="CJ12" s="574"/>
    </row>
    <row r="13" spans="1:88" ht="26.25" customHeight="1" thickBot="1">
      <c r="B13" s="341" t="s">
        <v>90</v>
      </c>
      <c r="C13" s="381" t="s">
        <v>91</v>
      </c>
      <c r="D13" s="381" t="s">
        <v>92</v>
      </c>
      <c r="E13" s="381" t="s">
        <v>93</v>
      </c>
      <c r="F13" s="381" t="s">
        <v>94</v>
      </c>
      <c r="G13" s="381" t="s">
        <v>72</v>
      </c>
      <c r="H13" s="389" t="s">
        <v>754</v>
      </c>
      <c r="I13" s="80"/>
      <c r="J13" s="409" t="s">
        <v>702</v>
      </c>
      <c r="K13" s="410"/>
      <c r="L13" s="410"/>
      <c r="M13" s="410"/>
      <c r="N13" s="410"/>
      <c r="O13" s="410"/>
      <c r="P13" s="410"/>
      <c r="Q13" s="410"/>
      <c r="R13" s="410"/>
      <c r="S13" s="410"/>
      <c r="T13" s="410"/>
      <c r="U13" s="410"/>
      <c r="V13" s="410"/>
      <c r="X13" s="571" t="s">
        <v>743</v>
      </c>
      <c r="Y13" s="575"/>
      <c r="AA13" s="573" t="s">
        <v>743</v>
      </c>
      <c r="AB13" s="575"/>
      <c r="AF13" s="815" t="s">
        <v>90</v>
      </c>
      <c r="AG13" s="381" t="s">
        <v>91</v>
      </c>
      <c r="AH13" s="381" t="s">
        <v>92</v>
      </c>
      <c r="AI13" s="381" t="s">
        <v>93</v>
      </c>
      <c r="AJ13" s="381" t="s">
        <v>94</v>
      </c>
      <c r="AK13" s="381" t="s">
        <v>72</v>
      </c>
      <c r="AL13" s="389" t="s">
        <v>754</v>
      </c>
      <c r="AM13" s="80"/>
      <c r="AN13" s="409" t="s">
        <v>702</v>
      </c>
      <c r="AO13" s="410"/>
      <c r="AP13" s="410"/>
      <c r="AQ13" s="410"/>
      <c r="AR13" s="410"/>
      <c r="AS13" s="410"/>
      <c r="AT13" s="410"/>
      <c r="AU13" s="410"/>
      <c r="AV13" s="410"/>
      <c r="AW13" s="410"/>
      <c r="AX13" s="410"/>
      <c r="AY13" s="410"/>
      <c r="AZ13" s="410"/>
      <c r="BB13" s="571" t="s">
        <v>743</v>
      </c>
      <c r="BC13" s="575"/>
      <c r="BE13" s="573" t="s">
        <v>743</v>
      </c>
      <c r="BF13" s="575"/>
      <c r="BJ13" s="815" t="s">
        <v>90</v>
      </c>
      <c r="BK13" s="381" t="s">
        <v>91</v>
      </c>
      <c r="BL13" s="381" t="s">
        <v>92</v>
      </c>
      <c r="BM13" s="381" t="s">
        <v>93</v>
      </c>
      <c r="BN13" s="381" t="s">
        <v>94</v>
      </c>
      <c r="BO13" s="381" t="s">
        <v>72</v>
      </c>
      <c r="BP13" s="389" t="s">
        <v>754</v>
      </c>
      <c r="BQ13" s="80"/>
      <c r="BR13" s="409" t="s">
        <v>702</v>
      </c>
      <c r="BS13" s="410"/>
      <c r="BT13" s="410"/>
      <c r="BU13" s="410"/>
      <c r="BV13" s="410"/>
      <c r="BW13" s="410"/>
      <c r="BX13" s="410"/>
      <c r="BY13" s="410"/>
      <c r="BZ13" s="410"/>
      <c r="CA13" s="410"/>
      <c r="CB13" s="410"/>
      <c r="CC13" s="410"/>
      <c r="CD13" s="410"/>
      <c r="CF13" s="571" t="s">
        <v>743</v>
      </c>
      <c r="CG13" s="575"/>
      <c r="CI13" s="573" t="s">
        <v>743</v>
      </c>
      <c r="CJ13" s="575"/>
    </row>
    <row r="14" spans="1:88" ht="25.5" customHeight="1" thickBot="1">
      <c r="B14" s="382"/>
      <c r="C14" s="383"/>
      <c r="D14" s="384" t="s">
        <v>80</v>
      </c>
      <c r="E14" s="384" t="s">
        <v>80</v>
      </c>
      <c r="F14" s="384" t="s">
        <v>80</v>
      </c>
      <c r="G14" s="384" t="s">
        <v>80</v>
      </c>
      <c r="H14" s="461" t="s">
        <v>717</v>
      </c>
      <c r="I14" s="406"/>
      <c r="J14" s="394" t="s">
        <v>678</v>
      </c>
      <c r="K14" s="395" t="s">
        <v>679</v>
      </c>
      <c r="L14" s="395" t="s">
        <v>680</v>
      </c>
      <c r="M14" s="395" t="s">
        <v>681</v>
      </c>
      <c r="N14" s="395" t="s">
        <v>682</v>
      </c>
      <c r="O14" s="395" t="s">
        <v>683</v>
      </c>
      <c r="P14" s="395" t="s">
        <v>684</v>
      </c>
      <c r="Q14" s="395" t="s">
        <v>685</v>
      </c>
      <c r="R14" s="395" t="s">
        <v>686</v>
      </c>
      <c r="S14" s="395" t="s">
        <v>687</v>
      </c>
      <c r="T14" s="395" t="s">
        <v>688</v>
      </c>
      <c r="U14" s="395" t="s">
        <v>689</v>
      </c>
      <c r="V14" s="398" t="s">
        <v>690</v>
      </c>
      <c r="X14" s="571" t="s">
        <v>744</v>
      </c>
      <c r="Y14" s="576" t="e">
        <f>(Y13-Y12+1)/Y13</f>
        <v>#DIV/0!</v>
      </c>
      <c r="AA14" s="573" t="s">
        <v>744</v>
      </c>
      <c r="AB14" s="577" t="e">
        <f>AB12/AB13</f>
        <v>#DIV/0!</v>
      </c>
      <c r="AF14" s="382"/>
      <c r="AG14" s="383"/>
      <c r="AH14" s="384" t="s">
        <v>80</v>
      </c>
      <c r="AI14" s="384" t="s">
        <v>80</v>
      </c>
      <c r="AJ14" s="384" t="s">
        <v>80</v>
      </c>
      <c r="AK14" s="384" t="s">
        <v>80</v>
      </c>
      <c r="AL14" s="461" t="s">
        <v>717</v>
      </c>
      <c r="AM14" s="406"/>
      <c r="AN14" s="394" t="s">
        <v>678</v>
      </c>
      <c r="AO14" s="395" t="s">
        <v>679</v>
      </c>
      <c r="AP14" s="395" t="s">
        <v>680</v>
      </c>
      <c r="AQ14" s="395" t="s">
        <v>681</v>
      </c>
      <c r="AR14" s="395" t="s">
        <v>682</v>
      </c>
      <c r="AS14" s="395" t="s">
        <v>683</v>
      </c>
      <c r="AT14" s="395" t="s">
        <v>684</v>
      </c>
      <c r="AU14" s="395" t="s">
        <v>685</v>
      </c>
      <c r="AV14" s="395" t="s">
        <v>686</v>
      </c>
      <c r="AW14" s="395" t="s">
        <v>687</v>
      </c>
      <c r="AX14" s="395" t="s">
        <v>688</v>
      </c>
      <c r="AY14" s="395" t="s">
        <v>689</v>
      </c>
      <c r="AZ14" s="398" t="s">
        <v>72</v>
      </c>
      <c r="BB14" s="571" t="s">
        <v>744</v>
      </c>
      <c r="BC14" s="576" t="e">
        <f>(BC13-BC12+1)/BC13</f>
        <v>#DIV/0!</v>
      </c>
      <c r="BE14" s="573" t="s">
        <v>744</v>
      </c>
      <c r="BF14" s="577" t="e">
        <f>BF12/BF13</f>
        <v>#DIV/0!</v>
      </c>
      <c r="BJ14" s="382"/>
      <c r="BK14" s="383"/>
      <c r="BL14" s="384" t="s">
        <v>80</v>
      </c>
      <c r="BM14" s="384" t="s">
        <v>80</v>
      </c>
      <c r="BN14" s="384" t="s">
        <v>80</v>
      </c>
      <c r="BO14" s="384" t="s">
        <v>80</v>
      </c>
      <c r="BP14" s="461" t="s">
        <v>717</v>
      </c>
      <c r="BQ14" s="406"/>
      <c r="BR14" s="394" t="s">
        <v>678</v>
      </c>
      <c r="BS14" s="395" t="s">
        <v>679</v>
      </c>
      <c r="BT14" s="395" t="s">
        <v>680</v>
      </c>
      <c r="BU14" s="395" t="s">
        <v>681</v>
      </c>
      <c r="BV14" s="395" t="s">
        <v>682</v>
      </c>
      <c r="BW14" s="395" t="s">
        <v>683</v>
      </c>
      <c r="BX14" s="395" t="s">
        <v>684</v>
      </c>
      <c r="BY14" s="395" t="s">
        <v>685</v>
      </c>
      <c r="BZ14" s="395" t="s">
        <v>686</v>
      </c>
      <c r="CA14" s="395" t="s">
        <v>687</v>
      </c>
      <c r="CB14" s="395" t="s">
        <v>688</v>
      </c>
      <c r="CC14" s="395" t="s">
        <v>689</v>
      </c>
      <c r="CD14" s="398" t="s">
        <v>72</v>
      </c>
      <c r="CF14" s="571" t="s">
        <v>744</v>
      </c>
      <c r="CG14" s="576" t="e">
        <f>(CG13-CG12+1)/CG13</f>
        <v>#DIV/0!</v>
      </c>
      <c r="CI14" s="573" t="s">
        <v>744</v>
      </c>
      <c r="CJ14" s="577" t="e">
        <f>CJ12/CJ13</f>
        <v>#DIV/0!</v>
      </c>
    </row>
    <row r="15" spans="1:88" ht="22.5" customHeight="1">
      <c r="A15" s="47">
        <v>1</v>
      </c>
      <c r="B15" s="942" t="s">
        <v>665</v>
      </c>
      <c r="C15" s="967" t="s">
        <v>902</v>
      </c>
      <c r="D15" s="959">
        <v>5000000</v>
      </c>
      <c r="E15" s="959"/>
      <c r="F15" s="959"/>
      <c r="G15" s="961">
        <f>SUM(D15:F16)</f>
        <v>5000000</v>
      </c>
      <c r="H15" s="825" t="s">
        <v>904</v>
      </c>
      <c r="I15" s="407"/>
      <c r="J15" s="567"/>
      <c r="K15" s="568"/>
      <c r="L15" s="568"/>
      <c r="M15" s="568"/>
      <c r="N15" s="568"/>
      <c r="O15" s="568"/>
      <c r="P15" s="568"/>
      <c r="Q15" s="568"/>
      <c r="R15" s="568"/>
      <c r="S15" s="568"/>
      <c r="T15" s="568"/>
      <c r="U15" s="568"/>
      <c r="V15" s="399">
        <f>SUM(J15:U15)</f>
        <v>0</v>
      </c>
      <c r="Y15" s="93" t="s">
        <v>745</v>
      </c>
      <c r="AB15" s="93" t="s">
        <v>745</v>
      </c>
      <c r="AE15" s="47">
        <v>1</v>
      </c>
      <c r="AF15" s="942" t="s">
        <v>665</v>
      </c>
      <c r="AG15" s="967" t="s">
        <v>902</v>
      </c>
      <c r="AH15" s="954"/>
      <c r="AI15" s="954"/>
      <c r="AJ15" s="954">
        <v>5000000</v>
      </c>
      <c r="AK15" s="961">
        <f>SUM(AH15:AJ16)</f>
        <v>5000000</v>
      </c>
      <c r="AL15" s="390" t="s">
        <v>904</v>
      </c>
      <c r="AM15" s="407"/>
      <c r="AN15" s="567"/>
      <c r="AO15" s="568"/>
      <c r="AP15" s="568"/>
      <c r="AQ15" s="568"/>
      <c r="AR15" s="568"/>
      <c r="AS15" s="568"/>
      <c r="AT15" s="568"/>
      <c r="AU15" s="568"/>
      <c r="AV15" s="568"/>
      <c r="AW15" s="568"/>
      <c r="AX15" s="568"/>
      <c r="AY15" s="568"/>
      <c r="AZ15" s="399">
        <f>SUM(AN15:AY15)</f>
        <v>0</v>
      </c>
      <c r="BC15" s="93" t="s">
        <v>745</v>
      </c>
      <c r="BF15" s="93" t="s">
        <v>745</v>
      </c>
      <c r="BI15" s="47">
        <v>1</v>
      </c>
      <c r="BJ15" s="942" t="s">
        <v>665</v>
      </c>
      <c r="BK15" s="946" t="s">
        <v>902</v>
      </c>
      <c r="BL15" s="954">
        <v>5000000</v>
      </c>
      <c r="BM15" s="954"/>
      <c r="BN15" s="954"/>
      <c r="BO15" s="961">
        <f>SUM(BL15:BN16)</f>
        <v>5000000</v>
      </c>
      <c r="BP15" s="825" t="s">
        <v>904</v>
      </c>
      <c r="BQ15" s="407"/>
      <c r="BR15" s="567"/>
      <c r="BS15" s="568"/>
      <c r="BT15" s="568"/>
      <c r="BU15" s="568"/>
      <c r="BV15" s="568"/>
      <c r="BW15" s="568"/>
      <c r="BX15" s="568"/>
      <c r="BY15" s="568"/>
      <c r="BZ15" s="568"/>
      <c r="CA15" s="568"/>
      <c r="CB15" s="568"/>
      <c r="CC15" s="568"/>
      <c r="CD15" s="399">
        <f>SUM(BR15:CC15)</f>
        <v>0</v>
      </c>
      <c r="CG15" s="93" t="s">
        <v>745</v>
      </c>
      <c r="CJ15" s="93" t="s">
        <v>745</v>
      </c>
    </row>
    <row r="16" spans="1:88" ht="22.5" customHeight="1">
      <c r="B16" s="943"/>
      <c r="C16" s="968"/>
      <c r="D16" s="960"/>
      <c r="E16" s="960"/>
      <c r="F16" s="960"/>
      <c r="G16" s="962"/>
      <c r="H16" s="826"/>
      <c r="I16" s="407"/>
      <c r="J16" s="385"/>
      <c r="K16" s="386"/>
      <c r="L16" s="386"/>
      <c r="M16" s="386"/>
      <c r="N16" s="386"/>
      <c r="O16" s="386"/>
      <c r="P16" s="386"/>
      <c r="Q16" s="386"/>
      <c r="R16" s="386"/>
      <c r="S16" s="386"/>
      <c r="T16" s="386"/>
      <c r="U16" s="386"/>
      <c r="V16" s="400"/>
      <c r="X16" s="60" t="s">
        <v>746</v>
      </c>
      <c r="AF16" s="943"/>
      <c r="AG16" s="968"/>
      <c r="AH16" s="955"/>
      <c r="AI16" s="955"/>
      <c r="AJ16" s="955"/>
      <c r="AK16" s="962"/>
      <c r="AL16" s="393"/>
      <c r="AM16" s="407"/>
      <c r="AN16" s="385"/>
      <c r="AO16" s="386"/>
      <c r="AP16" s="386"/>
      <c r="AQ16" s="386"/>
      <c r="AR16" s="386"/>
      <c r="AS16" s="386"/>
      <c r="AT16" s="386"/>
      <c r="AU16" s="386"/>
      <c r="AV16" s="386"/>
      <c r="AW16" s="386"/>
      <c r="AX16" s="386"/>
      <c r="AY16" s="386"/>
      <c r="AZ16" s="400"/>
      <c r="BB16" s="60" t="s">
        <v>746</v>
      </c>
      <c r="BJ16" s="943"/>
      <c r="BK16" s="947"/>
      <c r="BL16" s="955"/>
      <c r="BM16" s="955"/>
      <c r="BN16" s="955"/>
      <c r="BO16" s="962"/>
      <c r="BP16" s="826"/>
      <c r="BQ16" s="407"/>
      <c r="BR16" s="385"/>
      <c r="BS16" s="386"/>
      <c r="BT16" s="386"/>
      <c r="BU16" s="386"/>
      <c r="BV16" s="386"/>
      <c r="BW16" s="386"/>
      <c r="BX16" s="386"/>
      <c r="BY16" s="386"/>
      <c r="BZ16" s="386"/>
      <c r="CA16" s="386"/>
      <c r="CB16" s="386"/>
      <c r="CC16" s="386"/>
      <c r="CD16" s="400"/>
      <c r="CF16" s="60" t="s">
        <v>746</v>
      </c>
    </row>
    <row r="17" spans="1:84" ht="22.5" customHeight="1">
      <c r="A17" s="47">
        <v>2</v>
      </c>
      <c r="B17" s="942" t="s">
        <v>665</v>
      </c>
      <c r="C17" s="967" t="s">
        <v>903</v>
      </c>
      <c r="D17" s="959">
        <v>5000000</v>
      </c>
      <c r="E17" s="959"/>
      <c r="F17" s="959"/>
      <c r="G17" s="961">
        <f>SUM(D17:F18)</f>
        <v>5000000</v>
      </c>
      <c r="H17" s="825" t="s">
        <v>904</v>
      </c>
      <c r="I17" s="407"/>
      <c r="J17" s="569"/>
      <c r="K17" s="570"/>
      <c r="L17" s="570"/>
      <c r="M17" s="570"/>
      <c r="N17" s="570"/>
      <c r="O17" s="570"/>
      <c r="P17" s="570"/>
      <c r="Q17" s="570"/>
      <c r="R17" s="570"/>
      <c r="S17" s="570"/>
      <c r="T17" s="570"/>
      <c r="U17" s="570"/>
      <c r="V17" s="401">
        <f>SUM(J17:U17)</f>
        <v>0</v>
      </c>
      <c r="X17" s="60" t="s">
        <v>747</v>
      </c>
      <c r="AE17" s="47">
        <v>2</v>
      </c>
      <c r="AF17" s="942" t="s">
        <v>665</v>
      </c>
      <c r="AG17" s="967" t="s">
        <v>903</v>
      </c>
      <c r="AH17" s="954"/>
      <c r="AI17" s="954"/>
      <c r="AJ17" s="954">
        <v>5000000</v>
      </c>
      <c r="AK17" s="961">
        <f>SUM(AH17:AJ18)</f>
        <v>5000000</v>
      </c>
      <c r="AL17" s="691" t="s">
        <v>904</v>
      </c>
      <c r="AM17" s="407"/>
      <c r="AN17" s="569"/>
      <c r="AO17" s="570"/>
      <c r="AP17" s="570"/>
      <c r="AQ17" s="570"/>
      <c r="AR17" s="570"/>
      <c r="AS17" s="570"/>
      <c r="AT17" s="570"/>
      <c r="AU17" s="570"/>
      <c r="AV17" s="570"/>
      <c r="AW17" s="570"/>
      <c r="AX17" s="570"/>
      <c r="AY17" s="570"/>
      <c r="AZ17" s="401">
        <f>SUM(AN17:AY17)</f>
        <v>0</v>
      </c>
      <c r="BB17" s="60" t="s">
        <v>747</v>
      </c>
      <c r="BI17" s="47">
        <v>2</v>
      </c>
      <c r="BJ17" s="942" t="s">
        <v>665</v>
      </c>
      <c r="BK17" s="946" t="s">
        <v>903</v>
      </c>
      <c r="BL17" s="954">
        <v>5000000</v>
      </c>
      <c r="BM17" s="954"/>
      <c r="BN17" s="954"/>
      <c r="BO17" s="961">
        <f>SUM(BL17:BN18)</f>
        <v>5000000</v>
      </c>
      <c r="BP17" s="825" t="s">
        <v>904</v>
      </c>
      <c r="BQ17" s="407"/>
      <c r="BR17" s="569"/>
      <c r="BS17" s="570"/>
      <c r="BT17" s="570"/>
      <c r="BU17" s="570"/>
      <c r="BV17" s="570"/>
      <c r="BW17" s="570"/>
      <c r="BX17" s="570"/>
      <c r="BY17" s="570"/>
      <c r="BZ17" s="570"/>
      <c r="CA17" s="570"/>
      <c r="CB17" s="570"/>
      <c r="CC17" s="570"/>
      <c r="CD17" s="401">
        <f>SUM(BR17:CC17)</f>
        <v>0</v>
      </c>
      <c r="CF17" s="60" t="s">
        <v>747</v>
      </c>
    </row>
    <row r="18" spans="1:84" ht="22.5" customHeight="1">
      <c r="B18" s="943"/>
      <c r="C18" s="968"/>
      <c r="D18" s="960"/>
      <c r="E18" s="960"/>
      <c r="F18" s="960"/>
      <c r="G18" s="962"/>
      <c r="H18" s="826"/>
      <c r="I18" s="407"/>
      <c r="J18" s="388"/>
      <c r="K18" s="387"/>
      <c r="L18" s="387"/>
      <c r="M18" s="387"/>
      <c r="N18" s="387"/>
      <c r="O18" s="387"/>
      <c r="P18" s="387"/>
      <c r="Q18" s="387"/>
      <c r="R18" s="387"/>
      <c r="S18" s="387"/>
      <c r="T18" s="387"/>
      <c r="U18" s="387"/>
      <c r="V18" s="402"/>
      <c r="AF18" s="943"/>
      <c r="AG18" s="968"/>
      <c r="AH18" s="955"/>
      <c r="AI18" s="955"/>
      <c r="AJ18" s="955"/>
      <c r="AK18" s="962"/>
      <c r="AL18" s="393"/>
      <c r="AM18" s="407"/>
      <c r="AN18" s="388"/>
      <c r="AO18" s="387"/>
      <c r="AP18" s="387"/>
      <c r="AQ18" s="387"/>
      <c r="AR18" s="387"/>
      <c r="AS18" s="387"/>
      <c r="AT18" s="387"/>
      <c r="AU18" s="387"/>
      <c r="AV18" s="387"/>
      <c r="AW18" s="387"/>
      <c r="AX18" s="387"/>
      <c r="AY18" s="387"/>
      <c r="AZ18" s="402"/>
      <c r="BJ18" s="943"/>
      <c r="BK18" s="947"/>
      <c r="BL18" s="955"/>
      <c r="BM18" s="955"/>
      <c r="BN18" s="955"/>
      <c r="BO18" s="962"/>
      <c r="BP18" s="826"/>
      <c r="BQ18" s="407"/>
      <c r="BR18" s="388"/>
      <c r="BS18" s="387"/>
      <c r="BT18" s="387"/>
      <c r="BU18" s="387"/>
      <c r="BV18" s="387"/>
      <c r="BW18" s="387"/>
      <c r="BX18" s="387"/>
      <c r="BY18" s="387"/>
      <c r="BZ18" s="387"/>
      <c r="CA18" s="387"/>
      <c r="CB18" s="387"/>
      <c r="CC18" s="387"/>
      <c r="CD18" s="402"/>
    </row>
    <row r="19" spans="1:84" ht="22.5" customHeight="1">
      <c r="A19" s="47">
        <v>3</v>
      </c>
      <c r="B19" s="942" t="s">
        <v>665</v>
      </c>
      <c r="C19" s="967" t="s">
        <v>903</v>
      </c>
      <c r="D19" s="959">
        <v>5000000</v>
      </c>
      <c r="E19" s="959"/>
      <c r="F19" s="959"/>
      <c r="G19" s="961">
        <f>SUM(D19:F20)</f>
        <v>5000000</v>
      </c>
      <c r="H19" s="827" t="s">
        <v>904</v>
      </c>
      <c r="I19" s="407"/>
      <c r="J19" s="569"/>
      <c r="K19" s="570"/>
      <c r="L19" s="570"/>
      <c r="M19" s="570"/>
      <c r="N19" s="570"/>
      <c r="O19" s="570"/>
      <c r="P19" s="570"/>
      <c r="Q19" s="570"/>
      <c r="R19" s="570"/>
      <c r="S19" s="570"/>
      <c r="T19" s="570"/>
      <c r="U19" s="570"/>
      <c r="V19" s="399">
        <f>SUM(J19:U19)</f>
        <v>0</v>
      </c>
      <c r="AE19" s="47">
        <v>3</v>
      </c>
      <c r="AF19" s="942" t="s">
        <v>665</v>
      </c>
      <c r="AG19" s="967" t="s">
        <v>903</v>
      </c>
      <c r="AH19" s="954"/>
      <c r="AI19" s="954"/>
      <c r="AJ19" s="954">
        <v>5000000</v>
      </c>
      <c r="AK19" s="961">
        <f>SUM(AH19:AJ20)</f>
        <v>5000000</v>
      </c>
      <c r="AL19" s="691" t="s">
        <v>904</v>
      </c>
      <c r="AM19" s="407"/>
      <c r="AN19" s="569"/>
      <c r="AO19" s="570"/>
      <c r="AP19" s="570"/>
      <c r="AQ19" s="570"/>
      <c r="AR19" s="570"/>
      <c r="AS19" s="570"/>
      <c r="AT19" s="570"/>
      <c r="AU19" s="570"/>
      <c r="AV19" s="570"/>
      <c r="AW19" s="570"/>
      <c r="AX19" s="570"/>
      <c r="AY19" s="570"/>
      <c r="AZ19" s="399">
        <f>SUM(AN19:AY19)</f>
        <v>0</v>
      </c>
      <c r="BI19" s="47">
        <v>3</v>
      </c>
      <c r="BJ19" s="942" t="s">
        <v>665</v>
      </c>
      <c r="BK19" s="946" t="s">
        <v>903</v>
      </c>
      <c r="BL19" s="954">
        <v>5000000</v>
      </c>
      <c r="BM19" s="954"/>
      <c r="BN19" s="954"/>
      <c r="BO19" s="961">
        <f>SUM(BL19:BN20)</f>
        <v>5000000</v>
      </c>
      <c r="BP19" s="827" t="s">
        <v>904</v>
      </c>
      <c r="BQ19" s="407"/>
      <c r="BR19" s="569"/>
      <c r="BS19" s="570"/>
      <c r="BT19" s="570"/>
      <c r="BU19" s="570"/>
      <c r="BV19" s="570"/>
      <c r="BW19" s="570"/>
      <c r="BX19" s="570"/>
      <c r="BY19" s="570"/>
      <c r="BZ19" s="570"/>
      <c r="CA19" s="570"/>
      <c r="CB19" s="570"/>
      <c r="CC19" s="570"/>
      <c r="CD19" s="399">
        <f>SUM(BR19:CC19)</f>
        <v>0</v>
      </c>
    </row>
    <row r="20" spans="1:84" ht="22.5" customHeight="1">
      <c r="B20" s="943"/>
      <c r="C20" s="968"/>
      <c r="D20" s="960"/>
      <c r="E20" s="960"/>
      <c r="F20" s="960"/>
      <c r="G20" s="962"/>
      <c r="H20" s="124" t="s">
        <v>905</v>
      </c>
      <c r="I20" s="407"/>
      <c r="J20" s="388"/>
      <c r="K20" s="387"/>
      <c r="L20" s="387"/>
      <c r="M20" s="387"/>
      <c r="N20" s="387"/>
      <c r="O20" s="387"/>
      <c r="P20" s="387"/>
      <c r="Q20" s="387"/>
      <c r="R20" s="387"/>
      <c r="S20" s="387"/>
      <c r="T20" s="387"/>
      <c r="U20" s="387"/>
      <c r="V20" s="403"/>
      <c r="AF20" s="943"/>
      <c r="AG20" s="968"/>
      <c r="AH20" s="955"/>
      <c r="AI20" s="955"/>
      <c r="AJ20" s="955"/>
      <c r="AK20" s="962"/>
      <c r="AL20" s="391" t="s">
        <v>905</v>
      </c>
      <c r="AM20" s="407"/>
      <c r="AN20" s="388"/>
      <c r="AO20" s="387"/>
      <c r="AP20" s="387"/>
      <c r="AQ20" s="387"/>
      <c r="AR20" s="387"/>
      <c r="AS20" s="387"/>
      <c r="AT20" s="387"/>
      <c r="AU20" s="387"/>
      <c r="AV20" s="387"/>
      <c r="AW20" s="387"/>
      <c r="AX20" s="387"/>
      <c r="AY20" s="387"/>
      <c r="AZ20" s="403"/>
      <c r="BJ20" s="943"/>
      <c r="BK20" s="947"/>
      <c r="BL20" s="955"/>
      <c r="BM20" s="955"/>
      <c r="BN20" s="955"/>
      <c r="BO20" s="962"/>
      <c r="BP20" s="124" t="s">
        <v>905</v>
      </c>
      <c r="BQ20" s="407"/>
      <c r="BR20" s="388"/>
      <c r="BS20" s="387"/>
      <c r="BT20" s="387"/>
      <c r="BU20" s="387"/>
      <c r="BV20" s="387"/>
      <c r="BW20" s="387"/>
      <c r="BX20" s="387"/>
      <c r="BY20" s="387"/>
      <c r="BZ20" s="387"/>
      <c r="CA20" s="387"/>
      <c r="CB20" s="387"/>
      <c r="CC20" s="387"/>
      <c r="CD20" s="403"/>
    </row>
    <row r="21" spans="1:84" ht="22.5" customHeight="1">
      <c r="A21" s="47">
        <v>4</v>
      </c>
      <c r="B21" s="942" t="s">
        <v>663</v>
      </c>
      <c r="C21" s="967" t="s">
        <v>903</v>
      </c>
      <c r="D21" s="959">
        <v>4500000</v>
      </c>
      <c r="E21" s="959"/>
      <c r="F21" s="959"/>
      <c r="G21" s="961">
        <f>SUM(D21:F22)</f>
        <v>4500000</v>
      </c>
      <c r="H21" s="825" t="s">
        <v>906</v>
      </c>
      <c r="I21" s="407"/>
      <c r="J21" s="569"/>
      <c r="K21" s="570"/>
      <c r="L21" s="570"/>
      <c r="M21" s="570"/>
      <c r="N21" s="570"/>
      <c r="O21" s="570"/>
      <c r="P21" s="570"/>
      <c r="Q21" s="570"/>
      <c r="R21" s="570"/>
      <c r="S21" s="570"/>
      <c r="T21" s="570"/>
      <c r="U21" s="570"/>
      <c r="V21" s="401">
        <f>SUM(J21:U21)</f>
        <v>0</v>
      </c>
      <c r="AE21" s="47">
        <v>4</v>
      </c>
      <c r="AF21" s="942" t="s">
        <v>663</v>
      </c>
      <c r="AG21" s="967" t="s">
        <v>903</v>
      </c>
      <c r="AH21" s="954"/>
      <c r="AI21" s="954"/>
      <c r="AJ21" s="954">
        <v>4500000</v>
      </c>
      <c r="AK21" s="961">
        <f>SUM(AH21:AJ22)</f>
        <v>4500000</v>
      </c>
      <c r="AL21" s="392" t="s">
        <v>906</v>
      </c>
      <c r="AM21" s="407"/>
      <c r="AN21" s="569"/>
      <c r="AO21" s="570"/>
      <c r="AP21" s="570"/>
      <c r="AQ21" s="570"/>
      <c r="AR21" s="570"/>
      <c r="AS21" s="570"/>
      <c r="AT21" s="570"/>
      <c r="AU21" s="570"/>
      <c r="AV21" s="570"/>
      <c r="AW21" s="570"/>
      <c r="AX21" s="570"/>
      <c r="AY21" s="570"/>
      <c r="AZ21" s="401">
        <f>SUM(AN21:AY21)</f>
        <v>0</v>
      </c>
      <c r="BI21" s="47">
        <v>4</v>
      </c>
      <c r="BJ21" s="942" t="s">
        <v>663</v>
      </c>
      <c r="BK21" s="946" t="s">
        <v>903</v>
      </c>
      <c r="BL21" s="954">
        <v>4500000</v>
      </c>
      <c r="BM21" s="954"/>
      <c r="BN21" s="954"/>
      <c r="BO21" s="961">
        <f>SUM(BL21:BN22)</f>
        <v>4500000</v>
      </c>
      <c r="BP21" s="825" t="s">
        <v>906</v>
      </c>
      <c r="BQ21" s="407"/>
      <c r="BR21" s="569"/>
      <c r="BS21" s="570"/>
      <c r="BT21" s="570"/>
      <c r="BU21" s="570"/>
      <c r="BV21" s="570"/>
      <c r="BW21" s="570"/>
      <c r="BX21" s="570"/>
      <c r="BY21" s="570"/>
      <c r="BZ21" s="570"/>
      <c r="CA21" s="570"/>
      <c r="CB21" s="570"/>
      <c r="CC21" s="570"/>
      <c r="CD21" s="401">
        <f>SUM(BR21:CC21)</f>
        <v>0</v>
      </c>
    </row>
    <row r="22" spans="1:84" ht="22.5" customHeight="1">
      <c r="B22" s="943"/>
      <c r="C22" s="968"/>
      <c r="D22" s="960"/>
      <c r="E22" s="960"/>
      <c r="F22" s="960"/>
      <c r="G22" s="962"/>
      <c r="H22" s="826" t="s">
        <v>907</v>
      </c>
      <c r="I22" s="407"/>
      <c r="J22" s="388"/>
      <c r="K22" s="387"/>
      <c r="L22" s="387"/>
      <c r="M22" s="387"/>
      <c r="N22" s="387"/>
      <c r="O22" s="387"/>
      <c r="P22" s="387"/>
      <c r="Q22" s="387"/>
      <c r="R22" s="387"/>
      <c r="S22" s="387"/>
      <c r="T22" s="387"/>
      <c r="U22" s="387"/>
      <c r="V22" s="402"/>
      <c r="AF22" s="943"/>
      <c r="AG22" s="968"/>
      <c r="AH22" s="955"/>
      <c r="AI22" s="955"/>
      <c r="AJ22" s="955"/>
      <c r="AK22" s="962"/>
      <c r="AL22" s="393" t="s">
        <v>907</v>
      </c>
      <c r="AM22" s="407"/>
      <c r="AN22" s="388"/>
      <c r="AO22" s="387"/>
      <c r="AP22" s="387"/>
      <c r="AQ22" s="387"/>
      <c r="AR22" s="387"/>
      <c r="AS22" s="387"/>
      <c r="AT22" s="387"/>
      <c r="AU22" s="387"/>
      <c r="AV22" s="387"/>
      <c r="AW22" s="387"/>
      <c r="AX22" s="387"/>
      <c r="AY22" s="387"/>
      <c r="AZ22" s="402"/>
      <c r="BJ22" s="943"/>
      <c r="BK22" s="947"/>
      <c r="BL22" s="955"/>
      <c r="BM22" s="955"/>
      <c r="BN22" s="955"/>
      <c r="BO22" s="962"/>
      <c r="BP22" s="826" t="s">
        <v>907</v>
      </c>
      <c r="BQ22" s="407"/>
      <c r="BR22" s="388"/>
      <c r="BS22" s="387"/>
      <c r="BT22" s="387"/>
      <c r="BU22" s="387"/>
      <c r="BV22" s="387"/>
      <c r="BW22" s="387"/>
      <c r="BX22" s="387"/>
      <c r="BY22" s="387"/>
      <c r="BZ22" s="387"/>
      <c r="CA22" s="387"/>
      <c r="CB22" s="387"/>
      <c r="CC22" s="387"/>
      <c r="CD22" s="402"/>
    </row>
    <row r="23" spans="1:84" ht="22.5" customHeight="1">
      <c r="A23" s="47">
        <v>5</v>
      </c>
      <c r="B23" s="942" t="s">
        <v>663</v>
      </c>
      <c r="C23" s="967" t="s">
        <v>903</v>
      </c>
      <c r="D23" s="959">
        <v>4500000</v>
      </c>
      <c r="E23" s="959"/>
      <c r="F23" s="959"/>
      <c r="G23" s="961">
        <f>SUM(D23:F24)</f>
        <v>4500000</v>
      </c>
      <c r="H23" s="825" t="s">
        <v>908</v>
      </c>
      <c r="I23" s="407"/>
      <c r="J23" s="569"/>
      <c r="K23" s="570"/>
      <c r="L23" s="570"/>
      <c r="M23" s="570"/>
      <c r="N23" s="570"/>
      <c r="O23" s="570"/>
      <c r="P23" s="570"/>
      <c r="Q23" s="570"/>
      <c r="R23" s="570"/>
      <c r="S23" s="570"/>
      <c r="T23" s="570"/>
      <c r="U23" s="570"/>
      <c r="V23" s="401">
        <f>SUM(J23:U23)</f>
        <v>0</v>
      </c>
      <c r="AE23" s="47">
        <v>5</v>
      </c>
      <c r="AF23" s="942" t="s">
        <v>663</v>
      </c>
      <c r="AG23" s="967" t="s">
        <v>903</v>
      </c>
      <c r="AH23" s="954"/>
      <c r="AI23" s="954"/>
      <c r="AJ23" s="954">
        <v>4500000</v>
      </c>
      <c r="AK23" s="961">
        <f>SUM(AH23:AJ24)</f>
        <v>4500000</v>
      </c>
      <c r="AL23" s="392" t="s">
        <v>908</v>
      </c>
      <c r="AM23" s="407"/>
      <c r="AN23" s="569"/>
      <c r="AO23" s="570"/>
      <c r="AP23" s="570"/>
      <c r="AQ23" s="570"/>
      <c r="AR23" s="570"/>
      <c r="AS23" s="570"/>
      <c r="AT23" s="570"/>
      <c r="AU23" s="570"/>
      <c r="AV23" s="570"/>
      <c r="AW23" s="570"/>
      <c r="AX23" s="570"/>
      <c r="AY23" s="570"/>
      <c r="AZ23" s="401">
        <f>SUM(AN23:AY23)</f>
        <v>0</v>
      </c>
      <c r="BI23" s="47">
        <v>5</v>
      </c>
      <c r="BJ23" s="942" t="s">
        <v>663</v>
      </c>
      <c r="BK23" s="946" t="s">
        <v>903</v>
      </c>
      <c r="BL23" s="954">
        <v>4500000</v>
      </c>
      <c r="BM23" s="954"/>
      <c r="BN23" s="954"/>
      <c r="BO23" s="961">
        <f>SUM(BL23:BN24)</f>
        <v>4500000</v>
      </c>
      <c r="BP23" s="825" t="s">
        <v>908</v>
      </c>
      <c r="BQ23" s="407"/>
      <c r="BR23" s="569"/>
      <c r="BS23" s="570"/>
      <c r="BT23" s="570"/>
      <c r="BU23" s="570"/>
      <c r="BV23" s="570"/>
      <c r="BW23" s="570"/>
      <c r="BX23" s="570"/>
      <c r="BY23" s="570"/>
      <c r="BZ23" s="570"/>
      <c r="CA23" s="570"/>
      <c r="CB23" s="570"/>
      <c r="CC23" s="570"/>
      <c r="CD23" s="401">
        <f>SUM(BR23:CC23)</f>
        <v>0</v>
      </c>
    </row>
    <row r="24" spans="1:84" ht="22.5" customHeight="1">
      <c r="B24" s="943"/>
      <c r="C24" s="968"/>
      <c r="D24" s="960"/>
      <c r="E24" s="960"/>
      <c r="F24" s="960"/>
      <c r="G24" s="962"/>
      <c r="H24" s="826"/>
      <c r="I24" s="407"/>
      <c r="J24" s="388"/>
      <c r="K24" s="387"/>
      <c r="L24" s="387"/>
      <c r="M24" s="387"/>
      <c r="N24" s="387"/>
      <c r="O24" s="387"/>
      <c r="P24" s="387"/>
      <c r="Q24" s="387"/>
      <c r="R24" s="387"/>
      <c r="S24" s="387"/>
      <c r="T24" s="387"/>
      <c r="U24" s="387"/>
      <c r="V24" s="402"/>
      <c r="AF24" s="943"/>
      <c r="AG24" s="968"/>
      <c r="AH24" s="955"/>
      <c r="AI24" s="955"/>
      <c r="AJ24" s="955"/>
      <c r="AK24" s="962"/>
      <c r="AL24" s="393"/>
      <c r="AM24" s="407"/>
      <c r="AN24" s="388"/>
      <c r="AO24" s="387"/>
      <c r="AP24" s="387"/>
      <c r="AQ24" s="387"/>
      <c r="AR24" s="387"/>
      <c r="AS24" s="387"/>
      <c r="AT24" s="387"/>
      <c r="AU24" s="387"/>
      <c r="AV24" s="387"/>
      <c r="AW24" s="387"/>
      <c r="AX24" s="387"/>
      <c r="AY24" s="387"/>
      <c r="AZ24" s="402"/>
      <c r="BJ24" s="943"/>
      <c r="BK24" s="947"/>
      <c r="BL24" s="955"/>
      <c r="BM24" s="955"/>
      <c r="BN24" s="955"/>
      <c r="BO24" s="962"/>
      <c r="BP24" s="826"/>
      <c r="BQ24" s="407"/>
      <c r="BR24" s="388"/>
      <c r="BS24" s="387"/>
      <c r="BT24" s="387"/>
      <c r="BU24" s="387"/>
      <c r="BV24" s="387"/>
      <c r="BW24" s="387"/>
      <c r="BX24" s="387"/>
      <c r="BY24" s="387"/>
      <c r="BZ24" s="387"/>
      <c r="CA24" s="387"/>
      <c r="CB24" s="387"/>
      <c r="CC24" s="387"/>
      <c r="CD24" s="402"/>
    </row>
    <row r="25" spans="1:84" ht="22.5" customHeight="1">
      <c r="A25" s="47">
        <v>6</v>
      </c>
      <c r="B25" s="963" t="s">
        <v>664</v>
      </c>
      <c r="C25" s="965" t="s">
        <v>903</v>
      </c>
      <c r="D25" s="823"/>
      <c r="E25" s="969">
        <v>1750000</v>
      </c>
      <c r="F25" s="823"/>
      <c r="G25" s="961">
        <f>SUM(D25:F26)</f>
        <v>1750000</v>
      </c>
      <c r="H25" s="825" t="s">
        <v>909</v>
      </c>
      <c r="I25" s="407"/>
      <c r="J25" s="569"/>
      <c r="K25" s="570"/>
      <c r="L25" s="570"/>
      <c r="M25" s="570"/>
      <c r="N25" s="570"/>
      <c r="O25" s="570"/>
      <c r="P25" s="570"/>
      <c r="Q25" s="570"/>
      <c r="R25" s="570"/>
      <c r="S25" s="570"/>
      <c r="T25" s="570"/>
      <c r="U25" s="570"/>
      <c r="V25" s="401">
        <f>SUM(J25:U25)</f>
        <v>0</v>
      </c>
      <c r="AE25" s="47">
        <v>6</v>
      </c>
      <c r="AF25" s="963" t="s">
        <v>664</v>
      </c>
      <c r="AG25" s="965" t="s">
        <v>903</v>
      </c>
      <c r="AH25" s="954"/>
      <c r="AI25" s="954"/>
      <c r="AJ25" s="954">
        <v>1750000</v>
      </c>
      <c r="AK25" s="961">
        <f>SUM(AH25:AJ26)</f>
        <v>1750000</v>
      </c>
      <c r="AL25" s="825" t="s">
        <v>909</v>
      </c>
      <c r="AM25" s="407"/>
      <c r="AN25" s="569"/>
      <c r="AO25" s="570"/>
      <c r="AP25" s="570"/>
      <c r="AQ25" s="570"/>
      <c r="AR25" s="570"/>
      <c r="AS25" s="570"/>
      <c r="AT25" s="570"/>
      <c r="AU25" s="570"/>
      <c r="AV25" s="570"/>
      <c r="AW25" s="570"/>
      <c r="AX25" s="570"/>
      <c r="AY25" s="570"/>
      <c r="AZ25" s="401">
        <f>SUM(AN25:AY25)</f>
        <v>0</v>
      </c>
      <c r="BI25" s="47">
        <v>6</v>
      </c>
      <c r="BJ25" s="963" t="s">
        <v>664</v>
      </c>
      <c r="BK25" s="946" t="s">
        <v>903</v>
      </c>
      <c r="BL25" s="954"/>
      <c r="BM25" s="954">
        <v>1750000</v>
      </c>
      <c r="BN25" s="954"/>
      <c r="BO25" s="961">
        <f>SUM(BL25:BN26)</f>
        <v>1750000</v>
      </c>
      <c r="BP25" s="825" t="s">
        <v>909</v>
      </c>
      <c r="BQ25" s="407"/>
      <c r="BR25" s="569"/>
      <c r="BS25" s="570"/>
      <c r="BT25" s="570"/>
      <c r="BU25" s="570"/>
      <c r="BV25" s="570"/>
      <c r="BW25" s="570"/>
      <c r="BX25" s="570"/>
      <c r="BY25" s="570"/>
      <c r="BZ25" s="570"/>
      <c r="CA25" s="570"/>
      <c r="CB25" s="570"/>
      <c r="CC25" s="570"/>
      <c r="CD25" s="401">
        <f>SUM(BR25:CC25)</f>
        <v>0</v>
      </c>
    </row>
    <row r="26" spans="1:84" ht="22.5" customHeight="1">
      <c r="B26" s="964"/>
      <c r="C26" s="966"/>
      <c r="D26" s="824"/>
      <c r="E26" s="966"/>
      <c r="F26" s="824"/>
      <c r="G26" s="962"/>
      <c r="H26" s="826" t="s">
        <v>910</v>
      </c>
      <c r="I26" s="407"/>
      <c r="J26" s="388"/>
      <c r="K26" s="387"/>
      <c r="L26" s="387"/>
      <c r="M26" s="387"/>
      <c r="N26" s="387"/>
      <c r="O26" s="387"/>
      <c r="P26" s="387"/>
      <c r="Q26" s="387"/>
      <c r="R26" s="387"/>
      <c r="S26" s="387"/>
      <c r="T26" s="387"/>
      <c r="U26" s="387"/>
      <c r="V26" s="402"/>
      <c r="AF26" s="964"/>
      <c r="AG26" s="966"/>
      <c r="AH26" s="955"/>
      <c r="AI26" s="955"/>
      <c r="AJ26" s="955"/>
      <c r="AK26" s="962"/>
      <c r="AL26" s="826" t="s">
        <v>910</v>
      </c>
      <c r="AM26" s="407"/>
      <c r="AN26" s="388"/>
      <c r="AO26" s="387"/>
      <c r="AP26" s="387"/>
      <c r="AQ26" s="387"/>
      <c r="AR26" s="387"/>
      <c r="AS26" s="387"/>
      <c r="AT26" s="387"/>
      <c r="AU26" s="387"/>
      <c r="AV26" s="387"/>
      <c r="AW26" s="387"/>
      <c r="AX26" s="387"/>
      <c r="AY26" s="387"/>
      <c r="AZ26" s="402"/>
      <c r="BJ26" s="964"/>
      <c r="BK26" s="947"/>
      <c r="BL26" s="955"/>
      <c r="BM26" s="955"/>
      <c r="BN26" s="955"/>
      <c r="BO26" s="962"/>
      <c r="BP26" s="826" t="s">
        <v>910</v>
      </c>
      <c r="BQ26" s="407"/>
      <c r="BR26" s="388"/>
      <c r="BS26" s="387"/>
      <c r="BT26" s="387"/>
      <c r="BU26" s="387"/>
      <c r="BV26" s="387"/>
      <c r="BW26" s="387"/>
      <c r="BX26" s="387"/>
      <c r="BY26" s="387"/>
      <c r="BZ26" s="387"/>
      <c r="CA26" s="387"/>
      <c r="CB26" s="387"/>
      <c r="CC26" s="387"/>
      <c r="CD26" s="402"/>
    </row>
    <row r="27" spans="1:84" ht="22.5" customHeight="1">
      <c r="A27" s="47">
        <v>7</v>
      </c>
      <c r="B27" s="963" t="s">
        <v>664</v>
      </c>
      <c r="C27" s="965" t="s">
        <v>903</v>
      </c>
      <c r="D27" s="823"/>
      <c r="E27" s="969">
        <v>1750000</v>
      </c>
      <c r="F27" s="823"/>
      <c r="G27" s="961">
        <f>SUM(D27:F28)</f>
        <v>1750000</v>
      </c>
      <c r="H27" s="825" t="s">
        <v>904</v>
      </c>
      <c r="I27" s="407"/>
      <c r="J27" s="569"/>
      <c r="K27" s="570"/>
      <c r="L27" s="570"/>
      <c r="M27" s="570"/>
      <c r="N27" s="570"/>
      <c r="O27" s="570"/>
      <c r="P27" s="570"/>
      <c r="Q27" s="570"/>
      <c r="R27" s="570"/>
      <c r="S27" s="570"/>
      <c r="T27" s="570"/>
      <c r="U27" s="570"/>
      <c r="V27" s="401">
        <f>SUM(J27:U27)</f>
        <v>0</v>
      </c>
      <c r="AE27" s="47">
        <v>7</v>
      </c>
      <c r="AF27" s="963" t="s">
        <v>664</v>
      </c>
      <c r="AG27" s="965" t="s">
        <v>903</v>
      </c>
      <c r="AH27" s="954"/>
      <c r="AI27" s="954"/>
      <c r="AJ27" s="975">
        <v>1750000</v>
      </c>
      <c r="AK27" s="961">
        <f>SUM(AH27:AJ28)</f>
        <v>1750000</v>
      </c>
      <c r="AL27" s="392" t="s">
        <v>904</v>
      </c>
      <c r="AM27" s="407"/>
      <c r="AN27" s="569"/>
      <c r="AO27" s="570"/>
      <c r="AP27" s="570"/>
      <c r="AQ27" s="570"/>
      <c r="AR27" s="570"/>
      <c r="AS27" s="570"/>
      <c r="AT27" s="570"/>
      <c r="AU27" s="570"/>
      <c r="AV27" s="570"/>
      <c r="AW27" s="570"/>
      <c r="AX27" s="570"/>
      <c r="AY27" s="570"/>
      <c r="AZ27" s="401">
        <f>SUM(AN27:AY27)</f>
        <v>0</v>
      </c>
      <c r="BI27" s="47">
        <v>7</v>
      </c>
      <c r="BJ27" s="963" t="s">
        <v>664</v>
      </c>
      <c r="BK27" s="977" t="s">
        <v>903</v>
      </c>
      <c r="BL27" s="954"/>
      <c r="BM27" s="954">
        <v>1750000</v>
      </c>
      <c r="BN27" s="954"/>
      <c r="BO27" s="961">
        <f>SUM(BL27:BN28)</f>
        <v>1750000</v>
      </c>
      <c r="BP27" s="825" t="s">
        <v>904</v>
      </c>
      <c r="BQ27" s="407"/>
      <c r="BR27" s="569"/>
      <c r="BS27" s="570"/>
      <c r="BT27" s="570"/>
      <c r="BU27" s="570"/>
      <c r="BV27" s="570"/>
      <c r="BW27" s="570"/>
      <c r="BX27" s="570"/>
      <c r="BY27" s="570"/>
      <c r="BZ27" s="570"/>
      <c r="CA27" s="570"/>
      <c r="CB27" s="570"/>
      <c r="CC27" s="570"/>
      <c r="CD27" s="401">
        <f>SUM(BR27:CC27)</f>
        <v>0</v>
      </c>
    </row>
    <row r="28" spans="1:84" ht="22.5" customHeight="1">
      <c r="B28" s="964"/>
      <c r="C28" s="966"/>
      <c r="D28" s="824"/>
      <c r="E28" s="966"/>
      <c r="F28" s="824"/>
      <c r="G28" s="962"/>
      <c r="H28" s="826" t="s">
        <v>910</v>
      </c>
      <c r="I28" s="407"/>
      <c r="J28" s="388"/>
      <c r="K28" s="387"/>
      <c r="L28" s="387"/>
      <c r="M28" s="387"/>
      <c r="N28" s="387"/>
      <c r="O28" s="387"/>
      <c r="P28" s="387"/>
      <c r="Q28" s="387"/>
      <c r="R28" s="387"/>
      <c r="S28" s="387"/>
      <c r="T28" s="387"/>
      <c r="U28" s="387"/>
      <c r="V28" s="402"/>
      <c r="AF28" s="964"/>
      <c r="AG28" s="966"/>
      <c r="AH28" s="955"/>
      <c r="AI28" s="955"/>
      <c r="AJ28" s="976"/>
      <c r="AK28" s="962"/>
      <c r="AL28" s="393" t="s">
        <v>910</v>
      </c>
      <c r="AM28" s="407"/>
      <c r="AN28" s="388"/>
      <c r="AO28" s="387"/>
      <c r="AP28" s="387"/>
      <c r="AQ28" s="387"/>
      <c r="AR28" s="387"/>
      <c r="AS28" s="387"/>
      <c r="AT28" s="387"/>
      <c r="AU28" s="387"/>
      <c r="AV28" s="387"/>
      <c r="AW28" s="387"/>
      <c r="AX28" s="387"/>
      <c r="AY28" s="387"/>
      <c r="AZ28" s="402"/>
      <c r="BJ28" s="964"/>
      <c r="BK28" s="978"/>
      <c r="BL28" s="955"/>
      <c r="BM28" s="955"/>
      <c r="BN28" s="955"/>
      <c r="BO28" s="962"/>
      <c r="BP28" s="826" t="s">
        <v>910</v>
      </c>
      <c r="BQ28" s="407"/>
      <c r="BR28" s="388"/>
      <c r="BS28" s="387"/>
      <c r="BT28" s="387"/>
      <c r="BU28" s="387"/>
      <c r="BV28" s="387"/>
      <c r="BW28" s="387"/>
      <c r="BX28" s="387"/>
      <c r="BY28" s="387"/>
      <c r="BZ28" s="387"/>
      <c r="CA28" s="387"/>
      <c r="CB28" s="387"/>
      <c r="CC28" s="387"/>
      <c r="CD28" s="402"/>
    </row>
    <row r="29" spans="1:84" ht="22.5" customHeight="1">
      <c r="A29" s="47">
        <v>8</v>
      </c>
      <c r="B29" s="963" t="s">
        <v>662</v>
      </c>
      <c r="C29" s="965" t="s">
        <v>903</v>
      </c>
      <c r="D29" s="823"/>
      <c r="E29" s="969">
        <v>1000000</v>
      </c>
      <c r="F29" s="823"/>
      <c r="G29" s="961">
        <f>SUM(D29:F30)</f>
        <v>1000000</v>
      </c>
      <c r="H29" s="825" t="s">
        <v>911</v>
      </c>
      <c r="I29" s="407"/>
      <c r="J29" s="569"/>
      <c r="K29" s="570"/>
      <c r="L29" s="570"/>
      <c r="M29" s="570"/>
      <c r="N29" s="570"/>
      <c r="O29" s="570"/>
      <c r="P29" s="570"/>
      <c r="Q29" s="570"/>
      <c r="R29" s="570"/>
      <c r="S29" s="570"/>
      <c r="T29" s="570"/>
      <c r="U29" s="570"/>
      <c r="V29" s="401">
        <f>SUM(J29:U29)</f>
        <v>0</v>
      </c>
      <c r="AE29" s="47">
        <v>8</v>
      </c>
      <c r="AF29" s="963" t="s">
        <v>662</v>
      </c>
      <c r="AG29" s="965" t="s">
        <v>903</v>
      </c>
      <c r="AH29" s="954"/>
      <c r="AI29" s="954"/>
      <c r="AJ29" s="975">
        <v>1000000</v>
      </c>
      <c r="AK29" s="961">
        <f>SUM(AH29:AJ30)</f>
        <v>1000000</v>
      </c>
      <c r="AL29" s="392" t="s">
        <v>911</v>
      </c>
      <c r="AM29" s="407"/>
      <c r="AN29" s="569"/>
      <c r="AO29" s="570"/>
      <c r="AP29" s="570"/>
      <c r="AQ29" s="570"/>
      <c r="AR29" s="570"/>
      <c r="AS29" s="570"/>
      <c r="AT29" s="570"/>
      <c r="AU29" s="570"/>
      <c r="AV29" s="570"/>
      <c r="AW29" s="570"/>
      <c r="AX29" s="570"/>
      <c r="AY29" s="570"/>
      <c r="AZ29" s="401">
        <f>SUM(AN29:AY29)</f>
        <v>0</v>
      </c>
      <c r="BI29" s="47">
        <v>8</v>
      </c>
      <c r="BJ29" s="963" t="s">
        <v>662</v>
      </c>
      <c r="BK29" s="977" t="s">
        <v>903</v>
      </c>
      <c r="BL29" s="954"/>
      <c r="BM29" s="954">
        <v>1000000</v>
      </c>
      <c r="BN29" s="954"/>
      <c r="BO29" s="961">
        <f>SUM(BL29:BN30)</f>
        <v>1000000</v>
      </c>
      <c r="BP29" s="825" t="s">
        <v>911</v>
      </c>
      <c r="BQ29" s="407"/>
      <c r="BR29" s="569"/>
      <c r="BS29" s="570"/>
      <c r="BT29" s="570"/>
      <c r="BU29" s="570"/>
      <c r="BV29" s="570"/>
      <c r="BW29" s="570"/>
      <c r="BX29" s="570"/>
      <c r="BY29" s="570"/>
      <c r="BZ29" s="570"/>
      <c r="CA29" s="570"/>
      <c r="CB29" s="570"/>
      <c r="CC29" s="570"/>
      <c r="CD29" s="401">
        <f>SUM(BR29:CC29)</f>
        <v>0</v>
      </c>
    </row>
    <row r="30" spans="1:84" ht="22.5" customHeight="1">
      <c r="B30" s="964"/>
      <c r="C30" s="966"/>
      <c r="D30" s="824"/>
      <c r="E30" s="966"/>
      <c r="F30" s="824"/>
      <c r="G30" s="962"/>
      <c r="H30" s="826" t="s">
        <v>912</v>
      </c>
      <c r="I30" s="407"/>
      <c r="J30" s="388"/>
      <c r="K30" s="387"/>
      <c r="L30" s="387"/>
      <c r="M30" s="387"/>
      <c r="N30" s="387"/>
      <c r="O30" s="387"/>
      <c r="P30" s="387"/>
      <c r="Q30" s="387"/>
      <c r="R30" s="387"/>
      <c r="S30" s="387"/>
      <c r="T30" s="387"/>
      <c r="U30" s="387"/>
      <c r="V30" s="402"/>
      <c r="AF30" s="964"/>
      <c r="AG30" s="966"/>
      <c r="AH30" s="955"/>
      <c r="AI30" s="955"/>
      <c r="AJ30" s="976"/>
      <c r="AK30" s="962"/>
      <c r="AL30" s="393" t="s">
        <v>912</v>
      </c>
      <c r="AM30" s="407"/>
      <c r="AN30" s="388"/>
      <c r="AO30" s="387"/>
      <c r="AP30" s="387"/>
      <c r="AQ30" s="387"/>
      <c r="AR30" s="387"/>
      <c r="AS30" s="387"/>
      <c r="AT30" s="387"/>
      <c r="AU30" s="387"/>
      <c r="AV30" s="387"/>
      <c r="AW30" s="387"/>
      <c r="AX30" s="387"/>
      <c r="AY30" s="387"/>
      <c r="AZ30" s="402"/>
      <c r="BJ30" s="964"/>
      <c r="BK30" s="978"/>
      <c r="BL30" s="955"/>
      <c r="BM30" s="955"/>
      <c r="BN30" s="955"/>
      <c r="BO30" s="962"/>
      <c r="BP30" s="826" t="s">
        <v>912</v>
      </c>
      <c r="BQ30" s="407"/>
      <c r="BR30" s="388"/>
      <c r="BS30" s="387"/>
      <c r="BT30" s="387"/>
      <c r="BU30" s="387"/>
      <c r="BV30" s="387"/>
      <c r="BW30" s="387"/>
      <c r="BX30" s="387"/>
      <c r="BY30" s="387"/>
      <c r="BZ30" s="387"/>
      <c r="CA30" s="387"/>
      <c r="CB30" s="387"/>
      <c r="CC30" s="387"/>
      <c r="CD30" s="402"/>
    </row>
    <row r="31" spans="1:84" ht="22.5" customHeight="1">
      <c r="A31" s="47">
        <v>9</v>
      </c>
      <c r="B31" s="963" t="s">
        <v>666</v>
      </c>
      <c r="C31" s="965" t="s">
        <v>903</v>
      </c>
      <c r="D31" s="823"/>
      <c r="E31" s="969">
        <v>2100000</v>
      </c>
      <c r="F31" s="823"/>
      <c r="G31" s="961">
        <f>SUM(D31:F32)</f>
        <v>2100000</v>
      </c>
      <c r="H31" s="825" t="s">
        <v>904</v>
      </c>
      <c r="I31" s="407"/>
      <c r="J31" s="569"/>
      <c r="K31" s="570"/>
      <c r="L31" s="570"/>
      <c r="M31" s="570"/>
      <c r="N31" s="570"/>
      <c r="O31" s="570"/>
      <c r="P31" s="570"/>
      <c r="Q31" s="570"/>
      <c r="R31" s="570"/>
      <c r="S31" s="570"/>
      <c r="T31" s="570"/>
      <c r="U31" s="570"/>
      <c r="V31" s="401">
        <f>SUM(J31:U31)</f>
        <v>0</v>
      </c>
      <c r="AE31" s="47">
        <v>9</v>
      </c>
      <c r="AF31" s="963" t="s">
        <v>666</v>
      </c>
      <c r="AG31" s="965" t="s">
        <v>903</v>
      </c>
      <c r="AH31" s="954"/>
      <c r="AI31" s="954"/>
      <c r="AJ31" s="975">
        <v>2100000</v>
      </c>
      <c r="AK31" s="961">
        <f>SUM(AH31:AJ32)</f>
        <v>2100000</v>
      </c>
      <c r="AL31" s="392" t="s">
        <v>904</v>
      </c>
      <c r="AM31" s="407"/>
      <c r="AN31" s="569"/>
      <c r="AO31" s="570"/>
      <c r="AP31" s="570"/>
      <c r="AQ31" s="570"/>
      <c r="AR31" s="570"/>
      <c r="AS31" s="570"/>
      <c r="AT31" s="570"/>
      <c r="AU31" s="570"/>
      <c r="AV31" s="570"/>
      <c r="AW31" s="570"/>
      <c r="AX31" s="570"/>
      <c r="AY31" s="570"/>
      <c r="AZ31" s="401">
        <f>SUM(AN31:AY31)</f>
        <v>0</v>
      </c>
      <c r="BI31" s="47">
        <v>9</v>
      </c>
      <c r="BJ31" s="963" t="s">
        <v>666</v>
      </c>
      <c r="BK31" s="977" t="s">
        <v>903</v>
      </c>
      <c r="BL31" s="954"/>
      <c r="BM31" s="954">
        <v>2100000</v>
      </c>
      <c r="BN31" s="954"/>
      <c r="BO31" s="961">
        <f>SUM(BL31:BN32)</f>
        <v>2100000</v>
      </c>
      <c r="BP31" s="825" t="s">
        <v>904</v>
      </c>
      <c r="BQ31" s="407"/>
      <c r="BR31" s="569"/>
      <c r="BS31" s="570"/>
      <c r="BT31" s="570"/>
      <c r="BU31" s="570"/>
      <c r="BV31" s="570"/>
      <c r="BW31" s="570"/>
      <c r="BX31" s="570"/>
      <c r="BY31" s="570"/>
      <c r="BZ31" s="570"/>
      <c r="CA31" s="570"/>
      <c r="CB31" s="570"/>
      <c r="CC31" s="570"/>
      <c r="CD31" s="401">
        <f>SUM(BR31:CC31)</f>
        <v>0</v>
      </c>
    </row>
    <row r="32" spans="1:84" ht="22.5" customHeight="1">
      <c r="B32" s="964"/>
      <c r="C32" s="966"/>
      <c r="D32" s="824"/>
      <c r="E32" s="966"/>
      <c r="F32" s="824"/>
      <c r="G32" s="962"/>
      <c r="H32" s="826" t="s">
        <v>913</v>
      </c>
      <c r="I32" s="407"/>
      <c r="J32" s="388"/>
      <c r="K32" s="387"/>
      <c r="L32" s="387"/>
      <c r="M32" s="387"/>
      <c r="N32" s="387"/>
      <c r="O32" s="387"/>
      <c r="P32" s="387"/>
      <c r="Q32" s="387"/>
      <c r="R32" s="387"/>
      <c r="S32" s="387"/>
      <c r="T32" s="387"/>
      <c r="U32" s="387"/>
      <c r="V32" s="402"/>
      <c r="AF32" s="964"/>
      <c r="AG32" s="966"/>
      <c r="AH32" s="955"/>
      <c r="AI32" s="955"/>
      <c r="AJ32" s="976"/>
      <c r="AK32" s="962"/>
      <c r="AL32" s="393" t="s">
        <v>913</v>
      </c>
      <c r="AM32" s="407"/>
      <c r="AN32" s="388"/>
      <c r="AO32" s="387"/>
      <c r="AP32" s="387"/>
      <c r="AQ32" s="387"/>
      <c r="AR32" s="387"/>
      <c r="AS32" s="387"/>
      <c r="AT32" s="387"/>
      <c r="AU32" s="387"/>
      <c r="AV32" s="387"/>
      <c r="AW32" s="387"/>
      <c r="AX32" s="387"/>
      <c r="AY32" s="387"/>
      <c r="AZ32" s="402"/>
      <c r="BJ32" s="964"/>
      <c r="BK32" s="978"/>
      <c r="BL32" s="955"/>
      <c r="BM32" s="955"/>
      <c r="BN32" s="955"/>
      <c r="BO32" s="962"/>
      <c r="BP32" s="826" t="s">
        <v>913</v>
      </c>
      <c r="BQ32" s="407"/>
      <c r="BR32" s="388"/>
      <c r="BS32" s="387"/>
      <c r="BT32" s="387"/>
      <c r="BU32" s="387"/>
      <c r="BV32" s="387"/>
      <c r="BW32" s="387"/>
      <c r="BX32" s="387"/>
      <c r="BY32" s="387"/>
      <c r="BZ32" s="387"/>
      <c r="CA32" s="387"/>
      <c r="CB32" s="387"/>
      <c r="CC32" s="387"/>
      <c r="CD32" s="402"/>
    </row>
    <row r="33" spans="1:82" ht="22.5" customHeight="1">
      <c r="A33" s="47">
        <v>10</v>
      </c>
      <c r="B33" s="963" t="s">
        <v>661</v>
      </c>
      <c r="C33" s="965" t="s">
        <v>903</v>
      </c>
      <c r="D33" s="969">
        <v>4500000</v>
      </c>
      <c r="E33" s="823"/>
      <c r="F33" s="823"/>
      <c r="G33" s="961">
        <f>SUM(D33:F34)</f>
        <v>4500000</v>
      </c>
      <c r="H33" s="825" t="s">
        <v>904</v>
      </c>
      <c r="I33" s="407"/>
      <c r="J33" s="569"/>
      <c r="K33" s="570"/>
      <c r="L33" s="570"/>
      <c r="M33" s="570"/>
      <c r="N33" s="570"/>
      <c r="O33" s="570"/>
      <c r="P33" s="570"/>
      <c r="Q33" s="570"/>
      <c r="R33" s="570"/>
      <c r="S33" s="570"/>
      <c r="T33" s="570"/>
      <c r="U33" s="570"/>
      <c r="V33" s="401">
        <f>SUM(J33:U33)</f>
        <v>0</v>
      </c>
      <c r="AE33" s="47">
        <v>10</v>
      </c>
      <c r="AF33" s="963" t="s">
        <v>661</v>
      </c>
      <c r="AG33" s="965" t="s">
        <v>903</v>
      </c>
      <c r="AH33" s="954"/>
      <c r="AI33" s="954"/>
      <c r="AJ33" s="975">
        <v>4500000</v>
      </c>
      <c r="AK33" s="961">
        <f>SUM(AH33:AJ34)</f>
        <v>4500000</v>
      </c>
      <c r="AL33" s="392" t="s">
        <v>904</v>
      </c>
      <c r="AM33" s="407"/>
      <c r="AN33" s="569"/>
      <c r="AO33" s="570"/>
      <c r="AP33" s="570"/>
      <c r="AQ33" s="570"/>
      <c r="AR33" s="570"/>
      <c r="AS33" s="570"/>
      <c r="AT33" s="570"/>
      <c r="AU33" s="570"/>
      <c r="AV33" s="570"/>
      <c r="AW33" s="570"/>
      <c r="AX33" s="570"/>
      <c r="AY33" s="570"/>
      <c r="AZ33" s="401">
        <f>SUM(AN33:AY33)</f>
        <v>0</v>
      </c>
      <c r="BI33" s="47">
        <v>10</v>
      </c>
      <c r="BJ33" s="963" t="s">
        <v>661</v>
      </c>
      <c r="BK33" s="977" t="s">
        <v>903</v>
      </c>
      <c r="BL33" s="954"/>
      <c r="BM33" s="954"/>
      <c r="BN33" s="954">
        <v>4500000</v>
      </c>
      <c r="BO33" s="961">
        <f>SUM(BL33:BN34)</f>
        <v>4500000</v>
      </c>
      <c r="BP33" s="825" t="s">
        <v>904</v>
      </c>
      <c r="BQ33" s="407"/>
      <c r="BR33" s="569"/>
      <c r="BS33" s="570"/>
      <c r="BT33" s="570"/>
      <c r="BU33" s="570"/>
      <c r="BV33" s="570"/>
      <c r="BW33" s="570"/>
      <c r="BX33" s="570"/>
      <c r="BY33" s="570"/>
      <c r="BZ33" s="570"/>
      <c r="CA33" s="570"/>
      <c r="CB33" s="570"/>
      <c r="CC33" s="570"/>
      <c r="CD33" s="401">
        <f>SUM(BR33:CC33)</f>
        <v>0</v>
      </c>
    </row>
    <row r="34" spans="1:82" ht="22.5" customHeight="1">
      <c r="B34" s="964"/>
      <c r="C34" s="966"/>
      <c r="D34" s="966"/>
      <c r="E34" s="824"/>
      <c r="F34" s="824"/>
      <c r="G34" s="962"/>
      <c r="H34" s="828"/>
      <c r="I34" s="407"/>
      <c r="J34" s="388"/>
      <c r="K34" s="387"/>
      <c r="L34" s="387"/>
      <c r="M34" s="387"/>
      <c r="N34" s="387"/>
      <c r="O34" s="387"/>
      <c r="P34" s="387"/>
      <c r="Q34" s="387"/>
      <c r="R34" s="387"/>
      <c r="S34" s="387"/>
      <c r="T34" s="387"/>
      <c r="U34" s="387"/>
      <c r="V34" s="402"/>
      <c r="AF34" s="964"/>
      <c r="AG34" s="966"/>
      <c r="AH34" s="955"/>
      <c r="AI34" s="955"/>
      <c r="AJ34" s="976"/>
      <c r="AK34" s="962"/>
      <c r="AL34" s="393"/>
      <c r="AM34" s="407"/>
      <c r="AN34" s="388"/>
      <c r="AO34" s="387"/>
      <c r="AP34" s="387"/>
      <c r="AQ34" s="387"/>
      <c r="AR34" s="387"/>
      <c r="AS34" s="387"/>
      <c r="AT34" s="387"/>
      <c r="AU34" s="387"/>
      <c r="AV34" s="387"/>
      <c r="AW34" s="387"/>
      <c r="AX34" s="387"/>
      <c r="AY34" s="387"/>
      <c r="AZ34" s="402"/>
      <c r="BJ34" s="964"/>
      <c r="BK34" s="978"/>
      <c r="BL34" s="955"/>
      <c r="BM34" s="955"/>
      <c r="BN34" s="955"/>
      <c r="BO34" s="962"/>
      <c r="BP34" s="828"/>
      <c r="BQ34" s="407"/>
      <c r="BR34" s="388"/>
      <c r="BS34" s="387"/>
      <c r="BT34" s="387"/>
      <c r="BU34" s="387"/>
      <c r="BV34" s="387"/>
      <c r="BW34" s="387"/>
      <c r="BX34" s="387"/>
      <c r="BY34" s="387"/>
      <c r="BZ34" s="387"/>
      <c r="CA34" s="387"/>
      <c r="CB34" s="387"/>
      <c r="CC34" s="387"/>
      <c r="CD34" s="402"/>
    </row>
    <row r="35" spans="1:82" ht="22.5" customHeight="1">
      <c r="A35" s="47">
        <v>11</v>
      </c>
      <c r="B35" s="942"/>
      <c r="C35" s="967"/>
      <c r="D35" s="959"/>
      <c r="E35" s="969"/>
      <c r="F35" s="959"/>
      <c r="G35" s="961">
        <f>SUM(D35:F36)</f>
        <v>0</v>
      </c>
      <c r="H35" s="825"/>
      <c r="I35" s="407"/>
      <c r="J35" s="569"/>
      <c r="K35" s="570"/>
      <c r="L35" s="570"/>
      <c r="M35" s="570"/>
      <c r="N35" s="570"/>
      <c r="O35" s="570"/>
      <c r="P35" s="570"/>
      <c r="Q35" s="570"/>
      <c r="R35" s="570"/>
      <c r="S35" s="570"/>
      <c r="T35" s="570"/>
      <c r="U35" s="570"/>
      <c r="V35" s="401">
        <f>SUM(J35:U35)</f>
        <v>0</v>
      </c>
      <c r="AE35" s="47">
        <v>11</v>
      </c>
      <c r="AF35" s="942"/>
      <c r="AG35" s="967"/>
      <c r="AH35" s="954"/>
      <c r="AI35" s="954"/>
      <c r="AJ35" s="954"/>
      <c r="AK35" s="961">
        <f>SUM(AH35:AJ36)</f>
        <v>0</v>
      </c>
      <c r="AL35" s="392"/>
      <c r="AM35" s="407"/>
      <c r="AN35" s="569"/>
      <c r="AO35" s="570"/>
      <c r="AP35" s="570"/>
      <c r="AQ35" s="570"/>
      <c r="AR35" s="570"/>
      <c r="AS35" s="570"/>
      <c r="AT35" s="570"/>
      <c r="AU35" s="570"/>
      <c r="AV35" s="570"/>
      <c r="AW35" s="570"/>
      <c r="AX35" s="570"/>
      <c r="AY35" s="570"/>
      <c r="AZ35" s="401">
        <f>SUM(AN35:AY35)</f>
        <v>0</v>
      </c>
      <c r="BI35" s="47">
        <v>11</v>
      </c>
      <c r="BJ35" s="942"/>
      <c r="BK35" s="946"/>
      <c r="BL35" s="954"/>
      <c r="BM35" s="954"/>
      <c r="BN35" s="954"/>
      <c r="BO35" s="961">
        <f>SUM(BL35:BN36)</f>
        <v>0</v>
      </c>
      <c r="BP35" s="392"/>
      <c r="BQ35" s="407"/>
      <c r="BR35" s="569"/>
      <c r="BS35" s="570"/>
      <c r="BT35" s="570"/>
      <c r="BU35" s="570"/>
      <c r="BV35" s="570"/>
      <c r="BW35" s="570"/>
      <c r="BX35" s="570"/>
      <c r="BY35" s="570"/>
      <c r="BZ35" s="570"/>
      <c r="CA35" s="570"/>
      <c r="CB35" s="570"/>
      <c r="CC35" s="570"/>
      <c r="CD35" s="401">
        <f>SUM(BR35:CC35)</f>
        <v>0</v>
      </c>
    </row>
    <row r="36" spans="1:82" ht="22.5" customHeight="1">
      <c r="B36" s="943"/>
      <c r="C36" s="968"/>
      <c r="D36" s="960"/>
      <c r="E36" s="960"/>
      <c r="F36" s="960"/>
      <c r="G36" s="962"/>
      <c r="H36" s="826"/>
      <c r="I36" s="407"/>
      <c r="J36" s="388"/>
      <c r="K36" s="387"/>
      <c r="L36" s="387"/>
      <c r="M36" s="387"/>
      <c r="N36" s="387"/>
      <c r="O36" s="387"/>
      <c r="P36" s="387"/>
      <c r="Q36" s="387"/>
      <c r="R36" s="387"/>
      <c r="S36" s="387"/>
      <c r="T36" s="387"/>
      <c r="U36" s="387"/>
      <c r="V36" s="402"/>
      <c r="AF36" s="943"/>
      <c r="AG36" s="968"/>
      <c r="AH36" s="955"/>
      <c r="AI36" s="955"/>
      <c r="AJ36" s="955"/>
      <c r="AK36" s="962"/>
      <c r="AL36" s="393"/>
      <c r="AM36" s="407"/>
      <c r="AN36" s="388"/>
      <c r="AO36" s="387"/>
      <c r="AP36" s="387"/>
      <c r="AQ36" s="387"/>
      <c r="AR36" s="387"/>
      <c r="AS36" s="387"/>
      <c r="AT36" s="387"/>
      <c r="AU36" s="387"/>
      <c r="AV36" s="387"/>
      <c r="AW36" s="387"/>
      <c r="AX36" s="387"/>
      <c r="AY36" s="387"/>
      <c r="AZ36" s="402"/>
      <c r="BJ36" s="943"/>
      <c r="BK36" s="947"/>
      <c r="BL36" s="955"/>
      <c r="BM36" s="955"/>
      <c r="BN36" s="955"/>
      <c r="BO36" s="962"/>
      <c r="BP36" s="393"/>
      <c r="BQ36" s="407"/>
      <c r="BR36" s="388"/>
      <c r="BS36" s="387"/>
      <c r="BT36" s="387"/>
      <c r="BU36" s="387"/>
      <c r="BV36" s="387"/>
      <c r="BW36" s="387"/>
      <c r="BX36" s="387"/>
      <c r="BY36" s="387"/>
      <c r="BZ36" s="387"/>
      <c r="CA36" s="387"/>
      <c r="CB36" s="387"/>
      <c r="CC36" s="387"/>
      <c r="CD36" s="402"/>
    </row>
    <row r="37" spans="1:82" ht="22.5" customHeight="1">
      <c r="A37" s="47">
        <v>12</v>
      </c>
      <c r="B37" s="942"/>
      <c r="C37" s="967"/>
      <c r="D37" s="959"/>
      <c r="E37" s="969"/>
      <c r="F37" s="959"/>
      <c r="G37" s="961">
        <f>SUM(D37:F38)</f>
        <v>0</v>
      </c>
      <c r="H37" s="825"/>
      <c r="I37" s="407"/>
      <c r="J37" s="569"/>
      <c r="K37" s="570"/>
      <c r="L37" s="570"/>
      <c r="M37" s="570"/>
      <c r="N37" s="570"/>
      <c r="O37" s="570"/>
      <c r="P37" s="570"/>
      <c r="Q37" s="570"/>
      <c r="R37" s="570"/>
      <c r="S37" s="570"/>
      <c r="T37" s="570"/>
      <c r="U37" s="570"/>
      <c r="V37" s="401">
        <f>SUM(J37:U37)</f>
        <v>0</v>
      </c>
      <c r="AE37" s="47">
        <v>12</v>
      </c>
      <c r="AF37" s="942"/>
      <c r="AG37" s="967"/>
      <c r="AH37" s="954"/>
      <c r="AI37" s="954"/>
      <c r="AJ37" s="954"/>
      <c r="AK37" s="961">
        <f>SUM(AH37:AJ38)</f>
        <v>0</v>
      </c>
      <c r="AL37" s="392"/>
      <c r="AM37" s="407"/>
      <c r="AN37" s="569"/>
      <c r="AO37" s="570"/>
      <c r="AP37" s="570"/>
      <c r="AQ37" s="570"/>
      <c r="AR37" s="570"/>
      <c r="AS37" s="570"/>
      <c r="AT37" s="570"/>
      <c r="AU37" s="570"/>
      <c r="AV37" s="570"/>
      <c r="AW37" s="570"/>
      <c r="AX37" s="570"/>
      <c r="AY37" s="570"/>
      <c r="AZ37" s="401">
        <f>SUM(AN37:AY37)</f>
        <v>0</v>
      </c>
      <c r="BI37" s="47">
        <v>12</v>
      </c>
      <c r="BJ37" s="942"/>
      <c r="BK37" s="946"/>
      <c r="BL37" s="954"/>
      <c r="BM37" s="954"/>
      <c r="BN37" s="954"/>
      <c r="BO37" s="961">
        <f>SUM(BL37:BN38)</f>
        <v>0</v>
      </c>
      <c r="BP37" s="392"/>
      <c r="BQ37" s="407"/>
      <c r="BR37" s="569"/>
      <c r="BS37" s="570"/>
      <c r="BT37" s="570"/>
      <c r="BU37" s="570"/>
      <c r="BV37" s="570"/>
      <c r="BW37" s="570"/>
      <c r="BX37" s="570"/>
      <c r="BY37" s="570"/>
      <c r="BZ37" s="570"/>
      <c r="CA37" s="570"/>
      <c r="CB37" s="570"/>
      <c r="CC37" s="570"/>
      <c r="CD37" s="401">
        <f>SUM(BR37:CC37)</f>
        <v>0</v>
      </c>
    </row>
    <row r="38" spans="1:82" ht="22.5" customHeight="1" thickBot="1">
      <c r="B38" s="943"/>
      <c r="C38" s="968"/>
      <c r="D38" s="960"/>
      <c r="E38" s="974"/>
      <c r="F38" s="960"/>
      <c r="G38" s="962"/>
      <c r="H38" s="826"/>
      <c r="I38" s="407"/>
      <c r="J38" s="388"/>
      <c r="K38" s="387"/>
      <c r="L38" s="387"/>
      <c r="M38" s="387"/>
      <c r="N38" s="387"/>
      <c r="O38" s="387"/>
      <c r="P38" s="387"/>
      <c r="Q38" s="387"/>
      <c r="R38" s="387"/>
      <c r="S38" s="387"/>
      <c r="T38" s="387"/>
      <c r="U38" s="387"/>
      <c r="V38" s="402"/>
      <c r="AF38" s="943"/>
      <c r="AG38" s="968"/>
      <c r="AH38" s="955"/>
      <c r="AI38" s="955"/>
      <c r="AJ38" s="955"/>
      <c r="AK38" s="962"/>
      <c r="AL38" s="393"/>
      <c r="AM38" s="407"/>
      <c r="AN38" s="388"/>
      <c r="AO38" s="387"/>
      <c r="AP38" s="387"/>
      <c r="AQ38" s="387"/>
      <c r="AR38" s="387"/>
      <c r="AS38" s="387"/>
      <c r="AT38" s="387"/>
      <c r="AU38" s="387"/>
      <c r="AV38" s="387"/>
      <c r="AW38" s="387"/>
      <c r="AX38" s="387"/>
      <c r="AY38" s="387"/>
      <c r="AZ38" s="402"/>
      <c r="BJ38" s="943"/>
      <c r="BK38" s="947"/>
      <c r="BL38" s="955"/>
      <c r="BM38" s="955"/>
      <c r="BN38" s="955"/>
      <c r="BO38" s="962"/>
      <c r="BP38" s="393"/>
      <c r="BQ38" s="407"/>
      <c r="BR38" s="388"/>
      <c r="BS38" s="387"/>
      <c r="BT38" s="387"/>
      <c r="BU38" s="387"/>
      <c r="BV38" s="387"/>
      <c r="BW38" s="387"/>
      <c r="BX38" s="387"/>
      <c r="BY38" s="387"/>
      <c r="BZ38" s="387"/>
      <c r="CA38" s="387"/>
      <c r="CB38" s="387"/>
      <c r="CC38" s="387"/>
      <c r="CD38" s="402"/>
    </row>
    <row r="39" spans="1:82" ht="22.5" hidden="1" customHeight="1" outlineLevel="1">
      <c r="A39" s="47">
        <v>13</v>
      </c>
      <c r="B39" s="944"/>
      <c r="C39" s="946"/>
      <c r="D39" s="954"/>
      <c r="E39" s="954"/>
      <c r="F39" s="954"/>
      <c r="G39" s="961">
        <f>SUM(D39:F40)</f>
        <v>0</v>
      </c>
      <c r="H39" s="956"/>
      <c r="I39" s="407"/>
      <c r="J39" s="569"/>
      <c r="K39" s="570"/>
      <c r="L39" s="570"/>
      <c r="M39" s="570"/>
      <c r="N39" s="570"/>
      <c r="O39" s="570"/>
      <c r="P39" s="570"/>
      <c r="Q39" s="570"/>
      <c r="R39" s="570"/>
      <c r="S39" s="570"/>
      <c r="T39" s="570"/>
      <c r="U39" s="570"/>
      <c r="V39" s="401">
        <f>SUM(J39:U39)</f>
        <v>0</v>
      </c>
      <c r="AE39" s="47">
        <v>13</v>
      </c>
      <c r="AF39" s="944"/>
      <c r="AG39" s="946"/>
      <c r="AH39" s="954"/>
      <c r="AI39" s="954"/>
      <c r="AJ39" s="954"/>
      <c r="AK39" s="961">
        <f>SUM(AH39:AJ40)</f>
        <v>0</v>
      </c>
      <c r="AL39" s="392"/>
      <c r="AM39" s="407"/>
      <c r="AN39" s="569"/>
      <c r="AO39" s="570"/>
      <c r="AP39" s="570"/>
      <c r="AQ39" s="570"/>
      <c r="AR39" s="570"/>
      <c r="AS39" s="570"/>
      <c r="AT39" s="570"/>
      <c r="AU39" s="570"/>
      <c r="AV39" s="570"/>
      <c r="AW39" s="570"/>
      <c r="AX39" s="570"/>
      <c r="AY39" s="570"/>
      <c r="AZ39" s="401">
        <f>SUM(AN39:AY39)</f>
        <v>0</v>
      </c>
      <c r="BI39" s="47">
        <v>13</v>
      </c>
      <c r="BJ39" s="944"/>
      <c r="BK39" s="946"/>
      <c r="BL39" s="954"/>
      <c r="BM39" s="954"/>
      <c r="BN39" s="954"/>
      <c r="BO39" s="961">
        <f>SUM(BL39:BN40)</f>
        <v>0</v>
      </c>
      <c r="BP39" s="392"/>
      <c r="BQ39" s="407"/>
      <c r="BR39" s="569"/>
      <c r="BS39" s="570"/>
      <c r="BT39" s="570"/>
      <c r="BU39" s="570"/>
      <c r="BV39" s="570"/>
      <c r="BW39" s="570"/>
      <c r="BX39" s="570"/>
      <c r="BY39" s="570"/>
      <c r="BZ39" s="570"/>
      <c r="CA39" s="570"/>
      <c r="CB39" s="570"/>
      <c r="CC39" s="570"/>
      <c r="CD39" s="401">
        <f>SUM(BR39:CC39)</f>
        <v>0</v>
      </c>
    </row>
    <row r="40" spans="1:82" ht="22.5" hidden="1" customHeight="1" outlineLevel="1">
      <c r="B40" s="945"/>
      <c r="C40" s="947"/>
      <c r="D40" s="955"/>
      <c r="E40" s="955"/>
      <c r="F40" s="955"/>
      <c r="G40" s="962"/>
      <c r="H40" s="957"/>
      <c r="I40" s="407"/>
      <c r="J40" s="388"/>
      <c r="K40" s="387"/>
      <c r="L40" s="387"/>
      <c r="M40" s="387"/>
      <c r="N40" s="387"/>
      <c r="O40" s="387"/>
      <c r="P40" s="387"/>
      <c r="Q40" s="387"/>
      <c r="R40" s="387"/>
      <c r="S40" s="387"/>
      <c r="T40" s="387"/>
      <c r="U40" s="387"/>
      <c r="V40" s="402"/>
      <c r="AF40" s="945"/>
      <c r="AG40" s="947"/>
      <c r="AH40" s="955"/>
      <c r="AI40" s="955"/>
      <c r="AJ40" s="955"/>
      <c r="AK40" s="962"/>
      <c r="AL40" s="393"/>
      <c r="AM40" s="407"/>
      <c r="AN40" s="388"/>
      <c r="AO40" s="387"/>
      <c r="AP40" s="387"/>
      <c r="AQ40" s="387"/>
      <c r="AR40" s="387"/>
      <c r="AS40" s="387"/>
      <c r="AT40" s="387"/>
      <c r="AU40" s="387"/>
      <c r="AV40" s="387"/>
      <c r="AW40" s="387"/>
      <c r="AX40" s="387"/>
      <c r="AY40" s="387"/>
      <c r="AZ40" s="402"/>
      <c r="BJ40" s="945"/>
      <c r="BK40" s="947"/>
      <c r="BL40" s="955"/>
      <c r="BM40" s="955"/>
      <c r="BN40" s="955"/>
      <c r="BO40" s="962"/>
      <c r="BP40" s="393"/>
      <c r="BQ40" s="407"/>
      <c r="BR40" s="388"/>
      <c r="BS40" s="387"/>
      <c r="BT40" s="387"/>
      <c r="BU40" s="387"/>
      <c r="BV40" s="387"/>
      <c r="BW40" s="387"/>
      <c r="BX40" s="387"/>
      <c r="BY40" s="387"/>
      <c r="BZ40" s="387"/>
      <c r="CA40" s="387"/>
      <c r="CB40" s="387"/>
      <c r="CC40" s="387"/>
      <c r="CD40" s="402"/>
    </row>
    <row r="41" spans="1:82" ht="22.5" hidden="1" customHeight="1" outlineLevel="1">
      <c r="A41" s="47">
        <v>14</v>
      </c>
      <c r="B41" s="944"/>
      <c r="C41" s="946"/>
      <c r="D41" s="954"/>
      <c r="E41" s="954"/>
      <c r="F41" s="954"/>
      <c r="G41" s="961">
        <f>SUM(D41:F42)</f>
        <v>0</v>
      </c>
      <c r="H41" s="958"/>
      <c r="I41" s="407"/>
      <c r="J41" s="569"/>
      <c r="K41" s="570"/>
      <c r="L41" s="570"/>
      <c r="M41" s="570"/>
      <c r="N41" s="570"/>
      <c r="O41" s="570"/>
      <c r="P41" s="570"/>
      <c r="Q41" s="570"/>
      <c r="R41" s="570"/>
      <c r="S41" s="570"/>
      <c r="T41" s="570"/>
      <c r="U41" s="570"/>
      <c r="V41" s="401">
        <f>SUM(J41:U41)</f>
        <v>0</v>
      </c>
      <c r="AE41" s="47">
        <v>14</v>
      </c>
      <c r="AF41" s="944"/>
      <c r="AG41" s="946"/>
      <c r="AH41" s="954"/>
      <c r="AI41" s="954"/>
      <c r="AJ41" s="954"/>
      <c r="AK41" s="961">
        <f>SUM(AH41:AJ42)</f>
        <v>0</v>
      </c>
      <c r="AL41" s="392"/>
      <c r="AM41" s="407"/>
      <c r="AN41" s="569"/>
      <c r="AO41" s="570"/>
      <c r="AP41" s="570"/>
      <c r="AQ41" s="570"/>
      <c r="AR41" s="570"/>
      <c r="AS41" s="570"/>
      <c r="AT41" s="570"/>
      <c r="AU41" s="570"/>
      <c r="AV41" s="570"/>
      <c r="AW41" s="570"/>
      <c r="AX41" s="570"/>
      <c r="AY41" s="570"/>
      <c r="AZ41" s="401">
        <f>SUM(AN41:AY41)</f>
        <v>0</v>
      </c>
      <c r="BI41" s="47">
        <v>14</v>
      </c>
      <c r="BJ41" s="944"/>
      <c r="BK41" s="946"/>
      <c r="BL41" s="954"/>
      <c r="BM41" s="954"/>
      <c r="BN41" s="954"/>
      <c r="BO41" s="961">
        <f>SUM(BL41:BN42)</f>
        <v>0</v>
      </c>
      <c r="BP41" s="392"/>
      <c r="BQ41" s="407"/>
      <c r="BR41" s="569"/>
      <c r="BS41" s="570"/>
      <c r="BT41" s="570"/>
      <c r="BU41" s="570"/>
      <c r="BV41" s="570"/>
      <c r="BW41" s="570"/>
      <c r="BX41" s="570"/>
      <c r="BY41" s="570"/>
      <c r="BZ41" s="570"/>
      <c r="CA41" s="570"/>
      <c r="CB41" s="570"/>
      <c r="CC41" s="570"/>
      <c r="CD41" s="401">
        <f>SUM(BR41:CC41)</f>
        <v>0</v>
      </c>
    </row>
    <row r="42" spans="1:82" ht="22.5" hidden="1" customHeight="1" outlineLevel="1">
      <c r="B42" s="945"/>
      <c r="C42" s="947"/>
      <c r="D42" s="955"/>
      <c r="E42" s="955"/>
      <c r="F42" s="955"/>
      <c r="G42" s="962"/>
      <c r="H42" s="393"/>
      <c r="I42" s="407"/>
      <c r="J42" s="388"/>
      <c r="K42" s="387"/>
      <c r="L42" s="387"/>
      <c r="M42" s="387"/>
      <c r="N42" s="387"/>
      <c r="O42" s="387"/>
      <c r="P42" s="387"/>
      <c r="Q42" s="387"/>
      <c r="R42" s="387"/>
      <c r="S42" s="387"/>
      <c r="T42" s="387"/>
      <c r="U42" s="387"/>
      <c r="V42" s="402"/>
      <c r="AF42" s="945"/>
      <c r="AG42" s="947"/>
      <c r="AH42" s="955"/>
      <c r="AI42" s="955"/>
      <c r="AJ42" s="955"/>
      <c r="AK42" s="962"/>
      <c r="AL42" s="393"/>
      <c r="AM42" s="407"/>
      <c r="AN42" s="388"/>
      <c r="AO42" s="387"/>
      <c r="AP42" s="387"/>
      <c r="AQ42" s="387"/>
      <c r="AR42" s="387"/>
      <c r="AS42" s="387"/>
      <c r="AT42" s="387"/>
      <c r="AU42" s="387"/>
      <c r="AV42" s="387"/>
      <c r="AW42" s="387"/>
      <c r="AX42" s="387"/>
      <c r="AY42" s="387"/>
      <c r="AZ42" s="402"/>
      <c r="BJ42" s="945"/>
      <c r="BK42" s="947"/>
      <c r="BL42" s="955"/>
      <c r="BM42" s="955"/>
      <c r="BN42" s="955"/>
      <c r="BO42" s="962"/>
      <c r="BP42" s="393"/>
      <c r="BQ42" s="407"/>
      <c r="BR42" s="388"/>
      <c r="BS42" s="387"/>
      <c r="BT42" s="387"/>
      <c r="BU42" s="387"/>
      <c r="BV42" s="387"/>
      <c r="BW42" s="387"/>
      <c r="BX42" s="387"/>
      <c r="BY42" s="387"/>
      <c r="BZ42" s="387"/>
      <c r="CA42" s="387"/>
      <c r="CB42" s="387"/>
      <c r="CC42" s="387"/>
      <c r="CD42" s="402"/>
    </row>
    <row r="43" spans="1:82" ht="22.5" hidden="1" customHeight="1" outlineLevel="1">
      <c r="A43" s="47">
        <v>15</v>
      </c>
      <c r="B43" s="944"/>
      <c r="C43" s="946"/>
      <c r="D43" s="954"/>
      <c r="E43" s="954"/>
      <c r="F43" s="954"/>
      <c r="G43" s="961">
        <f>SUM(D43:F44)</f>
        <v>0</v>
      </c>
      <c r="H43" s="392"/>
      <c r="I43" s="407"/>
      <c r="J43" s="569"/>
      <c r="K43" s="570"/>
      <c r="L43" s="570"/>
      <c r="M43" s="570"/>
      <c r="N43" s="570"/>
      <c r="O43" s="570"/>
      <c r="P43" s="570"/>
      <c r="Q43" s="570"/>
      <c r="R43" s="570"/>
      <c r="S43" s="570"/>
      <c r="T43" s="570"/>
      <c r="U43" s="570"/>
      <c r="V43" s="401">
        <f>SUM(J43:U43)</f>
        <v>0</v>
      </c>
      <c r="AE43" s="47">
        <v>15</v>
      </c>
      <c r="AF43" s="944"/>
      <c r="AG43" s="946"/>
      <c r="AH43" s="954"/>
      <c r="AI43" s="954"/>
      <c r="AJ43" s="954"/>
      <c r="AK43" s="961">
        <f>SUM(AH43:AJ44)</f>
        <v>0</v>
      </c>
      <c r="AL43" s="392"/>
      <c r="AM43" s="407"/>
      <c r="AN43" s="569"/>
      <c r="AO43" s="570"/>
      <c r="AP43" s="570"/>
      <c r="AQ43" s="570"/>
      <c r="AR43" s="570"/>
      <c r="AS43" s="570"/>
      <c r="AT43" s="570"/>
      <c r="AU43" s="570"/>
      <c r="AV43" s="570"/>
      <c r="AW43" s="570"/>
      <c r="AX43" s="570"/>
      <c r="AY43" s="570"/>
      <c r="AZ43" s="401">
        <f>SUM(AN43:AY43)</f>
        <v>0</v>
      </c>
      <c r="BI43" s="47">
        <v>15</v>
      </c>
      <c r="BJ43" s="944"/>
      <c r="BK43" s="946"/>
      <c r="BL43" s="954"/>
      <c r="BM43" s="954"/>
      <c r="BN43" s="954"/>
      <c r="BO43" s="961">
        <f>SUM(BL43:BN44)</f>
        <v>0</v>
      </c>
      <c r="BP43" s="392"/>
      <c r="BQ43" s="407"/>
      <c r="BR43" s="569"/>
      <c r="BS43" s="570"/>
      <c r="BT43" s="570"/>
      <c r="BU43" s="570"/>
      <c r="BV43" s="570"/>
      <c r="BW43" s="570"/>
      <c r="BX43" s="570"/>
      <c r="BY43" s="570"/>
      <c r="BZ43" s="570"/>
      <c r="CA43" s="570"/>
      <c r="CB43" s="570"/>
      <c r="CC43" s="570"/>
      <c r="CD43" s="401">
        <f>SUM(BR43:CC43)</f>
        <v>0</v>
      </c>
    </row>
    <row r="44" spans="1:82" ht="22.5" hidden="1" customHeight="1" outlineLevel="1">
      <c r="B44" s="945"/>
      <c r="C44" s="947"/>
      <c r="D44" s="955"/>
      <c r="E44" s="955"/>
      <c r="F44" s="955"/>
      <c r="G44" s="962"/>
      <c r="H44" s="393"/>
      <c r="I44" s="407"/>
      <c r="J44" s="388"/>
      <c r="K44" s="387"/>
      <c r="L44" s="387"/>
      <c r="M44" s="387"/>
      <c r="N44" s="387"/>
      <c r="O44" s="387"/>
      <c r="P44" s="387"/>
      <c r="Q44" s="387"/>
      <c r="R44" s="387"/>
      <c r="S44" s="387"/>
      <c r="T44" s="387"/>
      <c r="U44" s="387"/>
      <c r="V44" s="402"/>
      <c r="AF44" s="945"/>
      <c r="AG44" s="947"/>
      <c r="AH44" s="955"/>
      <c r="AI44" s="955"/>
      <c r="AJ44" s="955"/>
      <c r="AK44" s="962"/>
      <c r="AL44" s="393"/>
      <c r="AM44" s="407"/>
      <c r="AN44" s="388"/>
      <c r="AO44" s="387"/>
      <c r="AP44" s="387"/>
      <c r="AQ44" s="387"/>
      <c r="AR44" s="387"/>
      <c r="AS44" s="387"/>
      <c r="AT44" s="387"/>
      <c r="AU44" s="387"/>
      <c r="AV44" s="387"/>
      <c r="AW44" s="387"/>
      <c r="AX44" s="387"/>
      <c r="AY44" s="387"/>
      <c r="AZ44" s="402"/>
      <c r="BJ44" s="945"/>
      <c r="BK44" s="947"/>
      <c r="BL44" s="955"/>
      <c r="BM44" s="955"/>
      <c r="BN44" s="955"/>
      <c r="BO44" s="962"/>
      <c r="BP44" s="393"/>
      <c r="BQ44" s="407"/>
      <c r="BR44" s="388"/>
      <c r="BS44" s="387"/>
      <c r="BT44" s="387"/>
      <c r="BU44" s="387"/>
      <c r="BV44" s="387"/>
      <c r="BW44" s="387"/>
      <c r="BX44" s="387"/>
      <c r="BY44" s="387"/>
      <c r="BZ44" s="387"/>
      <c r="CA44" s="387"/>
      <c r="CB44" s="387"/>
      <c r="CC44" s="387"/>
      <c r="CD44" s="402"/>
    </row>
    <row r="45" spans="1:82" ht="22.5" hidden="1" customHeight="1" outlineLevel="1">
      <c r="A45" s="47">
        <v>16</v>
      </c>
      <c r="B45" s="944"/>
      <c r="C45" s="946"/>
      <c r="D45" s="954"/>
      <c r="E45" s="954"/>
      <c r="F45" s="954"/>
      <c r="G45" s="961">
        <f>SUM(D45:F46)</f>
        <v>0</v>
      </c>
      <c r="H45" s="392"/>
      <c r="I45" s="407"/>
      <c r="J45" s="569"/>
      <c r="K45" s="570"/>
      <c r="L45" s="570"/>
      <c r="M45" s="570"/>
      <c r="N45" s="570"/>
      <c r="O45" s="570"/>
      <c r="P45" s="570"/>
      <c r="Q45" s="570"/>
      <c r="R45" s="570"/>
      <c r="S45" s="570"/>
      <c r="T45" s="570"/>
      <c r="U45" s="570"/>
      <c r="V45" s="401">
        <f>SUM(J45:U45)</f>
        <v>0</v>
      </c>
      <c r="AE45" s="47">
        <v>16</v>
      </c>
      <c r="AF45" s="944"/>
      <c r="AG45" s="946"/>
      <c r="AH45" s="954"/>
      <c r="AI45" s="954"/>
      <c r="AJ45" s="954"/>
      <c r="AK45" s="961">
        <f>SUM(AH45:AJ46)</f>
        <v>0</v>
      </c>
      <c r="AL45" s="392"/>
      <c r="AM45" s="407"/>
      <c r="AN45" s="569"/>
      <c r="AO45" s="570"/>
      <c r="AP45" s="570"/>
      <c r="AQ45" s="570"/>
      <c r="AR45" s="570"/>
      <c r="AS45" s="570"/>
      <c r="AT45" s="570"/>
      <c r="AU45" s="570"/>
      <c r="AV45" s="570"/>
      <c r="AW45" s="570"/>
      <c r="AX45" s="570"/>
      <c r="AY45" s="570"/>
      <c r="AZ45" s="401">
        <f>SUM(AN45:AY45)</f>
        <v>0</v>
      </c>
      <c r="BI45" s="47">
        <v>16</v>
      </c>
      <c r="BJ45" s="944"/>
      <c r="BK45" s="946"/>
      <c r="BL45" s="954"/>
      <c r="BM45" s="954"/>
      <c r="BN45" s="954"/>
      <c r="BO45" s="961">
        <f>SUM(BL45:BN46)</f>
        <v>0</v>
      </c>
      <c r="BP45" s="392"/>
      <c r="BQ45" s="407"/>
      <c r="BR45" s="569"/>
      <c r="BS45" s="570"/>
      <c r="BT45" s="570"/>
      <c r="BU45" s="570"/>
      <c r="BV45" s="570"/>
      <c r="BW45" s="570"/>
      <c r="BX45" s="570"/>
      <c r="BY45" s="570"/>
      <c r="BZ45" s="570"/>
      <c r="CA45" s="570"/>
      <c r="CB45" s="570"/>
      <c r="CC45" s="570"/>
      <c r="CD45" s="401">
        <f>SUM(BR45:CC45)</f>
        <v>0</v>
      </c>
    </row>
    <row r="46" spans="1:82" ht="22.5" hidden="1" customHeight="1" outlineLevel="1">
      <c r="B46" s="945"/>
      <c r="C46" s="947"/>
      <c r="D46" s="955"/>
      <c r="E46" s="955"/>
      <c r="F46" s="955"/>
      <c r="G46" s="962"/>
      <c r="H46" s="393"/>
      <c r="I46" s="407"/>
      <c r="J46" s="388"/>
      <c r="K46" s="387"/>
      <c r="L46" s="387"/>
      <c r="M46" s="387"/>
      <c r="N46" s="387"/>
      <c r="O46" s="387"/>
      <c r="P46" s="387"/>
      <c r="Q46" s="387"/>
      <c r="R46" s="387"/>
      <c r="S46" s="387"/>
      <c r="T46" s="387"/>
      <c r="U46" s="387"/>
      <c r="V46" s="402"/>
      <c r="AF46" s="945"/>
      <c r="AG46" s="947"/>
      <c r="AH46" s="955"/>
      <c r="AI46" s="955"/>
      <c r="AJ46" s="955"/>
      <c r="AK46" s="962"/>
      <c r="AL46" s="393"/>
      <c r="AM46" s="407"/>
      <c r="AN46" s="388"/>
      <c r="AO46" s="387"/>
      <c r="AP46" s="387"/>
      <c r="AQ46" s="387"/>
      <c r="AR46" s="387"/>
      <c r="AS46" s="387"/>
      <c r="AT46" s="387"/>
      <c r="AU46" s="387"/>
      <c r="AV46" s="387"/>
      <c r="AW46" s="387"/>
      <c r="AX46" s="387"/>
      <c r="AY46" s="387"/>
      <c r="AZ46" s="402"/>
      <c r="BJ46" s="945"/>
      <c r="BK46" s="947"/>
      <c r="BL46" s="955"/>
      <c r="BM46" s="955"/>
      <c r="BN46" s="955"/>
      <c r="BO46" s="962"/>
      <c r="BP46" s="393"/>
      <c r="BQ46" s="407"/>
      <c r="BR46" s="388"/>
      <c r="BS46" s="387"/>
      <c r="BT46" s="387"/>
      <c r="BU46" s="387"/>
      <c r="BV46" s="387"/>
      <c r="BW46" s="387"/>
      <c r="BX46" s="387"/>
      <c r="BY46" s="387"/>
      <c r="BZ46" s="387"/>
      <c r="CA46" s="387"/>
      <c r="CB46" s="387"/>
      <c r="CC46" s="387"/>
      <c r="CD46" s="402"/>
    </row>
    <row r="47" spans="1:82" ht="22.5" hidden="1" customHeight="1" outlineLevel="1">
      <c r="A47" s="47">
        <v>17</v>
      </c>
      <c r="B47" s="944"/>
      <c r="C47" s="946"/>
      <c r="D47" s="954"/>
      <c r="E47" s="954"/>
      <c r="F47" s="954"/>
      <c r="G47" s="961">
        <f>SUM(D47:F48)</f>
        <v>0</v>
      </c>
      <c r="H47" s="392"/>
      <c r="I47" s="407"/>
      <c r="J47" s="569"/>
      <c r="K47" s="570"/>
      <c r="L47" s="570"/>
      <c r="M47" s="570"/>
      <c r="N47" s="570"/>
      <c r="O47" s="570"/>
      <c r="P47" s="570"/>
      <c r="Q47" s="570"/>
      <c r="R47" s="570"/>
      <c r="S47" s="570"/>
      <c r="T47" s="570"/>
      <c r="U47" s="570"/>
      <c r="V47" s="401">
        <f>SUM(J47:U47)</f>
        <v>0</v>
      </c>
      <c r="AE47" s="47">
        <v>17</v>
      </c>
      <c r="AF47" s="944"/>
      <c r="AG47" s="946"/>
      <c r="AH47" s="954"/>
      <c r="AI47" s="954"/>
      <c r="AJ47" s="954"/>
      <c r="AK47" s="961">
        <f>SUM(AH47:AJ48)</f>
        <v>0</v>
      </c>
      <c r="AL47" s="392"/>
      <c r="AM47" s="407"/>
      <c r="AN47" s="569"/>
      <c r="AO47" s="570"/>
      <c r="AP47" s="570"/>
      <c r="AQ47" s="570"/>
      <c r="AR47" s="570"/>
      <c r="AS47" s="570"/>
      <c r="AT47" s="570"/>
      <c r="AU47" s="570"/>
      <c r="AV47" s="570"/>
      <c r="AW47" s="570"/>
      <c r="AX47" s="570"/>
      <c r="AY47" s="570"/>
      <c r="AZ47" s="401">
        <f>SUM(AN47:AY47)</f>
        <v>0</v>
      </c>
      <c r="BI47" s="47">
        <v>17</v>
      </c>
      <c r="BJ47" s="944"/>
      <c r="BK47" s="946"/>
      <c r="BL47" s="954"/>
      <c r="BM47" s="954"/>
      <c r="BN47" s="954"/>
      <c r="BO47" s="961">
        <f>SUM(BL47:BN48)</f>
        <v>0</v>
      </c>
      <c r="BP47" s="392"/>
      <c r="BQ47" s="407"/>
      <c r="BR47" s="569"/>
      <c r="BS47" s="570"/>
      <c r="BT47" s="570"/>
      <c r="BU47" s="570"/>
      <c r="BV47" s="570"/>
      <c r="BW47" s="570"/>
      <c r="BX47" s="570"/>
      <c r="BY47" s="570"/>
      <c r="BZ47" s="570"/>
      <c r="CA47" s="570"/>
      <c r="CB47" s="570"/>
      <c r="CC47" s="570"/>
      <c r="CD47" s="401">
        <f>SUM(BR47:CC47)</f>
        <v>0</v>
      </c>
    </row>
    <row r="48" spans="1:82" ht="22.5" hidden="1" customHeight="1" outlineLevel="1">
      <c r="B48" s="945"/>
      <c r="C48" s="947"/>
      <c r="D48" s="955"/>
      <c r="E48" s="955"/>
      <c r="F48" s="955"/>
      <c r="G48" s="962"/>
      <c r="H48" s="393"/>
      <c r="I48" s="407"/>
      <c r="J48" s="388"/>
      <c r="K48" s="387"/>
      <c r="L48" s="387"/>
      <c r="M48" s="387"/>
      <c r="N48" s="387"/>
      <c r="O48" s="387"/>
      <c r="P48" s="387"/>
      <c r="Q48" s="387"/>
      <c r="R48" s="387"/>
      <c r="S48" s="387"/>
      <c r="T48" s="387"/>
      <c r="U48" s="387"/>
      <c r="V48" s="402"/>
      <c r="AF48" s="945"/>
      <c r="AG48" s="947"/>
      <c r="AH48" s="955"/>
      <c r="AI48" s="955"/>
      <c r="AJ48" s="955"/>
      <c r="AK48" s="962"/>
      <c r="AL48" s="393"/>
      <c r="AM48" s="407"/>
      <c r="AN48" s="388"/>
      <c r="AO48" s="387"/>
      <c r="AP48" s="387"/>
      <c r="AQ48" s="387"/>
      <c r="AR48" s="387"/>
      <c r="AS48" s="387"/>
      <c r="AT48" s="387"/>
      <c r="AU48" s="387"/>
      <c r="AV48" s="387"/>
      <c r="AW48" s="387"/>
      <c r="AX48" s="387"/>
      <c r="AY48" s="387"/>
      <c r="AZ48" s="402"/>
      <c r="BJ48" s="945"/>
      <c r="BK48" s="947"/>
      <c r="BL48" s="955"/>
      <c r="BM48" s="955"/>
      <c r="BN48" s="955"/>
      <c r="BO48" s="962"/>
      <c r="BP48" s="393"/>
      <c r="BQ48" s="407"/>
      <c r="BR48" s="388"/>
      <c r="BS48" s="387"/>
      <c r="BT48" s="387"/>
      <c r="BU48" s="387"/>
      <c r="BV48" s="387"/>
      <c r="BW48" s="387"/>
      <c r="BX48" s="387"/>
      <c r="BY48" s="387"/>
      <c r="BZ48" s="387"/>
      <c r="CA48" s="387"/>
      <c r="CB48" s="387"/>
      <c r="CC48" s="387"/>
      <c r="CD48" s="402"/>
    </row>
    <row r="49" spans="1:82" ht="22.5" hidden="1" customHeight="1" outlineLevel="1">
      <c r="A49" s="47">
        <v>18</v>
      </c>
      <c r="B49" s="944"/>
      <c r="C49" s="946"/>
      <c r="D49" s="954"/>
      <c r="E49" s="954"/>
      <c r="F49" s="954"/>
      <c r="G49" s="961">
        <f>SUM(D49:F50)</f>
        <v>0</v>
      </c>
      <c r="H49" s="392"/>
      <c r="I49" s="407"/>
      <c r="J49" s="569"/>
      <c r="K49" s="570"/>
      <c r="L49" s="570"/>
      <c r="M49" s="570"/>
      <c r="N49" s="570"/>
      <c r="O49" s="570"/>
      <c r="P49" s="570"/>
      <c r="Q49" s="570"/>
      <c r="R49" s="570"/>
      <c r="S49" s="570"/>
      <c r="T49" s="570"/>
      <c r="U49" s="570"/>
      <c r="V49" s="401">
        <f>SUM(J49:U49)</f>
        <v>0</v>
      </c>
      <c r="AE49" s="47">
        <v>18</v>
      </c>
      <c r="AF49" s="944"/>
      <c r="AG49" s="946"/>
      <c r="AH49" s="954"/>
      <c r="AI49" s="954"/>
      <c r="AJ49" s="954"/>
      <c r="AK49" s="961">
        <f>SUM(AH49:AJ50)</f>
        <v>0</v>
      </c>
      <c r="AL49" s="392"/>
      <c r="AM49" s="407"/>
      <c r="AN49" s="569"/>
      <c r="AO49" s="570"/>
      <c r="AP49" s="570"/>
      <c r="AQ49" s="570"/>
      <c r="AR49" s="570"/>
      <c r="AS49" s="570"/>
      <c r="AT49" s="570"/>
      <c r="AU49" s="570"/>
      <c r="AV49" s="570"/>
      <c r="AW49" s="570"/>
      <c r="AX49" s="570"/>
      <c r="AY49" s="570"/>
      <c r="AZ49" s="401">
        <f>SUM(AN49:AY49)</f>
        <v>0</v>
      </c>
      <c r="BI49" s="47">
        <v>18</v>
      </c>
      <c r="BJ49" s="944"/>
      <c r="BK49" s="946"/>
      <c r="BL49" s="954"/>
      <c r="BM49" s="954"/>
      <c r="BN49" s="954"/>
      <c r="BO49" s="961">
        <f>SUM(BL49:BN50)</f>
        <v>0</v>
      </c>
      <c r="BP49" s="392"/>
      <c r="BQ49" s="407"/>
      <c r="BR49" s="569"/>
      <c r="BS49" s="570"/>
      <c r="BT49" s="570"/>
      <c r="BU49" s="570"/>
      <c r="BV49" s="570"/>
      <c r="BW49" s="570"/>
      <c r="BX49" s="570"/>
      <c r="BY49" s="570"/>
      <c r="BZ49" s="570"/>
      <c r="CA49" s="570"/>
      <c r="CB49" s="570"/>
      <c r="CC49" s="570"/>
      <c r="CD49" s="401">
        <f>SUM(BR49:CC49)</f>
        <v>0</v>
      </c>
    </row>
    <row r="50" spans="1:82" ht="22.5" hidden="1" customHeight="1" outlineLevel="1">
      <c r="B50" s="945"/>
      <c r="C50" s="947"/>
      <c r="D50" s="955"/>
      <c r="E50" s="955"/>
      <c r="F50" s="955"/>
      <c r="G50" s="962"/>
      <c r="H50" s="393"/>
      <c r="I50" s="407"/>
      <c r="J50" s="388"/>
      <c r="K50" s="387"/>
      <c r="L50" s="387"/>
      <c r="M50" s="387"/>
      <c r="N50" s="387"/>
      <c r="O50" s="387"/>
      <c r="P50" s="387"/>
      <c r="Q50" s="387"/>
      <c r="R50" s="387"/>
      <c r="S50" s="387"/>
      <c r="T50" s="387"/>
      <c r="U50" s="387"/>
      <c r="V50" s="402"/>
      <c r="AF50" s="945"/>
      <c r="AG50" s="947"/>
      <c r="AH50" s="955"/>
      <c r="AI50" s="955"/>
      <c r="AJ50" s="955"/>
      <c r="AK50" s="962"/>
      <c r="AL50" s="393"/>
      <c r="AM50" s="407"/>
      <c r="AN50" s="388"/>
      <c r="AO50" s="387"/>
      <c r="AP50" s="387"/>
      <c r="AQ50" s="387"/>
      <c r="AR50" s="387"/>
      <c r="AS50" s="387"/>
      <c r="AT50" s="387"/>
      <c r="AU50" s="387"/>
      <c r="AV50" s="387"/>
      <c r="AW50" s="387"/>
      <c r="AX50" s="387"/>
      <c r="AY50" s="387"/>
      <c r="AZ50" s="402"/>
      <c r="BJ50" s="945"/>
      <c r="BK50" s="947"/>
      <c r="BL50" s="955"/>
      <c r="BM50" s="955"/>
      <c r="BN50" s="955"/>
      <c r="BO50" s="962"/>
      <c r="BP50" s="393"/>
      <c r="BQ50" s="407"/>
      <c r="BR50" s="388"/>
      <c r="BS50" s="387"/>
      <c r="BT50" s="387"/>
      <c r="BU50" s="387"/>
      <c r="BV50" s="387"/>
      <c r="BW50" s="387"/>
      <c r="BX50" s="387"/>
      <c r="BY50" s="387"/>
      <c r="BZ50" s="387"/>
      <c r="CA50" s="387"/>
      <c r="CB50" s="387"/>
      <c r="CC50" s="387"/>
      <c r="CD50" s="402"/>
    </row>
    <row r="51" spans="1:82" ht="22.5" hidden="1" customHeight="1" outlineLevel="1">
      <c r="A51" s="47">
        <v>19</v>
      </c>
      <c r="B51" s="944"/>
      <c r="C51" s="946"/>
      <c r="D51" s="954"/>
      <c r="E51" s="954"/>
      <c r="F51" s="954"/>
      <c r="G51" s="961">
        <f>SUM(D51:F52)</f>
        <v>0</v>
      </c>
      <c r="H51" s="392"/>
      <c r="I51" s="407"/>
      <c r="J51" s="569"/>
      <c r="K51" s="570"/>
      <c r="L51" s="570"/>
      <c r="M51" s="570"/>
      <c r="N51" s="570"/>
      <c r="O51" s="570"/>
      <c r="P51" s="570"/>
      <c r="Q51" s="570"/>
      <c r="R51" s="570"/>
      <c r="S51" s="570"/>
      <c r="T51" s="570"/>
      <c r="U51" s="570"/>
      <c r="V51" s="401">
        <f>SUM(J51:U51)</f>
        <v>0</v>
      </c>
      <c r="AE51" s="47">
        <v>19</v>
      </c>
      <c r="AF51" s="944"/>
      <c r="AG51" s="946"/>
      <c r="AH51" s="954"/>
      <c r="AI51" s="954"/>
      <c r="AJ51" s="954"/>
      <c r="AK51" s="961">
        <f>SUM(AH51:AJ52)</f>
        <v>0</v>
      </c>
      <c r="AL51" s="392"/>
      <c r="AM51" s="407"/>
      <c r="AN51" s="569"/>
      <c r="AO51" s="570"/>
      <c r="AP51" s="570"/>
      <c r="AQ51" s="570"/>
      <c r="AR51" s="570"/>
      <c r="AS51" s="570"/>
      <c r="AT51" s="570"/>
      <c r="AU51" s="570"/>
      <c r="AV51" s="570"/>
      <c r="AW51" s="570"/>
      <c r="AX51" s="570"/>
      <c r="AY51" s="570"/>
      <c r="AZ51" s="401">
        <f>SUM(AN51:AY51)</f>
        <v>0</v>
      </c>
      <c r="BI51" s="47">
        <v>19</v>
      </c>
      <c r="BJ51" s="944"/>
      <c r="BK51" s="946"/>
      <c r="BL51" s="954"/>
      <c r="BM51" s="954"/>
      <c r="BN51" s="954"/>
      <c r="BO51" s="961">
        <f>SUM(BL51:BN52)</f>
        <v>0</v>
      </c>
      <c r="BP51" s="392"/>
      <c r="BQ51" s="407"/>
      <c r="BR51" s="569"/>
      <c r="BS51" s="570"/>
      <c r="BT51" s="570"/>
      <c r="BU51" s="570"/>
      <c r="BV51" s="570"/>
      <c r="BW51" s="570"/>
      <c r="BX51" s="570"/>
      <c r="BY51" s="570"/>
      <c r="BZ51" s="570"/>
      <c r="CA51" s="570"/>
      <c r="CB51" s="570"/>
      <c r="CC51" s="570"/>
      <c r="CD51" s="401">
        <f>SUM(BR51:CC51)</f>
        <v>0</v>
      </c>
    </row>
    <row r="52" spans="1:82" ht="22.5" hidden="1" customHeight="1" outlineLevel="1">
      <c r="B52" s="945"/>
      <c r="C52" s="947"/>
      <c r="D52" s="955"/>
      <c r="E52" s="955"/>
      <c r="F52" s="955"/>
      <c r="G52" s="962"/>
      <c r="H52" s="393"/>
      <c r="I52" s="407"/>
      <c r="J52" s="388"/>
      <c r="K52" s="387"/>
      <c r="L52" s="387"/>
      <c r="M52" s="387"/>
      <c r="N52" s="387"/>
      <c r="O52" s="387"/>
      <c r="P52" s="387"/>
      <c r="Q52" s="387"/>
      <c r="R52" s="387"/>
      <c r="S52" s="387"/>
      <c r="T52" s="387"/>
      <c r="U52" s="387"/>
      <c r="V52" s="402"/>
      <c r="AF52" s="945"/>
      <c r="AG52" s="947"/>
      <c r="AH52" s="955"/>
      <c r="AI52" s="955"/>
      <c r="AJ52" s="955"/>
      <c r="AK52" s="962"/>
      <c r="AL52" s="393"/>
      <c r="AM52" s="407"/>
      <c r="AN52" s="388"/>
      <c r="AO52" s="387"/>
      <c r="AP52" s="387"/>
      <c r="AQ52" s="387"/>
      <c r="AR52" s="387"/>
      <c r="AS52" s="387"/>
      <c r="AT52" s="387"/>
      <c r="AU52" s="387"/>
      <c r="AV52" s="387"/>
      <c r="AW52" s="387"/>
      <c r="AX52" s="387"/>
      <c r="AY52" s="387"/>
      <c r="AZ52" s="402"/>
      <c r="BJ52" s="945"/>
      <c r="BK52" s="947"/>
      <c r="BL52" s="955"/>
      <c r="BM52" s="955"/>
      <c r="BN52" s="955"/>
      <c r="BO52" s="962"/>
      <c r="BP52" s="393"/>
      <c r="BQ52" s="407"/>
      <c r="BR52" s="388"/>
      <c r="BS52" s="387"/>
      <c r="BT52" s="387"/>
      <c r="BU52" s="387"/>
      <c r="BV52" s="387"/>
      <c r="BW52" s="387"/>
      <c r="BX52" s="387"/>
      <c r="BY52" s="387"/>
      <c r="BZ52" s="387"/>
      <c r="CA52" s="387"/>
      <c r="CB52" s="387"/>
      <c r="CC52" s="387"/>
      <c r="CD52" s="402"/>
    </row>
    <row r="53" spans="1:82" ht="22.5" hidden="1" customHeight="1" outlineLevel="1">
      <c r="A53" s="47">
        <v>20</v>
      </c>
      <c r="B53" s="944"/>
      <c r="C53" s="946"/>
      <c r="D53" s="973"/>
      <c r="E53" s="973"/>
      <c r="F53" s="973"/>
      <c r="G53" s="972">
        <f>SUM(D53:F54)</f>
        <v>0</v>
      </c>
      <c r="H53" s="392"/>
      <c r="I53" s="407"/>
      <c r="J53" s="569"/>
      <c r="K53" s="570"/>
      <c r="L53" s="570"/>
      <c r="M53" s="570"/>
      <c r="N53" s="570"/>
      <c r="O53" s="570"/>
      <c r="P53" s="570"/>
      <c r="Q53" s="570"/>
      <c r="R53" s="570"/>
      <c r="S53" s="570"/>
      <c r="T53" s="570"/>
      <c r="U53" s="570"/>
      <c r="V53" s="401">
        <f>SUM(J53:U53)</f>
        <v>0</v>
      </c>
      <c r="AE53" s="47">
        <v>20</v>
      </c>
      <c r="AF53" s="944"/>
      <c r="AG53" s="946"/>
      <c r="AH53" s="973"/>
      <c r="AI53" s="973"/>
      <c r="AJ53" s="973"/>
      <c r="AK53" s="972">
        <f>SUM(AH53:AJ54)</f>
        <v>0</v>
      </c>
      <c r="AL53" s="392"/>
      <c r="AM53" s="407"/>
      <c r="AN53" s="569"/>
      <c r="AO53" s="570"/>
      <c r="AP53" s="570"/>
      <c r="AQ53" s="570"/>
      <c r="AR53" s="570"/>
      <c r="AS53" s="570"/>
      <c r="AT53" s="570"/>
      <c r="AU53" s="570"/>
      <c r="AV53" s="570"/>
      <c r="AW53" s="570"/>
      <c r="AX53" s="570"/>
      <c r="AY53" s="570"/>
      <c r="AZ53" s="401">
        <f>SUM(AN53:AY53)</f>
        <v>0</v>
      </c>
      <c r="BI53" s="47">
        <v>20</v>
      </c>
      <c r="BJ53" s="944"/>
      <c r="BK53" s="946"/>
      <c r="BL53" s="973"/>
      <c r="BM53" s="973"/>
      <c r="BN53" s="973"/>
      <c r="BO53" s="972">
        <f>SUM(BL53:BN54)</f>
        <v>0</v>
      </c>
      <c r="BP53" s="392"/>
      <c r="BQ53" s="407"/>
      <c r="BR53" s="569"/>
      <c r="BS53" s="570"/>
      <c r="BT53" s="570"/>
      <c r="BU53" s="570"/>
      <c r="BV53" s="570"/>
      <c r="BW53" s="570"/>
      <c r="BX53" s="570"/>
      <c r="BY53" s="570"/>
      <c r="BZ53" s="570"/>
      <c r="CA53" s="570"/>
      <c r="CB53" s="570"/>
      <c r="CC53" s="570"/>
      <c r="CD53" s="401">
        <f>SUM(BR53:CC53)</f>
        <v>0</v>
      </c>
    </row>
    <row r="54" spans="1:82" ht="22.5" hidden="1" customHeight="1" outlineLevel="1">
      <c r="B54" s="945"/>
      <c r="C54" s="947"/>
      <c r="D54" s="955"/>
      <c r="E54" s="955"/>
      <c r="F54" s="955"/>
      <c r="G54" s="962"/>
      <c r="H54" s="393"/>
      <c r="I54" s="407"/>
      <c r="J54" s="388"/>
      <c r="K54" s="387"/>
      <c r="L54" s="387"/>
      <c r="M54" s="387"/>
      <c r="N54" s="387"/>
      <c r="O54" s="387"/>
      <c r="P54" s="387"/>
      <c r="Q54" s="387"/>
      <c r="R54" s="387"/>
      <c r="S54" s="387"/>
      <c r="T54" s="387"/>
      <c r="U54" s="387"/>
      <c r="V54" s="402"/>
      <c r="AF54" s="945"/>
      <c r="AG54" s="947"/>
      <c r="AH54" s="955"/>
      <c r="AI54" s="955"/>
      <c r="AJ54" s="955"/>
      <c r="AK54" s="962"/>
      <c r="AL54" s="393"/>
      <c r="AM54" s="407"/>
      <c r="AN54" s="388"/>
      <c r="AO54" s="387"/>
      <c r="AP54" s="387"/>
      <c r="AQ54" s="387"/>
      <c r="AR54" s="387"/>
      <c r="AS54" s="387"/>
      <c r="AT54" s="387"/>
      <c r="AU54" s="387"/>
      <c r="AV54" s="387"/>
      <c r="AW54" s="387"/>
      <c r="AX54" s="387"/>
      <c r="AY54" s="387"/>
      <c r="AZ54" s="402"/>
      <c r="BJ54" s="945"/>
      <c r="BK54" s="947"/>
      <c r="BL54" s="955"/>
      <c r="BM54" s="955"/>
      <c r="BN54" s="955"/>
      <c r="BO54" s="962"/>
      <c r="BP54" s="393"/>
      <c r="BQ54" s="407"/>
      <c r="BR54" s="388"/>
      <c r="BS54" s="387"/>
      <c r="BT54" s="387"/>
      <c r="BU54" s="387"/>
      <c r="BV54" s="387"/>
      <c r="BW54" s="387"/>
      <c r="BX54" s="387"/>
      <c r="BY54" s="387"/>
      <c r="BZ54" s="387"/>
      <c r="CA54" s="387"/>
      <c r="CB54" s="387"/>
      <c r="CC54" s="387"/>
      <c r="CD54" s="402"/>
    </row>
    <row r="55" spans="1:82" ht="22.5" hidden="1" customHeight="1" outlineLevel="1">
      <c r="A55" s="47">
        <v>21</v>
      </c>
      <c r="B55" s="944"/>
      <c r="C55" s="946"/>
      <c r="D55" s="954"/>
      <c r="E55" s="954"/>
      <c r="F55" s="954"/>
      <c r="G55" s="961">
        <f>SUM(D55:F56)</f>
        <v>0</v>
      </c>
      <c r="H55" s="392"/>
      <c r="I55" s="407"/>
      <c r="J55" s="569"/>
      <c r="K55" s="570"/>
      <c r="L55" s="570"/>
      <c r="M55" s="570"/>
      <c r="N55" s="570"/>
      <c r="O55" s="570"/>
      <c r="P55" s="570"/>
      <c r="Q55" s="570"/>
      <c r="R55" s="570"/>
      <c r="S55" s="570"/>
      <c r="T55" s="570"/>
      <c r="U55" s="570"/>
      <c r="V55" s="401">
        <f>SUM(J55:U55)</f>
        <v>0</v>
      </c>
      <c r="AE55" s="47">
        <v>21</v>
      </c>
      <c r="AF55" s="944"/>
      <c r="AG55" s="946"/>
      <c r="AH55" s="954"/>
      <c r="AI55" s="954"/>
      <c r="AJ55" s="954"/>
      <c r="AK55" s="961">
        <f>SUM(AH55:AJ56)</f>
        <v>0</v>
      </c>
      <c r="AL55" s="392"/>
      <c r="AM55" s="407"/>
      <c r="AN55" s="569"/>
      <c r="AO55" s="570"/>
      <c r="AP55" s="570"/>
      <c r="AQ55" s="570"/>
      <c r="AR55" s="570"/>
      <c r="AS55" s="570"/>
      <c r="AT55" s="570"/>
      <c r="AU55" s="570"/>
      <c r="AV55" s="570"/>
      <c r="AW55" s="570"/>
      <c r="AX55" s="570"/>
      <c r="AY55" s="570"/>
      <c r="AZ55" s="401">
        <f>SUM(AN55:AY55)</f>
        <v>0</v>
      </c>
      <c r="BI55" s="47">
        <v>21</v>
      </c>
      <c r="BJ55" s="944"/>
      <c r="BK55" s="946"/>
      <c r="BL55" s="954"/>
      <c r="BM55" s="954"/>
      <c r="BN55" s="954"/>
      <c r="BO55" s="961">
        <f>SUM(BL55:BN56)</f>
        <v>0</v>
      </c>
      <c r="BP55" s="392"/>
      <c r="BQ55" s="407"/>
      <c r="BR55" s="569"/>
      <c r="BS55" s="570"/>
      <c r="BT55" s="570"/>
      <c r="BU55" s="570"/>
      <c r="BV55" s="570"/>
      <c r="BW55" s="570"/>
      <c r="BX55" s="570"/>
      <c r="BY55" s="570"/>
      <c r="BZ55" s="570"/>
      <c r="CA55" s="570"/>
      <c r="CB55" s="570"/>
      <c r="CC55" s="570"/>
      <c r="CD55" s="401">
        <f>SUM(BR55:CC55)</f>
        <v>0</v>
      </c>
    </row>
    <row r="56" spans="1:82" ht="22.5" hidden="1" customHeight="1" outlineLevel="1">
      <c r="B56" s="945"/>
      <c r="C56" s="947"/>
      <c r="D56" s="955"/>
      <c r="E56" s="955"/>
      <c r="F56" s="955"/>
      <c r="G56" s="962"/>
      <c r="H56" s="393"/>
      <c r="I56" s="407"/>
      <c r="J56" s="388"/>
      <c r="K56" s="387"/>
      <c r="L56" s="387"/>
      <c r="M56" s="387"/>
      <c r="N56" s="387"/>
      <c r="O56" s="387"/>
      <c r="P56" s="387"/>
      <c r="Q56" s="387"/>
      <c r="R56" s="387"/>
      <c r="S56" s="387"/>
      <c r="T56" s="387"/>
      <c r="U56" s="387"/>
      <c r="V56" s="402"/>
      <c r="AF56" s="945"/>
      <c r="AG56" s="947"/>
      <c r="AH56" s="955"/>
      <c r="AI56" s="955"/>
      <c r="AJ56" s="955"/>
      <c r="AK56" s="962"/>
      <c r="AL56" s="393"/>
      <c r="AM56" s="407"/>
      <c r="AN56" s="388"/>
      <c r="AO56" s="387"/>
      <c r="AP56" s="387"/>
      <c r="AQ56" s="387"/>
      <c r="AR56" s="387"/>
      <c r="AS56" s="387"/>
      <c r="AT56" s="387"/>
      <c r="AU56" s="387"/>
      <c r="AV56" s="387"/>
      <c r="AW56" s="387"/>
      <c r="AX56" s="387"/>
      <c r="AY56" s="387"/>
      <c r="AZ56" s="402"/>
      <c r="BJ56" s="945"/>
      <c r="BK56" s="947"/>
      <c r="BL56" s="955"/>
      <c r="BM56" s="955"/>
      <c r="BN56" s="955"/>
      <c r="BO56" s="962"/>
      <c r="BP56" s="393"/>
      <c r="BQ56" s="407"/>
      <c r="BR56" s="388"/>
      <c r="BS56" s="387"/>
      <c r="BT56" s="387"/>
      <c r="BU56" s="387"/>
      <c r="BV56" s="387"/>
      <c r="BW56" s="387"/>
      <c r="BX56" s="387"/>
      <c r="BY56" s="387"/>
      <c r="BZ56" s="387"/>
      <c r="CA56" s="387"/>
      <c r="CB56" s="387"/>
      <c r="CC56" s="387"/>
      <c r="CD56" s="402"/>
    </row>
    <row r="57" spans="1:82" ht="22.5" hidden="1" customHeight="1" outlineLevel="1">
      <c r="A57" s="47">
        <v>22</v>
      </c>
      <c r="B57" s="944"/>
      <c r="C57" s="946"/>
      <c r="D57" s="954"/>
      <c r="E57" s="954"/>
      <c r="F57" s="954"/>
      <c r="G57" s="961">
        <f>SUM(D57:F58)</f>
        <v>0</v>
      </c>
      <c r="H57" s="392"/>
      <c r="I57" s="407"/>
      <c r="J57" s="569"/>
      <c r="K57" s="570"/>
      <c r="L57" s="570"/>
      <c r="M57" s="570"/>
      <c r="N57" s="570"/>
      <c r="O57" s="570"/>
      <c r="P57" s="570"/>
      <c r="Q57" s="570"/>
      <c r="R57" s="570"/>
      <c r="S57" s="570"/>
      <c r="T57" s="570"/>
      <c r="U57" s="570"/>
      <c r="V57" s="401">
        <f>SUM(J57:U57)</f>
        <v>0</v>
      </c>
      <c r="AE57" s="47">
        <v>22</v>
      </c>
      <c r="AF57" s="944"/>
      <c r="AG57" s="946"/>
      <c r="AH57" s="954"/>
      <c r="AI57" s="954"/>
      <c r="AJ57" s="954"/>
      <c r="AK57" s="961">
        <f>SUM(AH57:AJ58)</f>
        <v>0</v>
      </c>
      <c r="AL57" s="392"/>
      <c r="AM57" s="407"/>
      <c r="AN57" s="569"/>
      <c r="AO57" s="570"/>
      <c r="AP57" s="570"/>
      <c r="AQ57" s="570"/>
      <c r="AR57" s="570"/>
      <c r="AS57" s="570"/>
      <c r="AT57" s="570"/>
      <c r="AU57" s="570"/>
      <c r="AV57" s="570"/>
      <c r="AW57" s="570"/>
      <c r="AX57" s="570"/>
      <c r="AY57" s="570"/>
      <c r="AZ57" s="401">
        <f>SUM(AN57:AY57)</f>
        <v>0</v>
      </c>
      <c r="BI57" s="47">
        <v>22</v>
      </c>
      <c r="BJ57" s="944"/>
      <c r="BK57" s="946"/>
      <c r="BL57" s="954"/>
      <c r="BM57" s="954"/>
      <c r="BN57" s="954"/>
      <c r="BO57" s="961">
        <f>SUM(BL57:BN58)</f>
        <v>0</v>
      </c>
      <c r="BP57" s="392"/>
      <c r="BQ57" s="407"/>
      <c r="BR57" s="569"/>
      <c r="BS57" s="570"/>
      <c r="BT57" s="570"/>
      <c r="BU57" s="570"/>
      <c r="BV57" s="570"/>
      <c r="BW57" s="570"/>
      <c r="BX57" s="570"/>
      <c r="BY57" s="570"/>
      <c r="BZ57" s="570"/>
      <c r="CA57" s="570"/>
      <c r="CB57" s="570"/>
      <c r="CC57" s="570"/>
      <c r="CD57" s="401">
        <f>SUM(BR57:CC57)</f>
        <v>0</v>
      </c>
    </row>
    <row r="58" spans="1:82" ht="22.5" hidden="1" customHeight="1" outlineLevel="1">
      <c r="B58" s="945"/>
      <c r="C58" s="947"/>
      <c r="D58" s="955"/>
      <c r="E58" s="955"/>
      <c r="F58" s="955"/>
      <c r="G58" s="962"/>
      <c r="H58" s="393"/>
      <c r="I58" s="407"/>
      <c r="J58" s="388"/>
      <c r="K58" s="387"/>
      <c r="L58" s="387"/>
      <c r="M58" s="387"/>
      <c r="N58" s="387"/>
      <c r="O58" s="387"/>
      <c r="P58" s="387"/>
      <c r="Q58" s="387"/>
      <c r="R58" s="387"/>
      <c r="S58" s="387"/>
      <c r="T58" s="387"/>
      <c r="U58" s="387"/>
      <c r="V58" s="402"/>
      <c r="AF58" s="945"/>
      <c r="AG58" s="947"/>
      <c r="AH58" s="955"/>
      <c r="AI58" s="955"/>
      <c r="AJ58" s="955"/>
      <c r="AK58" s="962"/>
      <c r="AL58" s="393"/>
      <c r="AM58" s="407"/>
      <c r="AN58" s="388"/>
      <c r="AO58" s="387"/>
      <c r="AP58" s="387"/>
      <c r="AQ58" s="387"/>
      <c r="AR58" s="387"/>
      <c r="AS58" s="387"/>
      <c r="AT58" s="387"/>
      <c r="AU58" s="387"/>
      <c r="AV58" s="387"/>
      <c r="AW58" s="387"/>
      <c r="AX58" s="387"/>
      <c r="AY58" s="387"/>
      <c r="AZ58" s="402"/>
      <c r="BJ58" s="945"/>
      <c r="BK58" s="947"/>
      <c r="BL58" s="955"/>
      <c r="BM58" s="955"/>
      <c r="BN58" s="955"/>
      <c r="BO58" s="962"/>
      <c r="BP58" s="393"/>
      <c r="BQ58" s="407"/>
      <c r="BR58" s="388"/>
      <c r="BS58" s="387"/>
      <c r="BT58" s="387"/>
      <c r="BU58" s="387"/>
      <c r="BV58" s="387"/>
      <c r="BW58" s="387"/>
      <c r="BX58" s="387"/>
      <c r="BY58" s="387"/>
      <c r="BZ58" s="387"/>
      <c r="CA58" s="387"/>
      <c r="CB58" s="387"/>
      <c r="CC58" s="387"/>
      <c r="CD58" s="402"/>
    </row>
    <row r="59" spans="1:82" ht="22.5" hidden="1" customHeight="1" outlineLevel="1">
      <c r="A59" s="47">
        <v>23</v>
      </c>
      <c r="B59" s="944"/>
      <c r="C59" s="946"/>
      <c r="D59" s="954"/>
      <c r="E59" s="954"/>
      <c r="F59" s="954"/>
      <c r="G59" s="961">
        <f>SUM(D59:F60)</f>
        <v>0</v>
      </c>
      <c r="H59" s="392"/>
      <c r="I59" s="407"/>
      <c r="J59" s="569"/>
      <c r="K59" s="570"/>
      <c r="L59" s="570"/>
      <c r="M59" s="570"/>
      <c r="N59" s="570"/>
      <c r="O59" s="570"/>
      <c r="P59" s="570"/>
      <c r="Q59" s="570"/>
      <c r="R59" s="570"/>
      <c r="S59" s="570"/>
      <c r="T59" s="570"/>
      <c r="U59" s="570"/>
      <c r="V59" s="401">
        <f>SUM(J59:U59)</f>
        <v>0</v>
      </c>
      <c r="AE59" s="47">
        <v>23</v>
      </c>
      <c r="AF59" s="944"/>
      <c r="AG59" s="946"/>
      <c r="AH59" s="954"/>
      <c r="AI59" s="954"/>
      <c r="AJ59" s="954"/>
      <c r="AK59" s="961">
        <f>SUM(AH59:AJ60)</f>
        <v>0</v>
      </c>
      <c r="AL59" s="392"/>
      <c r="AM59" s="407"/>
      <c r="AN59" s="569"/>
      <c r="AO59" s="570"/>
      <c r="AP59" s="570"/>
      <c r="AQ59" s="570"/>
      <c r="AR59" s="570"/>
      <c r="AS59" s="570"/>
      <c r="AT59" s="570"/>
      <c r="AU59" s="570"/>
      <c r="AV59" s="570"/>
      <c r="AW59" s="570"/>
      <c r="AX59" s="570"/>
      <c r="AY59" s="570"/>
      <c r="AZ59" s="401">
        <f>SUM(AN59:AY59)</f>
        <v>0</v>
      </c>
      <c r="BI59" s="47">
        <v>23</v>
      </c>
      <c r="BJ59" s="944"/>
      <c r="BK59" s="946"/>
      <c r="BL59" s="954"/>
      <c r="BM59" s="954"/>
      <c r="BN59" s="954"/>
      <c r="BO59" s="961">
        <f>SUM(BL59:BN60)</f>
        <v>0</v>
      </c>
      <c r="BP59" s="392"/>
      <c r="BQ59" s="407"/>
      <c r="BR59" s="569"/>
      <c r="BS59" s="570"/>
      <c r="BT59" s="570"/>
      <c r="BU59" s="570"/>
      <c r="BV59" s="570"/>
      <c r="BW59" s="570"/>
      <c r="BX59" s="570"/>
      <c r="BY59" s="570"/>
      <c r="BZ59" s="570"/>
      <c r="CA59" s="570"/>
      <c r="CB59" s="570"/>
      <c r="CC59" s="570"/>
      <c r="CD59" s="401">
        <f>SUM(BR59:CC59)</f>
        <v>0</v>
      </c>
    </row>
    <row r="60" spans="1:82" ht="22.5" hidden="1" customHeight="1" outlineLevel="1">
      <c r="B60" s="945"/>
      <c r="C60" s="947"/>
      <c r="D60" s="955"/>
      <c r="E60" s="955"/>
      <c r="F60" s="955"/>
      <c r="G60" s="962"/>
      <c r="H60" s="393"/>
      <c r="I60" s="407"/>
      <c r="J60" s="388"/>
      <c r="K60" s="387"/>
      <c r="L60" s="387"/>
      <c r="M60" s="387"/>
      <c r="N60" s="387"/>
      <c r="O60" s="387"/>
      <c r="P60" s="387"/>
      <c r="Q60" s="387"/>
      <c r="R60" s="387"/>
      <c r="S60" s="387"/>
      <c r="T60" s="387"/>
      <c r="U60" s="387"/>
      <c r="V60" s="402"/>
      <c r="AF60" s="945"/>
      <c r="AG60" s="947"/>
      <c r="AH60" s="955"/>
      <c r="AI60" s="955"/>
      <c r="AJ60" s="955"/>
      <c r="AK60" s="962"/>
      <c r="AL60" s="393"/>
      <c r="AM60" s="407"/>
      <c r="AN60" s="388"/>
      <c r="AO60" s="387"/>
      <c r="AP60" s="387"/>
      <c r="AQ60" s="387"/>
      <c r="AR60" s="387"/>
      <c r="AS60" s="387"/>
      <c r="AT60" s="387"/>
      <c r="AU60" s="387"/>
      <c r="AV60" s="387"/>
      <c r="AW60" s="387"/>
      <c r="AX60" s="387"/>
      <c r="AY60" s="387"/>
      <c r="AZ60" s="402"/>
      <c r="BJ60" s="945"/>
      <c r="BK60" s="947"/>
      <c r="BL60" s="955"/>
      <c r="BM60" s="955"/>
      <c r="BN60" s="955"/>
      <c r="BO60" s="962"/>
      <c r="BP60" s="393"/>
      <c r="BQ60" s="407"/>
      <c r="BR60" s="388"/>
      <c r="BS60" s="387"/>
      <c r="BT60" s="387"/>
      <c r="BU60" s="387"/>
      <c r="BV60" s="387"/>
      <c r="BW60" s="387"/>
      <c r="BX60" s="387"/>
      <c r="BY60" s="387"/>
      <c r="BZ60" s="387"/>
      <c r="CA60" s="387"/>
      <c r="CB60" s="387"/>
      <c r="CC60" s="387"/>
      <c r="CD60" s="402"/>
    </row>
    <row r="61" spans="1:82" ht="22.5" hidden="1" customHeight="1" outlineLevel="1">
      <c r="A61" s="47">
        <v>24</v>
      </c>
      <c r="B61" s="944"/>
      <c r="C61" s="946"/>
      <c r="D61" s="954"/>
      <c r="E61" s="954"/>
      <c r="F61" s="954"/>
      <c r="G61" s="961">
        <f>SUM(D61:F62)</f>
        <v>0</v>
      </c>
      <c r="H61" s="392"/>
      <c r="I61" s="407"/>
      <c r="J61" s="569"/>
      <c r="K61" s="570"/>
      <c r="L61" s="570"/>
      <c r="M61" s="570"/>
      <c r="N61" s="570"/>
      <c r="O61" s="570"/>
      <c r="P61" s="570"/>
      <c r="Q61" s="570"/>
      <c r="R61" s="570"/>
      <c r="S61" s="570"/>
      <c r="T61" s="570"/>
      <c r="U61" s="570"/>
      <c r="V61" s="401">
        <f>SUM(J61:U61)</f>
        <v>0</v>
      </c>
      <c r="AE61" s="47">
        <v>24</v>
      </c>
      <c r="AF61" s="944"/>
      <c r="AG61" s="946"/>
      <c r="AH61" s="954"/>
      <c r="AI61" s="954"/>
      <c r="AJ61" s="954"/>
      <c r="AK61" s="961">
        <f>SUM(AH61:AJ62)</f>
        <v>0</v>
      </c>
      <c r="AL61" s="392"/>
      <c r="AM61" s="407"/>
      <c r="AN61" s="569"/>
      <c r="AO61" s="570"/>
      <c r="AP61" s="570"/>
      <c r="AQ61" s="570"/>
      <c r="AR61" s="570"/>
      <c r="AS61" s="570"/>
      <c r="AT61" s="570"/>
      <c r="AU61" s="570"/>
      <c r="AV61" s="570"/>
      <c r="AW61" s="570"/>
      <c r="AX61" s="570"/>
      <c r="AY61" s="570"/>
      <c r="AZ61" s="401">
        <f>SUM(AN61:AY61)</f>
        <v>0</v>
      </c>
      <c r="BI61" s="47">
        <v>24</v>
      </c>
      <c r="BJ61" s="944"/>
      <c r="BK61" s="946"/>
      <c r="BL61" s="954"/>
      <c r="BM61" s="954"/>
      <c r="BN61" s="954"/>
      <c r="BO61" s="961">
        <f>SUM(BL61:BN62)</f>
        <v>0</v>
      </c>
      <c r="BP61" s="392"/>
      <c r="BQ61" s="407"/>
      <c r="BR61" s="569"/>
      <c r="BS61" s="570"/>
      <c r="BT61" s="570"/>
      <c r="BU61" s="570"/>
      <c r="BV61" s="570"/>
      <c r="BW61" s="570"/>
      <c r="BX61" s="570"/>
      <c r="BY61" s="570"/>
      <c r="BZ61" s="570"/>
      <c r="CA61" s="570"/>
      <c r="CB61" s="570"/>
      <c r="CC61" s="570"/>
      <c r="CD61" s="401">
        <f>SUM(BR61:CC61)</f>
        <v>0</v>
      </c>
    </row>
    <row r="62" spans="1:82" ht="22.5" hidden="1" customHeight="1" outlineLevel="1">
      <c r="B62" s="945"/>
      <c r="C62" s="947"/>
      <c r="D62" s="955"/>
      <c r="E62" s="955"/>
      <c r="F62" s="955"/>
      <c r="G62" s="962"/>
      <c r="H62" s="393"/>
      <c r="I62" s="407"/>
      <c r="J62" s="388"/>
      <c r="K62" s="387"/>
      <c r="L62" s="387"/>
      <c r="M62" s="387"/>
      <c r="N62" s="387"/>
      <c r="O62" s="387"/>
      <c r="P62" s="387"/>
      <c r="Q62" s="387"/>
      <c r="R62" s="387"/>
      <c r="S62" s="387"/>
      <c r="T62" s="387"/>
      <c r="U62" s="387"/>
      <c r="V62" s="402"/>
      <c r="AF62" s="945"/>
      <c r="AG62" s="947"/>
      <c r="AH62" s="955"/>
      <c r="AI62" s="955"/>
      <c r="AJ62" s="955"/>
      <c r="AK62" s="962"/>
      <c r="AL62" s="393"/>
      <c r="AM62" s="407"/>
      <c r="AN62" s="388"/>
      <c r="AO62" s="387"/>
      <c r="AP62" s="387"/>
      <c r="AQ62" s="387"/>
      <c r="AR62" s="387"/>
      <c r="AS62" s="387"/>
      <c r="AT62" s="387"/>
      <c r="AU62" s="387"/>
      <c r="AV62" s="387"/>
      <c r="AW62" s="387"/>
      <c r="AX62" s="387"/>
      <c r="AY62" s="387"/>
      <c r="AZ62" s="402"/>
      <c r="BJ62" s="945"/>
      <c r="BK62" s="947"/>
      <c r="BL62" s="955"/>
      <c r="BM62" s="955"/>
      <c r="BN62" s="955"/>
      <c r="BO62" s="962"/>
      <c r="BP62" s="393"/>
      <c r="BQ62" s="407"/>
      <c r="BR62" s="388"/>
      <c r="BS62" s="387"/>
      <c r="BT62" s="387"/>
      <c r="BU62" s="387"/>
      <c r="BV62" s="387"/>
      <c r="BW62" s="387"/>
      <c r="BX62" s="387"/>
      <c r="BY62" s="387"/>
      <c r="BZ62" s="387"/>
      <c r="CA62" s="387"/>
      <c r="CB62" s="387"/>
      <c r="CC62" s="387"/>
      <c r="CD62" s="402"/>
    </row>
    <row r="63" spans="1:82" ht="22.5" hidden="1" customHeight="1" outlineLevel="1">
      <c r="A63" s="47">
        <v>25</v>
      </c>
      <c r="B63" s="944"/>
      <c r="C63" s="946"/>
      <c r="D63" s="954"/>
      <c r="E63" s="954"/>
      <c r="F63" s="954"/>
      <c r="G63" s="961">
        <f>SUM(D63:F64)</f>
        <v>0</v>
      </c>
      <c r="H63" s="392"/>
      <c r="I63" s="407"/>
      <c r="J63" s="569"/>
      <c r="K63" s="570"/>
      <c r="L63" s="570"/>
      <c r="M63" s="570"/>
      <c r="N63" s="570"/>
      <c r="O63" s="570"/>
      <c r="P63" s="570"/>
      <c r="Q63" s="570"/>
      <c r="R63" s="570"/>
      <c r="S63" s="570"/>
      <c r="T63" s="570"/>
      <c r="U63" s="570"/>
      <c r="V63" s="401">
        <f>SUM(J63:U63)</f>
        <v>0</v>
      </c>
      <c r="AE63" s="47">
        <v>25</v>
      </c>
      <c r="AF63" s="944"/>
      <c r="AG63" s="946"/>
      <c r="AH63" s="954"/>
      <c r="AI63" s="954"/>
      <c r="AJ63" s="954"/>
      <c r="AK63" s="961">
        <f>SUM(AH63:AJ64)</f>
        <v>0</v>
      </c>
      <c r="AL63" s="392"/>
      <c r="AM63" s="407"/>
      <c r="AN63" s="569"/>
      <c r="AO63" s="570"/>
      <c r="AP63" s="570"/>
      <c r="AQ63" s="570"/>
      <c r="AR63" s="570"/>
      <c r="AS63" s="570"/>
      <c r="AT63" s="570"/>
      <c r="AU63" s="570"/>
      <c r="AV63" s="570"/>
      <c r="AW63" s="570"/>
      <c r="AX63" s="570"/>
      <c r="AY63" s="570"/>
      <c r="AZ63" s="401">
        <f>SUM(AN63:AY63)</f>
        <v>0</v>
      </c>
      <c r="BI63" s="47">
        <v>25</v>
      </c>
      <c r="BJ63" s="944"/>
      <c r="BK63" s="946"/>
      <c r="BL63" s="954"/>
      <c r="BM63" s="954"/>
      <c r="BN63" s="954"/>
      <c r="BO63" s="961">
        <f>SUM(BL63:BN64)</f>
        <v>0</v>
      </c>
      <c r="BP63" s="392"/>
      <c r="BQ63" s="407"/>
      <c r="BR63" s="569"/>
      <c r="BS63" s="570"/>
      <c r="BT63" s="570"/>
      <c r="BU63" s="570"/>
      <c r="BV63" s="570"/>
      <c r="BW63" s="570"/>
      <c r="BX63" s="570"/>
      <c r="BY63" s="570"/>
      <c r="BZ63" s="570"/>
      <c r="CA63" s="570"/>
      <c r="CB63" s="570"/>
      <c r="CC63" s="570"/>
      <c r="CD63" s="401">
        <f>SUM(BR63:CC63)</f>
        <v>0</v>
      </c>
    </row>
    <row r="64" spans="1:82" ht="22.5" hidden="1" customHeight="1" outlineLevel="1">
      <c r="B64" s="945"/>
      <c r="C64" s="947"/>
      <c r="D64" s="955"/>
      <c r="E64" s="955"/>
      <c r="F64" s="955"/>
      <c r="G64" s="962"/>
      <c r="H64" s="393"/>
      <c r="I64" s="407"/>
      <c r="J64" s="388"/>
      <c r="K64" s="387"/>
      <c r="L64" s="387"/>
      <c r="M64" s="387"/>
      <c r="N64" s="387"/>
      <c r="O64" s="387"/>
      <c r="P64" s="387"/>
      <c r="Q64" s="387"/>
      <c r="R64" s="387"/>
      <c r="S64" s="387"/>
      <c r="T64" s="387"/>
      <c r="U64" s="387"/>
      <c r="V64" s="402"/>
      <c r="AF64" s="945"/>
      <c r="AG64" s="947"/>
      <c r="AH64" s="955"/>
      <c r="AI64" s="955"/>
      <c r="AJ64" s="955"/>
      <c r="AK64" s="962"/>
      <c r="AL64" s="393"/>
      <c r="AM64" s="407"/>
      <c r="AN64" s="388"/>
      <c r="AO64" s="387"/>
      <c r="AP64" s="387"/>
      <c r="AQ64" s="387"/>
      <c r="AR64" s="387"/>
      <c r="AS64" s="387"/>
      <c r="AT64" s="387"/>
      <c r="AU64" s="387"/>
      <c r="AV64" s="387"/>
      <c r="AW64" s="387"/>
      <c r="AX64" s="387"/>
      <c r="AY64" s="387"/>
      <c r="AZ64" s="402"/>
      <c r="BJ64" s="945"/>
      <c r="BK64" s="947"/>
      <c r="BL64" s="955"/>
      <c r="BM64" s="955"/>
      <c r="BN64" s="955"/>
      <c r="BO64" s="962"/>
      <c r="BP64" s="393"/>
      <c r="BQ64" s="407"/>
      <c r="BR64" s="388"/>
      <c r="BS64" s="387"/>
      <c r="BT64" s="387"/>
      <c r="BU64" s="387"/>
      <c r="BV64" s="387"/>
      <c r="BW64" s="387"/>
      <c r="BX64" s="387"/>
      <c r="BY64" s="387"/>
      <c r="BZ64" s="387"/>
      <c r="CA64" s="387"/>
      <c r="CB64" s="387"/>
      <c r="CC64" s="387"/>
      <c r="CD64" s="402"/>
    </row>
    <row r="65" spans="1:82" ht="22.5" hidden="1" customHeight="1" outlineLevel="1">
      <c r="A65" s="47">
        <v>26</v>
      </c>
      <c r="B65" s="944"/>
      <c r="C65" s="946"/>
      <c r="D65" s="954"/>
      <c r="E65" s="954"/>
      <c r="F65" s="954"/>
      <c r="G65" s="961">
        <f>SUM(D65:F66)</f>
        <v>0</v>
      </c>
      <c r="H65" s="392"/>
      <c r="I65" s="407"/>
      <c r="J65" s="569"/>
      <c r="K65" s="570"/>
      <c r="L65" s="570"/>
      <c r="M65" s="570"/>
      <c r="N65" s="570"/>
      <c r="O65" s="570"/>
      <c r="P65" s="570"/>
      <c r="Q65" s="570"/>
      <c r="R65" s="570"/>
      <c r="S65" s="570"/>
      <c r="T65" s="570"/>
      <c r="U65" s="570"/>
      <c r="V65" s="401">
        <f>SUM(J65:U65)</f>
        <v>0</v>
      </c>
      <c r="AE65" s="47">
        <v>26</v>
      </c>
      <c r="AF65" s="944"/>
      <c r="AG65" s="946"/>
      <c r="AH65" s="954"/>
      <c r="AI65" s="954"/>
      <c r="AJ65" s="954"/>
      <c r="AK65" s="961">
        <f>SUM(AH65:AJ66)</f>
        <v>0</v>
      </c>
      <c r="AL65" s="392"/>
      <c r="AM65" s="407"/>
      <c r="AN65" s="569"/>
      <c r="AO65" s="570"/>
      <c r="AP65" s="570"/>
      <c r="AQ65" s="570"/>
      <c r="AR65" s="570"/>
      <c r="AS65" s="570"/>
      <c r="AT65" s="570"/>
      <c r="AU65" s="570"/>
      <c r="AV65" s="570"/>
      <c r="AW65" s="570"/>
      <c r="AX65" s="570"/>
      <c r="AY65" s="570"/>
      <c r="AZ65" s="401">
        <f>SUM(AN65:AY65)</f>
        <v>0</v>
      </c>
      <c r="BI65" s="47">
        <v>26</v>
      </c>
      <c r="BJ65" s="944"/>
      <c r="BK65" s="946"/>
      <c r="BL65" s="954"/>
      <c r="BM65" s="954"/>
      <c r="BN65" s="954"/>
      <c r="BO65" s="961">
        <f>SUM(BL65:BN66)</f>
        <v>0</v>
      </c>
      <c r="BP65" s="392"/>
      <c r="BQ65" s="407"/>
      <c r="BR65" s="569"/>
      <c r="BS65" s="570"/>
      <c r="BT65" s="570"/>
      <c r="BU65" s="570"/>
      <c r="BV65" s="570"/>
      <c r="BW65" s="570"/>
      <c r="BX65" s="570"/>
      <c r="BY65" s="570"/>
      <c r="BZ65" s="570"/>
      <c r="CA65" s="570"/>
      <c r="CB65" s="570"/>
      <c r="CC65" s="570"/>
      <c r="CD65" s="401">
        <f>SUM(BR65:CC65)</f>
        <v>0</v>
      </c>
    </row>
    <row r="66" spans="1:82" ht="22.5" hidden="1" customHeight="1" outlineLevel="1">
      <c r="B66" s="945"/>
      <c r="C66" s="947"/>
      <c r="D66" s="955"/>
      <c r="E66" s="955"/>
      <c r="F66" s="955"/>
      <c r="G66" s="962"/>
      <c r="H66" s="393"/>
      <c r="I66" s="407"/>
      <c r="J66" s="388"/>
      <c r="K66" s="387"/>
      <c r="L66" s="387"/>
      <c r="M66" s="387"/>
      <c r="N66" s="387"/>
      <c r="O66" s="387"/>
      <c r="P66" s="387"/>
      <c r="Q66" s="387"/>
      <c r="R66" s="387"/>
      <c r="S66" s="387"/>
      <c r="T66" s="387"/>
      <c r="U66" s="387"/>
      <c r="V66" s="402"/>
      <c r="AF66" s="945"/>
      <c r="AG66" s="947"/>
      <c r="AH66" s="955"/>
      <c r="AI66" s="955"/>
      <c r="AJ66" s="955"/>
      <c r="AK66" s="962"/>
      <c r="AL66" s="393"/>
      <c r="AM66" s="407"/>
      <c r="AN66" s="388"/>
      <c r="AO66" s="387"/>
      <c r="AP66" s="387"/>
      <c r="AQ66" s="387"/>
      <c r="AR66" s="387"/>
      <c r="AS66" s="387"/>
      <c r="AT66" s="387"/>
      <c r="AU66" s="387"/>
      <c r="AV66" s="387"/>
      <c r="AW66" s="387"/>
      <c r="AX66" s="387"/>
      <c r="AY66" s="387"/>
      <c r="AZ66" s="402"/>
      <c r="BJ66" s="945"/>
      <c r="BK66" s="947"/>
      <c r="BL66" s="955"/>
      <c r="BM66" s="955"/>
      <c r="BN66" s="955"/>
      <c r="BO66" s="962"/>
      <c r="BP66" s="393"/>
      <c r="BQ66" s="407"/>
      <c r="BR66" s="388"/>
      <c r="BS66" s="387"/>
      <c r="BT66" s="387"/>
      <c r="BU66" s="387"/>
      <c r="BV66" s="387"/>
      <c r="BW66" s="387"/>
      <c r="BX66" s="387"/>
      <c r="BY66" s="387"/>
      <c r="BZ66" s="387"/>
      <c r="CA66" s="387"/>
      <c r="CB66" s="387"/>
      <c r="CC66" s="387"/>
      <c r="CD66" s="402"/>
    </row>
    <row r="67" spans="1:82" ht="22.5" hidden="1" customHeight="1" outlineLevel="1">
      <c r="A67" s="47">
        <v>27</v>
      </c>
      <c r="B67" s="944"/>
      <c r="C67" s="946"/>
      <c r="D67" s="954"/>
      <c r="E67" s="954"/>
      <c r="F67" s="954"/>
      <c r="G67" s="961">
        <f>SUM(D67:F68)</f>
        <v>0</v>
      </c>
      <c r="H67" s="392"/>
      <c r="I67" s="407"/>
      <c r="J67" s="569"/>
      <c r="K67" s="570"/>
      <c r="L67" s="570"/>
      <c r="M67" s="570"/>
      <c r="N67" s="570"/>
      <c r="O67" s="570"/>
      <c r="P67" s="570"/>
      <c r="Q67" s="570"/>
      <c r="R67" s="570"/>
      <c r="S67" s="570"/>
      <c r="T67" s="570"/>
      <c r="U67" s="570"/>
      <c r="V67" s="401">
        <f>SUM(J67:U67)</f>
        <v>0</v>
      </c>
      <c r="AE67" s="47">
        <v>27</v>
      </c>
      <c r="AF67" s="944"/>
      <c r="AG67" s="946"/>
      <c r="AH67" s="954"/>
      <c r="AI67" s="954"/>
      <c r="AJ67" s="954"/>
      <c r="AK67" s="961">
        <f>SUM(AH67:AJ68)</f>
        <v>0</v>
      </c>
      <c r="AL67" s="392"/>
      <c r="AM67" s="407"/>
      <c r="AN67" s="569"/>
      <c r="AO67" s="570"/>
      <c r="AP67" s="570"/>
      <c r="AQ67" s="570"/>
      <c r="AR67" s="570"/>
      <c r="AS67" s="570"/>
      <c r="AT67" s="570"/>
      <c r="AU67" s="570"/>
      <c r="AV67" s="570"/>
      <c r="AW67" s="570"/>
      <c r="AX67" s="570"/>
      <c r="AY67" s="570"/>
      <c r="AZ67" s="401">
        <f>SUM(AN67:AY67)</f>
        <v>0</v>
      </c>
      <c r="BI67" s="47">
        <v>27</v>
      </c>
      <c r="BJ67" s="944"/>
      <c r="BK67" s="946"/>
      <c r="BL67" s="954"/>
      <c r="BM67" s="954"/>
      <c r="BN67" s="954"/>
      <c r="BO67" s="961">
        <f>SUM(BL67:BN68)</f>
        <v>0</v>
      </c>
      <c r="BP67" s="392"/>
      <c r="BQ67" s="407"/>
      <c r="BR67" s="569"/>
      <c r="BS67" s="570"/>
      <c r="BT67" s="570"/>
      <c r="BU67" s="570"/>
      <c r="BV67" s="570"/>
      <c r="BW67" s="570"/>
      <c r="BX67" s="570"/>
      <c r="BY67" s="570"/>
      <c r="BZ67" s="570"/>
      <c r="CA67" s="570"/>
      <c r="CB67" s="570"/>
      <c r="CC67" s="570"/>
      <c r="CD67" s="401">
        <f>SUM(BR67:CC67)</f>
        <v>0</v>
      </c>
    </row>
    <row r="68" spans="1:82" ht="22.5" hidden="1" customHeight="1" outlineLevel="1">
      <c r="B68" s="945"/>
      <c r="C68" s="947"/>
      <c r="D68" s="955"/>
      <c r="E68" s="955"/>
      <c r="F68" s="955"/>
      <c r="G68" s="962"/>
      <c r="H68" s="393"/>
      <c r="I68" s="407"/>
      <c r="J68" s="388"/>
      <c r="K68" s="387"/>
      <c r="L68" s="387"/>
      <c r="M68" s="387"/>
      <c r="N68" s="387"/>
      <c r="O68" s="387"/>
      <c r="P68" s="387"/>
      <c r="Q68" s="387"/>
      <c r="R68" s="387"/>
      <c r="S68" s="387"/>
      <c r="T68" s="387"/>
      <c r="U68" s="387"/>
      <c r="V68" s="402"/>
      <c r="AF68" s="945"/>
      <c r="AG68" s="947"/>
      <c r="AH68" s="955"/>
      <c r="AI68" s="955"/>
      <c r="AJ68" s="955"/>
      <c r="AK68" s="962"/>
      <c r="AL68" s="393"/>
      <c r="AM68" s="407"/>
      <c r="AN68" s="388"/>
      <c r="AO68" s="387"/>
      <c r="AP68" s="387"/>
      <c r="AQ68" s="387"/>
      <c r="AR68" s="387"/>
      <c r="AS68" s="387"/>
      <c r="AT68" s="387"/>
      <c r="AU68" s="387"/>
      <c r="AV68" s="387"/>
      <c r="AW68" s="387"/>
      <c r="AX68" s="387"/>
      <c r="AY68" s="387"/>
      <c r="AZ68" s="402"/>
      <c r="BJ68" s="945"/>
      <c r="BK68" s="947"/>
      <c r="BL68" s="955"/>
      <c r="BM68" s="955"/>
      <c r="BN68" s="955"/>
      <c r="BO68" s="962"/>
      <c r="BP68" s="393"/>
      <c r="BQ68" s="407"/>
      <c r="BR68" s="388"/>
      <c r="BS68" s="387"/>
      <c r="BT68" s="387"/>
      <c r="BU68" s="387"/>
      <c r="BV68" s="387"/>
      <c r="BW68" s="387"/>
      <c r="BX68" s="387"/>
      <c r="BY68" s="387"/>
      <c r="BZ68" s="387"/>
      <c r="CA68" s="387"/>
      <c r="CB68" s="387"/>
      <c r="CC68" s="387"/>
      <c r="CD68" s="402"/>
    </row>
    <row r="69" spans="1:82" ht="22.5" hidden="1" customHeight="1" outlineLevel="1">
      <c r="A69" s="47">
        <v>28</v>
      </c>
      <c r="B69" s="944"/>
      <c r="C69" s="946"/>
      <c r="D69" s="954"/>
      <c r="E69" s="954"/>
      <c r="F69" s="954"/>
      <c r="G69" s="961">
        <f>SUM(D69:F70)</f>
        <v>0</v>
      </c>
      <c r="H69" s="392"/>
      <c r="I69" s="407"/>
      <c r="J69" s="569"/>
      <c r="K69" s="570"/>
      <c r="L69" s="570"/>
      <c r="M69" s="570"/>
      <c r="N69" s="570"/>
      <c r="O69" s="570"/>
      <c r="P69" s="570"/>
      <c r="Q69" s="570"/>
      <c r="R69" s="570"/>
      <c r="S69" s="570"/>
      <c r="T69" s="570"/>
      <c r="U69" s="570"/>
      <c r="V69" s="401">
        <f>SUM(J69:U69)</f>
        <v>0</v>
      </c>
      <c r="AE69" s="47">
        <v>28</v>
      </c>
      <c r="AF69" s="944"/>
      <c r="AG69" s="946"/>
      <c r="AH69" s="954"/>
      <c r="AI69" s="954"/>
      <c r="AJ69" s="954"/>
      <c r="AK69" s="961">
        <f>SUM(AH69:AJ70)</f>
        <v>0</v>
      </c>
      <c r="AL69" s="392"/>
      <c r="AM69" s="407"/>
      <c r="AN69" s="569"/>
      <c r="AO69" s="570"/>
      <c r="AP69" s="570"/>
      <c r="AQ69" s="570"/>
      <c r="AR69" s="570"/>
      <c r="AS69" s="570"/>
      <c r="AT69" s="570"/>
      <c r="AU69" s="570"/>
      <c r="AV69" s="570"/>
      <c r="AW69" s="570"/>
      <c r="AX69" s="570"/>
      <c r="AY69" s="570"/>
      <c r="AZ69" s="401">
        <f>SUM(AN69:AY69)</f>
        <v>0</v>
      </c>
      <c r="BI69" s="47">
        <v>28</v>
      </c>
      <c r="BJ69" s="944"/>
      <c r="BK69" s="946"/>
      <c r="BL69" s="954"/>
      <c r="BM69" s="954"/>
      <c r="BN69" s="954"/>
      <c r="BO69" s="961">
        <f>SUM(BL69:BN70)</f>
        <v>0</v>
      </c>
      <c r="BP69" s="392"/>
      <c r="BQ69" s="407"/>
      <c r="BR69" s="569"/>
      <c r="BS69" s="570"/>
      <c r="BT69" s="570"/>
      <c r="BU69" s="570"/>
      <c r="BV69" s="570"/>
      <c r="BW69" s="570"/>
      <c r="BX69" s="570"/>
      <c r="BY69" s="570"/>
      <c r="BZ69" s="570"/>
      <c r="CA69" s="570"/>
      <c r="CB69" s="570"/>
      <c r="CC69" s="570"/>
      <c r="CD69" s="401">
        <f>SUM(BR69:CC69)</f>
        <v>0</v>
      </c>
    </row>
    <row r="70" spans="1:82" ht="22.5" hidden="1" customHeight="1" outlineLevel="1">
      <c r="B70" s="945"/>
      <c r="C70" s="947"/>
      <c r="D70" s="955"/>
      <c r="E70" s="955"/>
      <c r="F70" s="955"/>
      <c r="G70" s="962"/>
      <c r="H70" s="393"/>
      <c r="I70" s="407"/>
      <c r="J70" s="388"/>
      <c r="K70" s="387"/>
      <c r="L70" s="387"/>
      <c r="M70" s="387"/>
      <c r="N70" s="387"/>
      <c r="O70" s="387"/>
      <c r="P70" s="387"/>
      <c r="Q70" s="387"/>
      <c r="R70" s="387"/>
      <c r="S70" s="387"/>
      <c r="T70" s="387"/>
      <c r="U70" s="387"/>
      <c r="V70" s="402"/>
      <c r="AF70" s="945"/>
      <c r="AG70" s="947"/>
      <c r="AH70" s="955"/>
      <c r="AI70" s="955"/>
      <c r="AJ70" s="955"/>
      <c r="AK70" s="962"/>
      <c r="AL70" s="393"/>
      <c r="AM70" s="407"/>
      <c r="AN70" s="388"/>
      <c r="AO70" s="387"/>
      <c r="AP70" s="387"/>
      <c r="AQ70" s="387"/>
      <c r="AR70" s="387"/>
      <c r="AS70" s="387"/>
      <c r="AT70" s="387"/>
      <c r="AU70" s="387"/>
      <c r="AV70" s="387"/>
      <c r="AW70" s="387"/>
      <c r="AX70" s="387"/>
      <c r="AY70" s="387"/>
      <c r="AZ70" s="402"/>
      <c r="BJ70" s="945"/>
      <c r="BK70" s="947"/>
      <c r="BL70" s="955"/>
      <c r="BM70" s="955"/>
      <c r="BN70" s="955"/>
      <c r="BO70" s="962"/>
      <c r="BP70" s="393"/>
      <c r="BQ70" s="407"/>
      <c r="BR70" s="388"/>
      <c r="BS70" s="387"/>
      <c r="BT70" s="387"/>
      <c r="BU70" s="387"/>
      <c r="BV70" s="387"/>
      <c r="BW70" s="387"/>
      <c r="BX70" s="387"/>
      <c r="BY70" s="387"/>
      <c r="BZ70" s="387"/>
      <c r="CA70" s="387"/>
      <c r="CB70" s="387"/>
      <c r="CC70" s="387"/>
      <c r="CD70" s="402"/>
    </row>
    <row r="71" spans="1:82" ht="22.5" hidden="1" customHeight="1" outlineLevel="1">
      <c r="A71" s="47">
        <v>29</v>
      </c>
      <c r="B71" s="944"/>
      <c r="C71" s="946"/>
      <c r="D71" s="954"/>
      <c r="E71" s="954"/>
      <c r="F71" s="954"/>
      <c r="G71" s="961">
        <f>SUM(D71:F72)</f>
        <v>0</v>
      </c>
      <c r="H71" s="392"/>
      <c r="I71" s="407"/>
      <c r="J71" s="569"/>
      <c r="K71" s="570"/>
      <c r="L71" s="570"/>
      <c r="M71" s="570"/>
      <c r="N71" s="570"/>
      <c r="O71" s="570"/>
      <c r="P71" s="570"/>
      <c r="Q71" s="570"/>
      <c r="R71" s="570"/>
      <c r="S71" s="570"/>
      <c r="T71" s="570"/>
      <c r="U71" s="570"/>
      <c r="V71" s="401">
        <f>SUM(J71:U71)</f>
        <v>0</v>
      </c>
      <c r="AE71" s="47">
        <v>29</v>
      </c>
      <c r="AF71" s="944"/>
      <c r="AG71" s="946"/>
      <c r="AH71" s="954"/>
      <c r="AI71" s="954"/>
      <c r="AJ71" s="954"/>
      <c r="AK71" s="961">
        <f>SUM(AH71:AJ72)</f>
        <v>0</v>
      </c>
      <c r="AL71" s="392"/>
      <c r="AM71" s="407"/>
      <c r="AN71" s="569"/>
      <c r="AO71" s="570"/>
      <c r="AP71" s="570"/>
      <c r="AQ71" s="570"/>
      <c r="AR71" s="570"/>
      <c r="AS71" s="570"/>
      <c r="AT71" s="570"/>
      <c r="AU71" s="570"/>
      <c r="AV71" s="570"/>
      <c r="AW71" s="570"/>
      <c r="AX71" s="570"/>
      <c r="AY71" s="570"/>
      <c r="AZ71" s="401">
        <f>SUM(AN71:AY71)</f>
        <v>0</v>
      </c>
      <c r="BI71" s="47">
        <v>29</v>
      </c>
      <c r="BJ71" s="944"/>
      <c r="BK71" s="946"/>
      <c r="BL71" s="954"/>
      <c r="BM71" s="954"/>
      <c r="BN71" s="954"/>
      <c r="BO71" s="961">
        <f>SUM(BL71:BN72)</f>
        <v>0</v>
      </c>
      <c r="BP71" s="392"/>
      <c r="BQ71" s="407"/>
      <c r="BR71" s="569"/>
      <c r="BS71" s="570"/>
      <c r="BT71" s="570"/>
      <c r="BU71" s="570"/>
      <c r="BV71" s="570"/>
      <c r="BW71" s="570"/>
      <c r="BX71" s="570"/>
      <c r="BY71" s="570"/>
      <c r="BZ71" s="570"/>
      <c r="CA71" s="570"/>
      <c r="CB71" s="570"/>
      <c r="CC71" s="570"/>
      <c r="CD71" s="401">
        <f>SUM(BR71:CC71)</f>
        <v>0</v>
      </c>
    </row>
    <row r="72" spans="1:82" ht="22.5" hidden="1" customHeight="1" outlineLevel="1">
      <c r="B72" s="945"/>
      <c r="C72" s="947"/>
      <c r="D72" s="955"/>
      <c r="E72" s="955"/>
      <c r="F72" s="955"/>
      <c r="G72" s="962"/>
      <c r="H72" s="393"/>
      <c r="I72" s="407"/>
      <c r="J72" s="388"/>
      <c r="K72" s="387"/>
      <c r="L72" s="387"/>
      <c r="M72" s="387"/>
      <c r="N72" s="387"/>
      <c r="O72" s="387"/>
      <c r="P72" s="387"/>
      <c r="Q72" s="387"/>
      <c r="R72" s="387"/>
      <c r="S72" s="387"/>
      <c r="T72" s="387"/>
      <c r="U72" s="387"/>
      <c r="V72" s="402"/>
      <c r="AF72" s="945"/>
      <c r="AG72" s="947"/>
      <c r="AH72" s="955"/>
      <c r="AI72" s="955"/>
      <c r="AJ72" s="955"/>
      <c r="AK72" s="962"/>
      <c r="AL72" s="393"/>
      <c r="AM72" s="407"/>
      <c r="AN72" s="388"/>
      <c r="AO72" s="387"/>
      <c r="AP72" s="387"/>
      <c r="AQ72" s="387"/>
      <c r="AR72" s="387"/>
      <c r="AS72" s="387"/>
      <c r="AT72" s="387"/>
      <c r="AU72" s="387"/>
      <c r="AV72" s="387"/>
      <c r="AW72" s="387"/>
      <c r="AX72" s="387"/>
      <c r="AY72" s="387"/>
      <c r="AZ72" s="402"/>
      <c r="BJ72" s="945"/>
      <c r="BK72" s="947"/>
      <c r="BL72" s="955"/>
      <c r="BM72" s="955"/>
      <c r="BN72" s="955"/>
      <c r="BO72" s="962"/>
      <c r="BP72" s="393"/>
      <c r="BQ72" s="407"/>
      <c r="BR72" s="388"/>
      <c r="BS72" s="387"/>
      <c r="BT72" s="387"/>
      <c r="BU72" s="387"/>
      <c r="BV72" s="387"/>
      <c r="BW72" s="387"/>
      <c r="BX72" s="387"/>
      <c r="BY72" s="387"/>
      <c r="BZ72" s="387"/>
      <c r="CA72" s="387"/>
      <c r="CB72" s="387"/>
      <c r="CC72" s="387"/>
      <c r="CD72" s="402"/>
    </row>
    <row r="73" spans="1:82" ht="22.5" hidden="1" customHeight="1" outlineLevel="1">
      <c r="A73" s="47">
        <v>30</v>
      </c>
      <c r="B73" s="944"/>
      <c r="C73" s="946"/>
      <c r="D73" s="973"/>
      <c r="E73" s="973"/>
      <c r="F73" s="973"/>
      <c r="G73" s="972">
        <f>SUM(D73:F74)</f>
        <v>0</v>
      </c>
      <c r="H73" s="392"/>
      <c r="I73" s="407"/>
      <c r="J73" s="569"/>
      <c r="K73" s="570"/>
      <c r="L73" s="570"/>
      <c r="M73" s="570"/>
      <c r="N73" s="570"/>
      <c r="O73" s="570"/>
      <c r="P73" s="570"/>
      <c r="Q73" s="570"/>
      <c r="R73" s="570"/>
      <c r="S73" s="570"/>
      <c r="T73" s="570"/>
      <c r="U73" s="570"/>
      <c r="V73" s="401">
        <f>SUM(J73:U73)</f>
        <v>0</v>
      </c>
      <c r="AE73" s="47">
        <v>30</v>
      </c>
      <c r="AF73" s="944"/>
      <c r="AG73" s="946"/>
      <c r="AH73" s="973"/>
      <c r="AI73" s="973"/>
      <c r="AJ73" s="973"/>
      <c r="AK73" s="972">
        <f>SUM(AH73:AJ74)</f>
        <v>0</v>
      </c>
      <c r="AL73" s="392"/>
      <c r="AM73" s="407"/>
      <c r="AN73" s="569"/>
      <c r="AO73" s="570"/>
      <c r="AP73" s="570"/>
      <c r="AQ73" s="570"/>
      <c r="AR73" s="570"/>
      <c r="AS73" s="570"/>
      <c r="AT73" s="570"/>
      <c r="AU73" s="570"/>
      <c r="AV73" s="570"/>
      <c r="AW73" s="570"/>
      <c r="AX73" s="570"/>
      <c r="AY73" s="570"/>
      <c r="AZ73" s="401">
        <f>SUM(AN73:AY73)</f>
        <v>0</v>
      </c>
      <c r="BI73" s="47">
        <v>30</v>
      </c>
      <c r="BJ73" s="944"/>
      <c r="BK73" s="946"/>
      <c r="BL73" s="973"/>
      <c r="BM73" s="973"/>
      <c r="BN73" s="973"/>
      <c r="BO73" s="972">
        <f>SUM(BL73:BN74)</f>
        <v>0</v>
      </c>
      <c r="BP73" s="392"/>
      <c r="BQ73" s="407"/>
      <c r="BR73" s="569"/>
      <c r="BS73" s="570"/>
      <c r="BT73" s="570"/>
      <c r="BU73" s="570"/>
      <c r="BV73" s="570"/>
      <c r="BW73" s="570"/>
      <c r="BX73" s="570"/>
      <c r="BY73" s="570"/>
      <c r="BZ73" s="570"/>
      <c r="CA73" s="570"/>
      <c r="CB73" s="570"/>
      <c r="CC73" s="570"/>
      <c r="CD73" s="401">
        <f>SUM(BR73:CC73)</f>
        <v>0</v>
      </c>
    </row>
    <row r="74" spans="1:82" ht="22.5" hidden="1" customHeight="1" outlineLevel="1">
      <c r="B74" s="945"/>
      <c r="C74" s="947"/>
      <c r="D74" s="955"/>
      <c r="E74" s="955"/>
      <c r="F74" s="955"/>
      <c r="G74" s="962"/>
      <c r="H74" s="393"/>
      <c r="I74" s="407"/>
      <c r="J74" s="388"/>
      <c r="K74" s="387"/>
      <c r="L74" s="387"/>
      <c r="M74" s="387"/>
      <c r="N74" s="387"/>
      <c r="O74" s="387"/>
      <c r="P74" s="387"/>
      <c r="Q74" s="387"/>
      <c r="R74" s="387"/>
      <c r="S74" s="387"/>
      <c r="T74" s="387"/>
      <c r="U74" s="387"/>
      <c r="V74" s="402"/>
      <c r="AF74" s="945"/>
      <c r="AG74" s="947"/>
      <c r="AH74" s="955"/>
      <c r="AI74" s="955"/>
      <c r="AJ74" s="955"/>
      <c r="AK74" s="962"/>
      <c r="AL74" s="393"/>
      <c r="AM74" s="407"/>
      <c r="AN74" s="388"/>
      <c r="AO74" s="387"/>
      <c r="AP74" s="387"/>
      <c r="AQ74" s="387"/>
      <c r="AR74" s="387"/>
      <c r="AS74" s="387"/>
      <c r="AT74" s="387"/>
      <c r="AU74" s="387"/>
      <c r="AV74" s="387"/>
      <c r="AW74" s="387"/>
      <c r="AX74" s="387"/>
      <c r="AY74" s="387"/>
      <c r="AZ74" s="402"/>
      <c r="BJ74" s="945"/>
      <c r="BK74" s="947"/>
      <c r="BL74" s="955"/>
      <c r="BM74" s="955"/>
      <c r="BN74" s="955"/>
      <c r="BO74" s="962"/>
      <c r="BP74" s="393"/>
      <c r="BQ74" s="407"/>
      <c r="BR74" s="388"/>
      <c r="BS74" s="387"/>
      <c r="BT74" s="387"/>
      <c r="BU74" s="387"/>
      <c r="BV74" s="387"/>
      <c r="BW74" s="387"/>
      <c r="BX74" s="387"/>
      <c r="BY74" s="387"/>
      <c r="BZ74" s="387"/>
      <c r="CA74" s="387"/>
      <c r="CB74" s="387"/>
      <c r="CC74" s="387"/>
      <c r="CD74" s="402"/>
    </row>
    <row r="75" spans="1:82" ht="22.5" hidden="1" customHeight="1" outlineLevel="1">
      <c r="A75" s="47">
        <v>31</v>
      </c>
      <c r="B75" s="944"/>
      <c r="C75" s="946"/>
      <c r="D75" s="954"/>
      <c r="E75" s="954"/>
      <c r="F75" s="954"/>
      <c r="G75" s="961">
        <f>SUM(D75:F76)</f>
        <v>0</v>
      </c>
      <c r="H75" s="392"/>
      <c r="I75" s="407"/>
      <c r="J75" s="569"/>
      <c r="K75" s="570"/>
      <c r="L75" s="570"/>
      <c r="M75" s="570"/>
      <c r="N75" s="570"/>
      <c r="O75" s="570"/>
      <c r="P75" s="570"/>
      <c r="Q75" s="570"/>
      <c r="R75" s="570"/>
      <c r="S75" s="570"/>
      <c r="T75" s="570"/>
      <c r="U75" s="570"/>
      <c r="V75" s="401">
        <f>SUM(J75:U75)</f>
        <v>0</v>
      </c>
      <c r="AE75" s="47">
        <v>31</v>
      </c>
      <c r="AF75" s="944"/>
      <c r="AG75" s="946"/>
      <c r="AH75" s="954"/>
      <c r="AI75" s="954"/>
      <c r="AJ75" s="954"/>
      <c r="AK75" s="961">
        <f>SUM(AH75:AJ76)</f>
        <v>0</v>
      </c>
      <c r="AL75" s="392"/>
      <c r="AM75" s="407"/>
      <c r="AN75" s="569"/>
      <c r="AO75" s="570"/>
      <c r="AP75" s="570"/>
      <c r="AQ75" s="570"/>
      <c r="AR75" s="570"/>
      <c r="AS75" s="570"/>
      <c r="AT75" s="570"/>
      <c r="AU75" s="570"/>
      <c r="AV75" s="570"/>
      <c r="AW75" s="570"/>
      <c r="AX75" s="570"/>
      <c r="AY75" s="570"/>
      <c r="AZ75" s="401">
        <f>SUM(AN75:AY75)</f>
        <v>0</v>
      </c>
      <c r="BI75" s="47">
        <v>31</v>
      </c>
      <c r="BJ75" s="944"/>
      <c r="BK75" s="946"/>
      <c r="BL75" s="954"/>
      <c r="BM75" s="954"/>
      <c r="BN75" s="954"/>
      <c r="BO75" s="961">
        <f>SUM(BL75:BN76)</f>
        <v>0</v>
      </c>
      <c r="BP75" s="392"/>
      <c r="BQ75" s="407"/>
      <c r="BR75" s="569"/>
      <c r="BS75" s="570"/>
      <c r="BT75" s="570"/>
      <c r="BU75" s="570"/>
      <c r="BV75" s="570"/>
      <c r="BW75" s="570"/>
      <c r="BX75" s="570"/>
      <c r="BY75" s="570"/>
      <c r="BZ75" s="570"/>
      <c r="CA75" s="570"/>
      <c r="CB75" s="570"/>
      <c r="CC75" s="570"/>
      <c r="CD75" s="401">
        <f>SUM(BR75:CC75)</f>
        <v>0</v>
      </c>
    </row>
    <row r="76" spans="1:82" ht="22.5" hidden="1" customHeight="1" outlineLevel="1">
      <c r="B76" s="945"/>
      <c r="C76" s="947"/>
      <c r="D76" s="955"/>
      <c r="E76" s="955"/>
      <c r="F76" s="955"/>
      <c r="G76" s="962"/>
      <c r="H76" s="393"/>
      <c r="I76" s="407"/>
      <c r="J76" s="388"/>
      <c r="K76" s="387"/>
      <c r="L76" s="387"/>
      <c r="M76" s="387"/>
      <c r="N76" s="387"/>
      <c r="O76" s="387"/>
      <c r="P76" s="387"/>
      <c r="Q76" s="387"/>
      <c r="R76" s="387"/>
      <c r="S76" s="387"/>
      <c r="T76" s="387"/>
      <c r="U76" s="387"/>
      <c r="V76" s="402"/>
      <c r="AF76" s="945"/>
      <c r="AG76" s="947"/>
      <c r="AH76" s="955"/>
      <c r="AI76" s="955"/>
      <c r="AJ76" s="955"/>
      <c r="AK76" s="962"/>
      <c r="AL76" s="393"/>
      <c r="AM76" s="407"/>
      <c r="AN76" s="388"/>
      <c r="AO76" s="387"/>
      <c r="AP76" s="387"/>
      <c r="AQ76" s="387"/>
      <c r="AR76" s="387"/>
      <c r="AS76" s="387"/>
      <c r="AT76" s="387"/>
      <c r="AU76" s="387"/>
      <c r="AV76" s="387"/>
      <c r="AW76" s="387"/>
      <c r="AX76" s="387"/>
      <c r="AY76" s="387"/>
      <c r="AZ76" s="402"/>
      <c r="BJ76" s="945"/>
      <c r="BK76" s="947"/>
      <c r="BL76" s="955"/>
      <c r="BM76" s="955"/>
      <c r="BN76" s="955"/>
      <c r="BO76" s="962"/>
      <c r="BP76" s="393"/>
      <c r="BQ76" s="407"/>
      <c r="BR76" s="388"/>
      <c r="BS76" s="387"/>
      <c r="BT76" s="387"/>
      <c r="BU76" s="387"/>
      <c r="BV76" s="387"/>
      <c r="BW76" s="387"/>
      <c r="BX76" s="387"/>
      <c r="BY76" s="387"/>
      <c r="BZ76" s="387"/>
      <c r="CA76" s="387"/>
      <c r="CB76" s="387"/>
      <c r="CC76" s="387"/>
      <c r="CD76" s="402"/>
    </row>
    <row r="77" spans="1:82" ht="22.5" hidden="1" customHeight="1" outlineLevel="1">
      <c r="A77" s="47">
        <v>32</v>
      </c>
      <c r="B77" s="944"/>
      <c r="C77" s="946"/>
      <c r="D77" s="954"/>
      <c r="E77" s="954"/>
      <c r="F77" s="954"/>
      <c r="G77" s="961">
        <f>SUM(D77:F78)</f>
        <v>0</v>
      </c>
      <c r="H77" s="392"/>
      <c r="I77" s="407"/>
      <c r="J77" s="569"/>
      <c r="K77" s="570"/>
      <c r="L77" s="570"/>
      <c r="M77" s="570"/>
      <c r="N77" s="570"/>
      <c r="O77" s="570"/>
      <c r="P77" s="570"/>
      <c r="Q77" s="570"/>
      <c r="R77" s="570"/>
      <c r="S77" s="570"/>
      <c r="T77" s="570"/>
      <c r="U77" s="570"/>
      <c r="V77" s="401">
        <f>SUM(J77:U77)</f>
        <v>0</v>
      </c>
      <c r="AE77" s="47">
        <v>32</v>
      </c>
      <c r="AF77" s="944"/>
      <c r="AG77" s="946"/>
      <c r="AH77" s="954"/>
      <c r="AI77" s="954"/>
      <c r="AJ77" s="954"/>
      <c r="AK77" s="961">
        <f>SUM(AH77:AJ78)</f>
        <v>0</v>
      </c>
      <c r="AL77" s="392"/>
      <c r="AM77" s="407"/>
      <c r="AN77" s="569"/>
      <c r="AO77" s="570"/>
      <c r="AP77" s="570"/>
      <c r="AQ77" s="570"/>
      <c r="AR77" s="570"/>
      <c r="AS77" s="570"/>
      <c r="AT77" s="570"/>
      <c r="AU77" s="570"/>
      <c r="AV77" s="570"/>
      <c r="AW77" s="570"/>
      <c r="AX77" s="570"/>
      <c r="AY77" s="570"/>
      <c r="AZ77" s="401">
        <f>SUM(AN77:AY77)</f>
        <v>0</v>
      </c>
      <c r="BI77" s="47">
        <v>32</v>
      </c>
      <c r="BJ77" s="944"/>
      <c r="BK77" s="946"/>
      <c r="BL77" s="954"/>
      <c r="BM77" s="954"/>
      <c r="BN77" s="954"/>
      <c r="BO77" s="961">
        <f>SUM(BL77:BN78)</f>
        <v>0</v>
      </c>
      <c r="BP77" s="392"/>
      <c r="BQ77" s="407"/>
      <c r="BR77" s="569"/>
      <c r="BS77" s="570"/>
      <c r="BT77" s="570"/>
      <c r="BU77" s="570"/>
      <c r="BV77" s="570"/>
      <c r="BW77" s="570"/>
      <c r="BX77" s="570"/>
      <c r="BY77" s="570"/>
      <c r="BZ77" s="570"/>
      <c r="CA77" s="570"/>
      <c r="CB77" s="570"/>
      <c r="CC77" s="570"/>
      <c r="CD77" s="401">
        <f>SUM(BR77:CC77)</f>
        <v>0</v>
      </c>
    </row>
    <row r="78" spans="1:82" ht="22.5" hidden="1" customHeight="1" outlineLevel="1">
      <c r="B78" s="945"/>
      <c r="C78" s="947"/>
      <c r="D78" s="955"/>
      <c r="E78" s="955"/>
      <c r="F78" s="955"/>
      <c r="G78" s="962"/>
      <c r="H78" s="393"/>
      <c r="I78" s="407"/>
      <c r="J78" s="388"/>
      <c r="K78" s="387"/>
      <c r="L78" s="387"/>
      <c r="M78" s="387"/>
      <c r="N78" s="387"/>
      <c r="O78" s="387"/>
      <c r="P78" s="387"/>
      <c r="Q78" s="387"/>
      <c r="R78" s="387"/>
      <c r="S78" s="387"/>
      <c r="T78" s="387"/>
      <c r="U78" s="387"/>
      <c r="V78" s="402"/>
      <c r="AF78" s="945"/>
      <c r="AG78" s="947"/>
      <c r="AH78" s="955"/>
      <c r="AI78" s="955"/>
      <c r="AJ78" s="955"/>
      <c r="AK78" s="962"/>
      <c r="AL78" s="393"/>
      <c r="AM78" s="407"/>
      <c r="AN78" s="388"/>
      <c r="AO78" s="387"/>
      <c r="AP78" s="387"/>
      <c r="AQ78" s="387"/>
      <c r="AR78" s="387"/>
      <c r="AS78" s="387"/>
      <c r="AT78" s="387"/>
      <c r="AU78" s="387"/>
      <c r="AV78" s="387"/>
      <c r="AW78" s="387"/>
      <c r="AX78" s="387"/>
      <c r="AY78" s="387"/>
      <c r="AZ78" s="402"/>
      <c r="BJ78" s="945"/>
      <c r="BK78" s="947"/>
      <c r="BL78" s="955"/>
      <c r="BM78" s="955"/>
      <c r="BN78" s="955"/>
      <c r="BO78" s="962"/>
      <c r="BP78" s="393"/>
      <c r="BQ78" s="407"/>
      <c r="BR78" s="388"/>
      <c r="BS78" s="387"/>
      <c r="BT78" s="387"/>
      <c r="BU78" s="387"/>
      <c r="BV78" s="387"/>
      <c r="BW78" s="387"/>
      <c r="BX78" s="387"/>
      <c r="BY78" s="387"/>
      <c r="BZ78" s="387"/>
      <c r="CA78" s="387"/>
      <c r="CB78" s="387"/>
      <c r="CC78" s="387"/>
      <c r="CD78" s="402"/>
    </row>
    <row r="79" spans="1:82" ht="22.5" hidden="1" customHeight="1" outlineLevel="1">
      <c r="A79" s="47">
        <v>33</v>
      </c>
      <c r="B79" s="944"/>
      <c r="C79" s="946"/>
      <c r="D79" s="954"/>
      <c r="E79" s="954"/>
      <c r="F79" s="954"/>
      <c r="G79" s="961">
        <f>SUM(D79:F80)</f>
        <v>0</v>
      </c>
      <c r="H79" s="392"/>
      <c r="I79" s="407"/>
      <c r="J79" s="569"/>
      <c r="K79" s="570"/>
      <c r="L79" s="570"/>
      <c r="M79" s="570"/>
      <c r="N79" s="570"/>
      <c r="O79" s="570"/>
      <c r="P79" s="570"/>
      <c r="Q79" s="570"/>
      <c r="R79" s="570"/>
      <c r="S79" s="570"/>
      <c r="T79" s="570"/>
      <c r="U79" s="570"/>
      <c r="V79" s="401">
        <f>SUM(J79:U79)</f>
        <v>0</v>
      </c>
      <c r="AE79" s="47">
        <v>33</v>
      </c>
      <c r="AF79" s="944"/>
      <c r="AG79" s="946"/>
      <c r="AH79" s="954"/>
      <c r="AI79" s="954"/>
      <c r="AJ79" s="954"/>
      <c r="AK79" s="961">
        <f>SUM(AH79:AJ80)</f>
        <v>0</v>
      </c>
      <c r="AL79" s="392"/>
      <c r="AM79" s="407"/>
      <c r="AN79" s="569"/>
      <c r="AO79" s="570"/>
      <c r="AP79" s="570"/>
      <c r="AQ79" s="570"/>
      <c r="AR79" s="570"/>
      <c r="AS79" s="570"/>
      <c r="AT79" s="570"/>
      <c r="AU79" s="570"/>
      <c r="AV79" s="570"/>
      <c r="AW79" s="570"/>
      <c r="AX79" s="570"/>
      <c r="AY79" s="570"/>
      <c r="AZ79" s="401">
        <f>SUM(AN79:AY79)</f>
        <v>0</v>
      </c>
      <c r="BI79" s="47">
        <v>33</v>
      </c>
      <c r="BJ79" s="944"/>
      <c r="BK79" s="946"/>
      <c r="BL79" s="954"/>
      <c r="BM79" s="954"/>
      <c r="BN79" s="954"/>
      <c r="BO79" s="961">
        <f>SUM(BL79:BN80)</f>
        <v>0</v>
      </c>
      <c r="BP79" s="392"/>
      <c r="BQ79" s="407"/>
      <c r="BR79" s="569"/>
      <c r="BS79" s="570"/>
      <c r="BT79" s="570"/>
      <c r="BU79" s="570"/>
      <c r="BV79" s="570"/>
      <c r="BW79" s="570"/>
      <c r="BX79" s="570"/>
      <c r="BY79" s="570"/>
      <c r="BZ79" s="570"/>
      <c r="CA79" s="570"/>
      <c r="CB79" s="570"/>
      <c r="CC79" s="570"/>
      <c r="CD79" s="401">
        <f>SUM(BR79:CC79)</f>
        <v>0</v>
      </c>
    </row>
    <row r="80" spans="1:82" ht="22.5" hidden="1" customHeight="1" outlineLevel="1">
      <c r="B80" s="945"/>
      <c r="C80" s="947"/>
      <c r="D80" s="955"/>
      <c r="E80" s="955"/>
      <c r="F80" s="955"/>
      <c r="G80" s="962"/>
      <c r="H80" s="393"/>
      <c r="I80" s="407"/>
      <c r="J80" s="388"/>
      <c r="K80" s="387"/>
      <c r="L80" s="387"/>
      <c r="M80" s="387"/>
      <c r="N80" s="387"/>
      <c r="O80" s="387"/>
      <c r="P80" s="387"/>
      <c r="Q80" s="387"/>
      <c r="R80" s="387"/>
      <c r="S80" s="387"/>
      <c r="T80" s="387"/>
      <c r="U80" s="387"/>
      <c r="V80" s="402"/>
      <c r="AF80" s="945"/>
      <c r="AG80" s="947"/>
      <c r="AH80" s="955"/>
      <c r="AI80" s="955"/>
      <c r="AJ80" s="955"/>
      <c r="AK80" s="962"/>
      <c r="AL80" s="393"/>
      <c r="AM80" s="407"/>
      <c r="AN80" s="388"/>
      <c r="AO80" s="387"/>
      <c r="AP80" s="387"/>
      <c r="AQ80" s="387"/>
      <c r="AR80" s="387"/>
      <c r="AS80" s="387"/>
      <c r="AT80" s="387"/>
      <c r="AU80" s="387"/>
      <c r="AV80" s="387"/>
      <c r="AW80" s="387"/>
      <c r="AX80" s="387"/>
      <c r="AY80" s="387"/>
      <c r="AZ80" s="402"/>
      <c r="BJ80" s="945"/>
      <c r="BK80" s="947"/>
      <c r="BL80" s="955"/>
      <c r="BM80" s="955"/>
      <c r="BN80" s="955"/>
      <c r="BO80" s="962"/>
      <c r="BP80" s="393"/>
      <c r="BQ80" s="407"/>
      <c r="BR80" s="388"/>
      <c r="BS80" s="387"/>
      <c r="BT80" s="387"/>
      <c r="BU80" s="387"/>
      <c r="BV80" s="387"/>
      <c r="BW80" s="387"/>
      <c r="BX80" s="387"/>
      <c r="BY80" s="387"/>
      <c r="BZ80" s="387"/>
      <c r="CA80" s="387"/>
      <c r="CB80" s="387"/>
      <c r="CC80" s="387"/>
      <c r="CD80" s="402"/>
    </row>
    <row r="81" spans="1:82" ht="22.5" hidden="1" customHeight="1" outlineLevel="1">
      <c r="A81" s="47">
        <v>34</v>
      </c>
      <c r="B81" s="944"/>
      <c r="C81" s="946"/>
      <c r="D81" s="954"/>
      <c r="E81" s="954"/>
      <c r="F81" s="954"/>
      <c r="G81" s="961">
        <f>SUM(D81:F82)</f>
        <v>0</v>
      </c>
      <c r="H81" s="392"/>
      <c r="I81" s="407"/>
      <c r="J81" s="569"/>
      <c r="K81" s="570"/>
      <c r="L81" s="570"/>
      <c r="M81" s="570"/>
      <c r="N81" s="570"/>
      <c r="O81" s="570"/>
      <c r="P81" s="570"/>
      <c r="Q81" s="570"/>
      <c r="R81" s="570"/>
      <c r="S81" s="570"/>
      <c r="T81" s="570"/>
      <c r="U81" s="570"/>
      <c r="V81" s="401">
        <f>SUM(J81:U81)</f>
        <v>0</v>
      </c>
      <c r="AE81" s="47">
        <v>34</v>
      </c>
      <c r="AF81" s="944"/>
      <c r="AG81" s="946"/>
      <c r="AH81" s="954"/>
      <c r="AI81" s="954"/>
      <c r="AJ81" s="954"/>
      <c r="AK81" s="961">
        <f>SUM(AH81:AJ82)</f>
        <v>0</v>
      </c>
      <c r="AL81" s="392"/>
      <c r="AM81" s="407"/>
      <c r="AN81" s="569"/>
      <c r="AO81" s="570"/>
      <c r="AP81" s="570"/>
      <c r="AQ81" s="570"/>
      <c r="AR81" s="570"/>
      <c r="AS81" s="570"/>
      <c r="AT81" s="570"/>
      <c r="AU81" s="570"/>
      <c r="AV81" s="570"/>
      <c r="AW81" s="570"/>
      <c r="AX81" s="570"/>
      <c r="AY81" s="570"/>
      <c r="AZ81" s="401">
        <f>SUM(AN81:AY81)</f>
        <v>0</v>
      </c>
      <c r="BI81" s="47">
        <v>34</v>
      </c>
      <c r="BJ81" s="944"/>
      <c r="BK81" s="946"/>
      <c r="BL81" s="954"/>
      <c r="BM81" s="954"/>
      <c r="BN81" s="954"/>
      <c r="BO81" s="961">
        <f>SUM(BL81:BN82)</f>
        <v>0</v>
      </c>
      <c r="BP81" s="392"/>
      <c r="BQ81" s="407"/>
      <c r="BR81" s="569"/>
      <c r="BS81" s="570"/>
      <c r="BT81" s="570"/>
      <c r="BU81" s="570"/>
      <c r="BV81" s="570"/>
      <c r="BW81" s="570"/>
      <c r="BX81" s="570"/>
      <c r="BY81" s="570"/>
      <c r="BZ81" s="570"/>
      <c r="CA81" s="570"/>
      <c r="CB81" s="570"/>
      <c r="CC81" s="570"/>
      <c r="CD81" s="401">
        <f>SUM(BR81:CC81)</f>
        <v>0</v>
      </c>
    </row>
    <row r="82" spans="1:82" ht="22.5" hidden="1" customHeight="1" outlineLevel="1">
      <c r="B82" s="945"/>
      <c r="C82" s="947"/>
      <c r="D82" s="955"/>
      <c r="E82" s="955"/>
      <c r="F82" s="955"/>
      <c r="G82" s="962"/>
      <c r="H82" s="393"/>
      <c r="I82" s="407"/>
      <c r="J82" s="388"/>
      <c r="K82" s="387"/>
      <c r="L82" s="387"/>
      <c r="M82" s="387"/>
      <c r="N82" s="387"/>
      <c r="O82" s="387"/>
      <c r="P82" s="387"/>
      <c r="Q82" s="387"/>
      <c r="R82" s="387"/>
      <c r="S82" s="387"/>
      <c r="T82" s="387"/>
      <c r="U82" s="387"/>
      <c r="V82" s="402"/>
      <c r="AF82" s="945"/>
      <c r="AG82" s="947"/>
      <c r="AH82" s="955"/>
      <c r="AI82" s="955"/>
      <c r="AJ82" s="955"/>
      <c r="AK82" s="962"/>
      <c r="AL82" s="393"/>
      <c r="AM82" s="407"/>
      <c r="AN82" s="388"/>
      <c r="AO82" s="387"/>
      <c r="AP82" s="387"/>
      <c r="AQ82" s="387"/>
      <c r="AR82" s="387"/>
      <c r="AS82" s="387"/>
      <c r="AT82" s="387"/>
      <c r="AU82" s="387"/>
      <c r="AV82" s="387"/>
      <c r="AW82" s="387"/>
      <c r="AX82" s="387"/>
      <c r="AY82" s="387"/>
      <c r="AZ82" s="402"/>
      <c r="BJ82" s="945"/>
      <c r="BK82" s="947"/>
      <c r="BL82" s="955"/>
      <c r="BM82" s="955"/>
      <c r="BN82" s="955"/>
      <c r="BO82" s="962"/>
      <c r="BP82" s="393"/>
      <c r="BQ82" s="407"/>
      <c r="BR82" s="388"/>
      <c r="BS82" s="387"/>
      <c r="BT82" s="387"/>
      <c r="BU82" s="387"/>
      <c r="BV82" s="387"/>
      <c r="BW82" s="387"/>
      <c r="BX82" s="387"/>
      <c r="BY82" s="387"/>
      <c r="BZ82" s="387"/>
      <c r="CA82" s="387"/>
      <c r="CB82" s="387"/>
      <c r="CC82" s="387"/>
      <c r="CD82" s="402"/>
    </row>
    <row r="83" spans="1:82" ht="22.5" hidden="1" customHeight="1" outlineLevel="1">
      <c r="A83" s="47">
        <v>35</v>
      </c>
      <c r="B83" s="944"/>
      <c r="C83" s="946"/>
      <c r="D83" s="954"/>
      <c r="E83" s="954"/>
      <c r="F83" s="954"/>
      <c r="G83" s="961">
        <f>SUM(D83:F84)</f>
        <v>0</v>
      </c>
      <c r="H83" s="392"/>
      <c r="I83" s="407"/>
      <c r="J83" s="569"/>
      <c r="K83" s="570"/>
      <c r="L83" s="570"/>
      <c r="M83" s="570"/>
      <c r="N83" s="570"/>
      <c r="O83" s="570"/>
      <c r="P83" s="570"/>
      <c r="Q83" s="570"/>
      <c r="R83" s="570"/>
      <c r="S83" s="570"/>
      <c r="T83" s="570"/>
      <c r="U83" s="570"/>
      <c r="V83" s="401">
        <f>SUM(J83:U83)</f>
        <v>0</v>
      </c>
      <c r="AE83" s="47">
        <v>35</v>
      </c>
      <c r="AF83" s="944"/>
      <c r="AG83" s="946"/>
      <c r="AH83" s="954"/>
      <c r="AI83" s="954"/>
      <c r="AJ83" s="954"/>
      <c r="AK83" s="961">
        <f>SUM(AH83:AJ84)</f>
        <v>0</v>
      </c>
      <c r="AL83" s="392"/>
      <c r="AM83" s="407"/>
      <c r="AN83" s="569"/>
      <c r="AO83" s="570"/>
      <c r="AP83" s="570"/>
      <c r="AQ83" s="570"/>
      <c r="AR83" s="570"/>
      <c r="AS83" s="570"/>
      <c r="AT83" s="570"/>
      <c r="AU83" s="570"/>
      <c r="AV83" s="570"/>
      <c r="AW83" s="570"/>
      <c r="AX83" s="570"/>
      <c r="AY83" s="570"/>
      <c r="AZ83" s="401">
        <f>SUM(AN83:AY83)</f>
        <v>0</v>
      </c>
      <c r="BI83" s="47">
        <v>35</v>
      </c>
      <c r="BJ83" s="944"/>
      <c r="BK83" s="946"/>
      <c r="BL83" s="954"/>
      <c r="BM83" s="954"/>
      <c r="BN83" s="954"/>
      <c r="BO83" s="961">
        <f>SUM(BL83:BN84)</f>
        <v>0</v>
      </c>
      <c r="BP83" s="392"/>
      <c r="BQ83" s="407"/>
      <c r="BR83" s="569"/>
      <c r="BS83" s="570"/>
      <c r="BT83" s="570"/>
      <c r="BU83" s="570"/>
      <c r="BV83" s="570"/>
      <c r="BW83" s="570"/>
      <c r="BX83" s="570"/>
      <c r="BY83" s="570"/>
      <c r="BZ83" s="570"/>
      <c r="CA83" s="570"/>
      <c r="CB83" s="570"/>
      <c r="CC83" s="570"/>
      <c r="CD83" s="401">
        <f>SUM(BR83:CC83)</f>
        <v>0</v>
      </c>
    </row>
    <row r="84" spans="1:82" ht="22.5" hidden="1" customHeight="1" outlineLevel="1">
      <c r="B84" s="945"/>
      <c r="C84" s="947"/>
      <c r="D84" s="955"/>
      <c r="E84" s="955"/>
      <c r="F84" s="955"/>
      <c r="G84" s="962"/>
      <c r="H84" s="393"/>
      <c r="I84" s="407"/>
      <c r="J84" s="388"/>
      <c r="K84" s="387"/>
      <c r="L84" s="387"/>
      <c r="M84" s="387"/>
      <c r="N84" s="387"/>
      <c r="O84" s="387"/>
      <c r="P84" s="387"/>
      <c r="Q84" s="387"/>
      <c r="R84" s="387"/>
      <c r="S84" s="387"/>
      <c r="T84" s="387"/>
      <c r="U84" s="387"/>
      <c r="V84" s="402"/>
      <c r="AF84" s="945"/>
      <c r="AG84" s="947"/>
      <c r="AH84" s="955"/>
      <c r="AI84" s="955"/>
      <c r="AJ84" s="955"/>
      <c r="AK84" s="962"/>
      <c r="AL84" s="393"/>
      <c r="AM84" s="407"/>
      <c r="AN84" s="388"/>
      <c r="AO84" s="387"/>
      <c r="AP84" s="387"/>
      <c r="AQ84" s="387"/>
      <c r="AR84" s="387"/>
      <c r="AS84" s="387"/>
      <c r="AT84" s="387"/>
      <c r="AU84" s="387"/>
      <c r="AV84" s="387"/>
      <c r="AW84" s="387"/>
      <c r="AX84" s="387"/>
      <c r="AY84" s="387"/>
      <c r="AZ84" s="402"/>
      <c r="BJ84" s="945"/>
      <c r="BK84" s="947"/>
      <c r="BL84" s="955"/>
      <c r="BM84" s="955"/>
      <c r="BN84" s="955"/>
      <c r="BO84" s="962"/>
      <c r="BP84" s="393"/>
      <c r="BQ84" s="407"/>
      <c r="BR84" s="388"/>
      <c r="BS84" s="387"/>
      <c r="BT84" s="387"/>
      <c r="BU84" s="387"/>
      <c r="BV84" s="387"/>
      <c r="BW84" s="387"/>
      <c r="BX84" s="387"/>
      <c r="BY84" s="387"/>
      <c r="BZ84" s="387"/>
      <c r="CA84" s="387"/>
      <c r="CB84" s="387"/>
      <c r="CC84" s="387"/>
      <c r="CD84" s="402"/>
    </row>
    <row r="85" spans="1:82" ht="22.5" hidden="1" customHeight="1" outlineLevel="1">
      <c r="A85" s="47">
        <v>36</v>
      </c>
      <c r="B85" s="944"/>
      <c r="C85" s="946"/>
      <c r="D85" s="954"/>
      <c r="E85" s="954"/>
      <c r="F85" s="954"/>
      <c r="G85" s="961">
        <f>SUM(D85:F86)</f>
        <v>0</v>
      </c>
      <c r="H85" s="392"/>
      <c r="I85" s="407"/>
      <c r="J85" s="569"/>
      <c r="K85" s="570"/>
      <c r="L85" s="570"/>
      <c r="M85" s="570"/>
      <c r="N85" s="570"/>
      <c r="O85" s="570"/>
      <c r="P85" s="570"/>
      <c r="Q85" s="570"/>
      <c r="R85" s="570"/>
      <c r="S85" s="570"/>
      <c r="T85" s="570"/>
      <c r="U85" s="570"/>
      <c r="V85" s="401">
        <f>SUM(J85:U85)</f>
        <v>0</v>
      </c>
      <c r="AE85" s="47">
        <v>36</v>
      </c>
      <c r="AF85" s="944"/>
      <c r="AG85" s="946"/>
      <c r="AH85" s="954"/>
      <c r="AI85" s="954"/>
      <c r="AJ85" s="954"/>
      <c r="AK85" s="961">
        <f>SUM(AH85:AJ86)</f>
        <v>0</v>
      </c>
      <c r="AL85" s="392"/>
      <c r="AM85" s="407"/>
      <c r="AN85" s="569"/>
      <c r="AO85" s="570"/>
      <c r="AP85" s="570"/>
      <c r="AQ85" s="570"/>
      <c r="AR85" s="570"/>
      <c r="AS85" s="570"/>
      <c r="AT85" s="570"/>
      <c r="AU85" s="570"/>
      <c r="AV85" s="570"/>
      <c r="AW85" s="570"/>
      <c r="AX85" s="570"/>
      <c r="AY85" s="570"/>
      <c r="AZ85" s="401">
        <f>SUM(AN85:AY85)</f>
        <v>0</v>
      </c>
      <c r="BI85" s="47">
        <v>36</v>
      </c>
      <c r="BJ85" s="944"/>
      <c r="BK85" s="946"/>
      <c r="BL85" s="954"/>
      <c r="BM85" s="954"/>
      <c r="BN85" s="954"/>
      <c r="BO85" s="961">
        <f>SUM(BL85:BN86)</f>
        <v>0</v>
      </c>
      <c r="BP85" s="392"/>
      <c r="BQ85" s="407"/>
      <c r="BR85" s="569"/>
      <c r="BS85" s="570"/>
      <c r="BT85" s="570"/>
      <c r="BU85" s="570"/>
      <c r="BV85" s="570"/>
      <c r="BW85" s="570"/>
      <c r="BX85" s="570"/>
      <c r="BY85" s="570"/>
      <c r="BZ85" s="570"/>
      <c r="CA85" s="570"/>
      <c r="CB85" s="570"/>
      <c r="CC85" s="570"/>
      <c r="CD85" s="401">
        <f>SUM(BR85:CC85)</f>
        <v>0</v>
      </c>
    </row>
    <row r="86" spans="1:82" ht="22.5" hidden="1" customHeight="1" outlineLevel="1">
      <c r="B86" s="945"/>
      <c r="C86" s="947"/>
      <c r="D86" s="955"/>
      <c r="E86" s="955"/>
      <c r="F86" s="955"/>
      <c r="G86" s="962"/>
      <c r="H86" s="393"/>
      <c r="I86" s="407"/>
      <c r="J86" s="388"/>
      <c r="K86" s="387"/>
      <c r="L86" s="387"/>
      <c r="M86" s="387"/>
      <c r="N86" s="387"/>
      <c r="O86" s="387"/>
      <c r="P86" s="387"/>
      <c r="Q86" s="387"/>
      <c r="R86" s="387"/>
      <c r="S86" s="387"/>
      <c r="T86" s="387"/>
      <c r="U86" s="387"/>
      <c r="V86" s="402"/>
      <c r="AF86" s="945"/>
      <c r="AG86" s="947"/>
      <c r="AH86" s="955"/>
      <c r="AI86" s="955"/>
      <c r="AJ86" s="955"/>
      <c r="AK86" s="962"/>
      <c r="AL86" s="393"/>
      <c r="AM86" s="407"/>
      <c r="AN86" s="388"/>
      <c r="AO86" s="387"/>
      <c r="AP86" s="387"/>
      <c r="AQ86" s="387"/>
      <c r="AR86" s="387"/>
      <c r="AS86" s="387"/>
      <c r="AT86" s="387"/>
      <c r="AU86" s="387"/>
      <c r="AV86" s="387"/>
      <c r="AW86" s="387"/>
      <c r="AX86" s="387"/>
      <c r="AY86" s="387"/>
      <c r="AZ86" s="402"/>
      <c r="BJ86" s="945"/>
      <c r="BK86" s="947"/>
      <c r="BL86" s="955"/>
      <c r="BM86" s="955"/>
      <c r="BN86" s="955"/>
      <c r="BO86" s="962"/>
      <c r="BP86" s="393"/>
      <c r="BQ86" s="407"/>
      <c r="BR86" s="388"/>
      <c r="BS86" s="387"/>
      <c r="BT86" s="387"/>
      <c r="BU86" s="387"/>
      <c r="BV86" s="387"/>
      <c r="BW86" s="387"/>
      <c r="BX86" s="387"/>
      <c r="BY86" s="387"/>
      <c r="BZ86" s="387"/>
      <c r="CA86" s="387"/>
      <c r="CB86" s="387"/>
      <c r="CC86" s="387"/>
      <c r="CD86" s="402"/>
    </row>
    <row r="87" spans="1:82" ht="22.5" hidden="1" customHeight="1" outlineLevel="1">
      <c r="A87" s="47">
        <v>37</v>
      </c>
      <c r="B87" s="944"/>
      <c r="C87" s="946"/>
      <c r="D87" s="954"/>
      <c r="E87" s="954"/>
      <c r="F87" s="954"/>
      <c r="G87" s="961">
        <f>SUM(D87:F88)</f>
        <v>0</v>
      </c>
      <c r="H87" s="392"/>
      <c r="I87" s="407"/>
      <c r="J87" s="569"/>
      <c r="K87" s="570"/>
      <c r="L87" s="570"/>
      <c r="M87" s="570"/>
      <c r="N87" s="570"/>
      <c r="O87" s="570"/>
      <c r="P87" s="570"/>
      <c r="Q87" s="570"/>
      <c r="R87" s="570"/>
      <c r="S87" s="570"/>
      <c r="T87" s="570"/>
      <c r="U87" s="570"/>
      <c r="V87" s="401">
        <f>SUM(J87:U87)</f>
        <v>0</v>
      </c>
      <c r="AE87" s="47">
        <v>37</v>
      </c>
      <c r="AF87" s="944"/>
      <c r="AG87" s="946"/>
      <c r="AH87" s="954"/>
      <c r="AI87" s="954"/>
      <c r="AJ87" s="954"/>
      <c r="AK87" s="961">
        <f>SUM(AH87:AJ88)</f>
        <v>0</v>
      </c>
      <c r="AL87" s="392"/>
      <c r="AM87" s="407"/>
      <c r="AN87" s="569"/>
      <c r="AO87" s="570"/>
      <c r="AP87" s="570"/>
      <c r="AQ87" s="570"/>
      <c r="AR87" s="570"/>
      <c r="AS87" s="570"/>
      <c r="AT87" s="570"/>
      <c r="AU87" s="570"/>
      <c r="AV87" s="570"/>
      <c r="AW87" s="570"/>
      <c r="AX87" s="570"/>
      <c r="AY87" s="570"/>
      <c r="AZ87" s="401">
        <f>SUM(AN87:AY87)</f>
        <v>0</v>
      </c>
      <c r="BI87" s="47">
        <v>37</v>
      </c>
      <c r="BJ87" s="944"/>
      <c r="BK87" s="946"/>
      <c r="BL87" s="954"/>
      <c r="BM87" s="954"/>
      <c r="BN87" s="954"/>
      <c r="BO87" s="961">
        <f>SUM(BL87:BN88)</f>
        <v>0</v>
      </c>
      <c r="BP87" s="392"/>
      <c r="BQ87" s="407"/>
      <c r="BR87" s="569"/>
      <c r="BS87" s="570"/>
      <c r="BT87" s="570"/>
      <c r="BU87" s="570"/>
      <c r="BV87" s="570"/>
      <c r="BW87" s="570"/>
      <c r="BX87" s="570"/>
      <c r="BY87" s="570"/>
      <c r="BZ87" s="570"/>
      <c r="CA87" s="570"/>
      <c r="CB87" s="570"/>
      <c r="CC87" s="570"/>
      <c r="CD87" s="401">
        <f>SUM(BR87:CC87)</f>
        <v>0</v>
      </c>
    </row>
    <row r="88" spans="1:82" ht="22.5" hidden="1" customHeight="1" outlineLevel="1">
      <c r="B88" s="945"/>
      <c r="C88" s="947"/>
      <c r="D88" s="955"/>
      <c r="E88" s="955"/>
      <c r="F88" s="955"/>
      <c r="G88" s="962"/>
      <c r="H88" s="393"/>
      <c r="I88" s="407"/>
      <c r="J88" s="388"/>
      <c r="K88" s="387"/>
      <c r="L88" s="387"/>
      <c r="M88" s="387"/>
      <c r="N88" s="387"/>
      <c r="O88" s="387"/>
      <c r="P88" s="387"/>
      <c r="Q88" s="387"/>
      <c r="R88" s="387"/>
      <c r="S88" s="387"/>
      <c r="T88" s="387"/>
      <c r="U88" s="387"/>
      <c r="V88" s="402"/>
      <c r="AF88" s="945"/>
      <c r="AG88" s="947"/>
      <c r="AH88" s="955"/>
      <c r="AI88" s="955"/>
      <c r="AJ88" s="955"/>
      <c r="AK88" s="962"/>
      <c r="AL88" s="393"/>
      <c r="AM88" s="407"/>
      <c r="AN88" s="388"/>
      <c r="AO88" s="387"/>
      <c r="AP88" s="387"/>
      <c r="AQ88" s="387"/>
      <c r="AR88" s="387"/>
      <c r="AS88" s="387"/>
      <c r="AT88" s="387"/>
      <c r="AU88" s="387"/>
      <c r="AV88" s="387"/>
      <c r="AW88" s="387"/>
      <c r="AX88" s="387"/>
      <c r="AY88" s="387"/>
      <c r="AZ88" s="402"/>
      <c r="BJ88" s="945"/>
      <c r="BK88" s="947"/>
      <c r="BL88" s="955"/>
      <c r="BM88" s="955"/>
      <c r="BN88" s="955"/>
      <c r="BO88" s="962"/>
      <c r="BP88" s="393"/>
      <c r="BQ88" s="407"/>
      <c r="BR88" s="388"/>
      <c r="BS88" s="387"/>
      <c r="BT88" s="387"/>
      <c r="BU88" s="387"/>
      <c r="BV88" s="387"/>
      <c r="BW88" s="387"/>
      <c r="BX88" s="387"/>
      <c r="BY88" s="387"/>
      <c r="BZ88" s="387"/>
      <c r="CA88" s="387"/>
      <c r="CB88" s="387"/>
      <c r="CC88" s="387"/>
      <c r="CD88" s="402"/>
    </row>
    <row r="89" spans="1:82" ht="22.5" hidden="1" customHeight="1" outlineLevel="1">
      <c r="A89" s="47">
        <v>38</v>
      </c>
      <c r="B89" s="944"/>
      <c r="C89" s="946"/>
      <c r="D89" s="954"/>
      <c r="E89" s="954"/>
      <c r="F89" s="954"/>
      <c r="G89" s="961">
        <f>SUM(D89:F90)</f>
        <v>0</v>
      </c>
      <c r="H89" s="392"/>
      <c r="I89" s="407"/>
      <c r="J89" s="569"/>
      <c r="K89" s="570"/>
      <c r="L89" s="570"/>
      <c r="M89" s="570"/>
      <c r="N89" s="570"/>
      <c r="O89" s="570"/>
      <c r="P89" s="570"/>
      <c r="Q89" s="570"/>
      <c r="R89" s="570"/>
      <c r="S89" s="570"/>
      <c r="T89" s="570"/>
      <c r="U89" s="570"/>
      <c r="V89" s="401">
        <f>SUM(J89:U89)</f>
        <v>0</v>
      </c>
      <c r="AE89" s="47">
        <v>38</v>
      </c>
      <c r="AF89" s="944"/>
      <c r="AG89" s="946"/>
      <c r="AH89" s="954"/>
      <c r="AI89" s="954"/>
      <c r="AJ89" s="954"/>
      <c r="AK89" s="961">
        <f>SUM(AH89:AJ90)</f>
        <v>0</v>
      </c>
      <c r="AL89" s="392"/>
      <c r="AM89" s="407"/>
      <c r="AN89" s="569"/>
      <c r="AO89" s="570"/>
      <c r="AP89" s="570"/>
      <c r="AQ89" s="570"/>
      <c r="AR89" s="570"/>
      <c r="AS89" s="570"/>
      <c r="AT89" s="570"/>
      <c r="AU89" s="570"/>
      <c r="AV89" s="570"/>
      <c r="AW89" s="570"/>
      <c r="AX89" s="570"/>
      <c r="AY89" s="570"/>
      <c r="AZ89" s="401">
        <f>SUM(AN89:AY89)</f>
        <v>0</v>
      </c>
      <c r="BI89" s="47">
        <v>38</v>
      </c>
      <c r="BJ89" s="944"/>
      <c r="BK89" s="946"/>
      <c r="BL89" s="954"/>
      <c r="BM89" s="954"/>
      <c r="BN89" s="954"/>
      <c r="BO89" s="961">
        <f>SUM(BL89:BN90)</f>
        <v>0</v>
      </c>
      <c r="BP89" s="392"/>
      <c r="BQ89" s="407"/>
      <c r="BR89" s="569"/>
      <c r="BS89" s="570"/>
      <c r="BT89" s="570"/>
      <c r="BU89" s="570"/>
      <c r="BV89" s="570"/>
      <c r="BW89" s="570"/>
      <c r="BX89" s="570"/>
      <c r="BY89" s="570"/>
      <c r="BZ89" s="570"/>
      <c r="CA89" s="570"/>
      <c r="CB89" s="570"/>
      <c r="CC89" s="570"/>
      <c r="CD89" s="401">
        <f>SUM(BR89:CC89)</f>
        <v>0</v>
      </c>
    </row>
    <row r="90" spans="1:82" ht="22.5" hidden="1" customHeight="1" outlineLevel="1">
      <c r="B90" s="945"/>
      <c r="C90" s="947"/>
      <c r="D90" s="955"/>
      <c r="E90" s="955"/>
      <c r="F90" s="955"/>
      <c r="G90" s="962"/>
      <c r="H90" s="393"/>
      <c r="I90" s="407"/>
      <c r="J90" s="388"/>
      <c r="K90" s="387"/>
      <c r="L90" s="387"/>
      <c r="M90" s="387"/>
      <c r="N90" s="387"/>
      <c r="O90" s="387"/>
      <c r="P90" s="387"/>
      <c r="Q90" s="387"/>
      <c r="R90" s="387"/>
      <c r="S90" s="387"/>
      <c r="T90" s="387"/>
      <c r="U90" s="387"/>
      <c r="V90" s="402"/>
      <c r="AF90" s="945"/>
      <c r="AG90" s="947"/>
      <c r="AH90" s="955"/>
      <c r="AI90" s="955"/>
      <c r="AJ90" s="955"/>
      <c r="AK90" s="962"/>
      <c r="AL90" s="393"/>
      <c r="AM90" s="407"/>
      <c r="AN90" s="388"/>
      <c r="AO90" s="387"/>
      <c r="AP90" s="387"/>
      <c r="AQ90" s="387"/>
      <c r="AR90" s="387"/>
      <c r="AS90" s="387"/>
      <c r="AT90" s="387"/>
      <c r="AU90" s="387"/>
      <c r="AV90" s="387"/>
      <c r="AW90" s="387"/>
      <c r="AX90" s="387"/>
      <c r="AY90" s="387"/>
      <c r="AZ90" s="402"/>
      <c r="BJ90" s="945"/>
      <c r="BK90" s="947"/>
      <c r="BL90" s="955"/>
      <c r="BM90" s="955"/>
      <c r="BN90" s="955"/>
      <c r="BO90" s="962"/>
      <c r="BP90" s="393"/>
      <c r="BQ90" s="407"/>
      <c r="BR90" s="388"/>
      <c r="BS90" s="387"/>
      <c r="BT90" s="387"/>
      <c r="BU90" s="387"/>
      <c r="BV90" s="387"/>
      <c r="BW90" s="387"/>
      <c r="BX90" s="387"/>
      <c r="BY90" s="387"/>
      <c r="BZ90" s="387"/>
      <c r="CA90" s="387"/>
      <c r="CB90" s="387"/>
      <c r="CC90" s="387"/>
      <c r="CD90" s="402"/>
    </row>
    <row r="91" spans="1:82" ht="22.5" hidden="1" customHeight="1" outlineLevel="1">
      <c r="A91" s="47">
        <v>39</v>
      </c>
      <c r="B91" s="944"/>
      <c r="C91" s="946"/>
      <c r="D91" s="954"/>
      <c r="E91" s="954"/>
      <c r="F91" s="954"/>
      <c r="G91" s="961">
        <f>SUM(D91:F92)</f>
        <v>0</v>
      </c>
      <c r="H91" s="392"/>
      <c r="I91" s="407"/>
      <c r="J91" s="569"/>
      <c r="K91" s="570"/>
      <c r="L91" s="570"/>
      <c r="M91" s="570"/>
      <c r="N91" s="570"/>
      <c r="O91" s="570"/>
      <c r="P91" s="570"/>
      <c r="Q91" s="570"/>
      <c r="R91" s="570"/>
      <c r="S91" s="570"/>
      <c r="T91" s="570"/>
      <c r="U91" s="570"/>
      <c r="V91" s="401">
        <f>SUM(J91:U91)</f>
        <v>0</v>
      </c>
      <c r="AE91" s="47">
        <v>39</v>
      </c>
      <c r="AF91" s="944"/>
      <c r="AG91" s="946"/>
      <c r="AH91" s="954"/>
      <c r="AI91" s="954"/>
      <c r="AJ91" s="954"/>
      <c r="AK91" s="961">
        <f>SUM(AH91:AJ92)</f>
        <v>0</v>
      </c>
      <c r="AL91" s="392"/>
      <c r="AM91" s="407"/>
      <c r="AN91" s="569"/>
      <c r="AO91" s="570"/>
      <c r="AP91" s="570"/>
      <c r="AQ91" s="570"/>
      <c r="AR91" s="570"/>
      <c r="AS91" s="570"/>
      <c r="AT91" s="570"/>
      <c r="AU91" s="570"/>
      <c r="AV91" s="570"/>
      <c r="AW91" s="570"/>
      <c r="AX91" s="570"/>
      <c r="AY91" s="570"/>
      <c r="AZ91" s="401">
        <f>SUM(AN91:AY91)</f>
        <v>0</v>
      </c>
      <c r="BI91" s="47">
        <v>39</v>
      </c>
      <c r="BJ91" s="944"/>
      <c r="BK91" s="946"/>
      <c r="BL91" s="954"/>
      <c r="BM91" s="954"/>
      <c r="BN91" s="954"/>
      <c r="BO91" s="961">
        <f>SUM(BL91:BN92)</f>
        <v>0</v>
      </c>
      <c r="BP91" s="392"/>
      <c r="BQ91" s="407"/>
      <c r="BR91" s="569"/>
      <c r="BS91" s="570"/>
      <c r="BT91" s="570"/>
      <c r="BU91" s="570"/>
      <c r="BV91" s="570"/>
      <c r="BW91" s="570"/>
      <c r="BX91" s="570"/>
      <c r="BY91" s="570"/>
      <c r="BZ91" s="570"/>
      <c r="CA91" s="570"/>
      <c r="CB91" s="570"/>
      <c r="CC91" s="570"/>
      <c r="CD91" s="401">
        <f>SUM(BR91:CC91)</f>
        <v>0</v>
      </c>
    </row>
    <row r="92" spans="1:82" ht="22.5" hidden="1" customHeight="1" outlineLevel="1">
      <c r="B92" s="945"/>
      <c r="C92" s="947"/>
      <c r="D92" s="955"/>
      <c r="E92" s="955"/>
      <c r="F92" s="955"/>
      <c r="G92" s="962"/>
      <c r="H92" s="393"/>
      <c r="I92" s="407"/>
      <c r="J92" s="388"/>
      <c r="K92" s="387"/>
      <c r="L92" s="387"/>
      <c r="M92" s="387"/>
      <c r="N92" s="387"/>
      <c r="O92" s="387"/>
      <c r="P92" s="387"/>
      <c r="Q92" s="387"/>
      <c r="R92" s="387"/>
      <c r="S92" s="387"/>
      <c r="T92" s="387"/>
      <c r="U92" s="387"/>
      <c r="V92" s="402"/>
      <c r="AF92" s="945"/>
      <c r="AG92" s="947"/>
      <c r="AH92" s="955"/>
      <c r="AI92" s="955"/>
      <c r="AJ92" s="955"/>
      <c r="AK92" s="962"/>
      <c r="AL92" s="393"/>
      <c r="AM92" s="407"/>
      <c r="AN92" s="388"/>
      <c r="AO92" s="387"/>
      <c r="AP92" s="387"/>
      <c r="AQ92" s="387"/>
      <c r="AR92" s="387"/>
      <c r="AS92" s="387"/>
      <c r="AT92" s="387"/>
      <c r="AU92" s="387"/>
      <c r="AV92" s="387"/>
      <c r="AW92" s="387"/>
      <c r="AX92" s="387"/>
      <c r="AY92" s="387"/>
      <c r="AZ92" s="402"/>
      <c r="BJ92" s="945"/>
      <c r="BK92" s="947"/>
      <c r="BL92" s="955"/>
      <c r="BM92" s="955"/>
      <c r="BN92" s="955"/>
      <c r="BO92" s="962"/>
      <c r="BP92" s="393"/>
      <c r="BQ92" s="407"/>
      <c r="BR92" s="388"/>
      <c r="BS92" s="387"/>
      <c r="BT92" s="387"/>
      <c r="BU92" s="387"/>
      <c r="BV92" s="387"/>
      <c r="BW92" s="387"/>
      <c r="BX92" s="387"/>
      <c r="BY92" s="387"/>
      <c r="BZ92" s="387"/>
      <c r="CA92" s="387"/>
      <c r="CB92" s="387"/>
      <c r="CC92" s="387"/>
      <c r="CD92" s="402"/>
    </row>
    <row r="93" spans="1:82" ht="22.5" hidden="1" customHeight="1" outlineLevel="1">
      <c r="A93" s="47">
        <v>40</v>
      </c>
      <c r="B93" s="944"/>
      <c r="C93" s="946"/>
      <c r="D93" s="973"/>
      <c r="E93" s="973"/>
      <c r="F93" s="973"/>
      <c r="G93" s="972">
        <f>SUM(D93:F94)</f>
        <v>0</v>
      </c>
      <c r="H93" s="392"/>
      <c r="I93" s="407"/>
      <c r="J93" s="569"/>
      <c r="K93" s="570"/>
      <c r="L93" s="570"/>
      <c r="M93" s="570"/>
      <c r="N93" s="570"/>
      <c r="O93" s="570"/>
      <c r="P93" s="570"/>
      <c r="Q93" s="570"/>
      <c r="R93" s="570"/>
      <c r="S93" s="570"/>
      <c r="T93" s="570"/>
      <c r="U93" s="570"/>
      <c r="V93" s="404">
        <f>SUM(J93:U93)</f>
        <v>0</v>
      </c>
      <c r="AE93" s="47">
        <v>40</v>
      </c>
      <c r="AF93" s="944"/>
      <c r="AG93" s="946"/>
      <c r="AH93" s="973"/>
      <c r="AI93" s="973"/>
      <c r="AJ93" s="973"/>
      <c r="AK93" s="972">
        <f>SUM(AH93:AJ94)</f>
        <v>0</v>
      </c>
      <c r="AL93" s="392"/>
      <c r="AM93" s="407"/>
      <c r="AN93" s="569"/>
      <c r="AO93" s="570"/>
      <c r="AP93" s="570"/>
      <c r="AQ93" s="570"/>
      <c r="AR93" s="570"/>
      <c r="AS93" s="570"/>
      <c r="AT93" s="570"/>
      <c r="AU93" s="570"/>
      <c r="AV93" s="570"/>
      <c r="AW93" s="570"/>
      <c r="AX93" s="570"/>
      <c r="AY93" s="570"/>
      <c r="AZ93" s="404">
        <f>SUM(AN93:AY93)</f>
        <v>0</v>
      </c>
      <c r="BI93" s="47">
        <v>40</v>
      </c>
      <c r="BJ93" s="944"/>
      <c r="BK93" s="946"/>
      <c r="BL93" s="973"/>
      <c r="BM93" s="973"/>
      <c r="BN93" s="973"/>
      <c r="BO93" s="972">
        <f>SUM(BL93:BN94)</f>
        <v>0</v>
      </c>
      <c r="BP93" s="392"/>
      <c r="BQ93" s="407"/>
      <c r="BR93" s="569"/>
      <c r="BS93" s="570"/>
      <c r="BT93" s="570"/>
      <c r="BU93" s="570"/>
      <c r="BV93" s="570"/>
      <c r="BW93" s="570"/>
      <c r="BX93" s="570"/>
      <c r="BY93" s="570"/>
      <c r="BZ93" s="570"/>
      <c r="CA93" s="570"/>
      <c r="CB93" s="570"/>
      <c r="CC93" s="570"/>
      <c r="CD93" s="404">
        <f>SUM(BR93:CC93)</f>
        <v>0</v>
      </c>
    </row>
    <row r="94" spans="1:82" ht="22.5" hidden="1" customHeight="1" outlineLevel="1" thickBot="1">
      <c r="B94" s="945"/>
      <c r="C94" s="947"/>
      <c r="D94" s="955"/>
      <c r="E94" s="955"/>
      <c r="F94" s="955"/>
      <c r="G94" s="962"/>
      <c r="H94" s="393"/>
      <c r="I94" s="407"/>
      <c r="J94" s="388"/>
      <c r="K94" s="387"/>
      <c r="L94" s="387"/>
      <c r="M94" s="387"/>
      <c r="N94" s="387"/>
      <c r="O94" s="387"/>
      <c r="P94" s="387"/>
      <c r="Q94" s="387"/>
      <c r="R94" s="387"/>
      <c r="S94" s="387"/>
      <c r="T94" s="387"/>
      <c r="U94" s="387"/>
      <c r="V94" s="400"/>
      <c r="AF94" s="945"/>
      <c r="AG94" s="947"/>
      <c r="AH94" s="955"/>
      <c r="AI94" s="955"/>
      <c r="AJ94" s="955"/>
      <c r="AK94" s="962"/>
      <c r="AL94" s="393"/>
      <c r="AM94" s="407"/>
      <c r="AN94" s="388"/>
      <c r="AO94" s="387"/>
      <c r="AP94" s="387"/>
      <c r="AQ94" s="387"/>
      <c r="AR94" s="387"/>
      <c r="AS94" s="387"/>
      <c r="AT94" s="387"/>
      <c r="AU94" s="387"/>
      <c r="AV94" s="387"/>
      <c r="AW94" s="387"/>
      <c r="AX94" s="387"/>
      <c r="AY94" s="387"/>
      <c r="AZ94" s="400"/>
      <c r="BJ94" s="945"/>
      <c r="BK94" s="947"/>
      <c r="BL94" s="955"/>
      <c r="BM94" s="955"/>
      <c r="BN94" s="955"/>
      <c r="BO94" s="962"/>
      <c r="BP94" s="393"/>
      <c r="BQ94" s="407"/>
      <c r="BR94" s="388"/>
      <c r="BS94" s="387"/>
      <c r="BT94" s="387"/>
      <c r="BU94" s="387"/>
      <c r="BV94" s="387"/>
      <c r="BW94" s="387"/>
      <c r="BX94" s="387"/>
      <c r="BY94" s="387"/>
      <c r="BZ94" s="387"/>
      <c r="CA94" s="387"/>
      <c r="CB94" s="387"/>
      <c r="CC94" s="387"/>
      <c r="CD94" s="400"/>
    </row>
    <row r="95" spans="1:82" ht="12" customHeight="1" collapsed="1" thickTop="1">
      <c r="B95" s="948" t="s">
        <v>96</v>
      </c>
      <c r="C95" s="949"/>
      <c r="D95" s="970">
        <f>SUM(D15:D94)</f>
        <v>28500000</v>
      </c>
      <c r="E95" s="970">
        <f>SUM(E15:E94)</f>
        <v>6600000</v>
      </c>
      <c r="F95" s="970">
        <f>SUM(F15:F94)</f>
        <v>0</v>
      </c>
      <c r="G95" s="970">
        <f>SUM(G15:G94)</f>
        <v>35100000</v>
      </c>
      <c r="H95" s="956"/>
      <c r="I95" s="408"/>
      <c r="J95" s="418">
        <f>SUM(J15:J94)</f>
        <v>0</v>
      </c>
      <c r="K95" s="418">
        <f t="shared" ref="K95:U95" si="0">SUM(K15:K94)</f>
        <v>0</v>
      </c>
      <c r="L95" s="418">
        <f t="shared" si="0"/>
        <v>0</v>
      </c>
      <c r="M95" s="418">
        <f t="shared" si="0"/>
        <v>0</v>
      </c>
      <c r="N95" s="418">
        <f t="shared" si="0"/>
        <v>0</v>
      </c>
      <c r="O95" s="418">
        <f t="shared" si="0"/>
        <v>0</v>
      </c>
      <c r="P95" s="418">
        <f t="shared" si="0"/>
        <v>0</v>
      </c>
      <c r="Q95" s="418">
        <f t="shared" si="0"/>
        <v>0</v>
      </c>
      <c r="R95" s="418">
        <f t="shared" si="0"/>
        <v>0</v>
      </c>
      <c r="S95" s="418">
        <f t="shared" si="0"/>
        <v>0</v>
      </c>
      <c r="T95" s="418">
        <f t="shared" si="0"/>
        <v>0</v>
      </c>
      <c r="U95" s="418">
        <f t="shared" si="0"/>
        <v>0</v>
      </c>
      <c r="V95" s="418">
        <f>SUM(V15:V94)</f>
        <v>0</v>
      </c>
      <c r="AF95" s="948" t="s">
        <v>96</v>
      </c>
      <c r="AG95" s="949"/>
      <c r="AH95" s="970">
        <f>SUM(AH15:AH94)</f>
        <v>0</v>
      </c>
      <c r="AI95" s="970">
        <f>SUM(AI15:AI94)</f>
        <v>0</v>
      </c>
      <c r="AJ95" s="970">
        <f>SUM(AJ15:AJ94)</f>
        <v>35100000</v>
      </c>
      <c r="AK95" s="970">
        <f>SUM(AK15:AK94)</f>
        <v>35100000</v>
      </c>
      <c r="AL95" s="956"/>
      <c r="AM95" s="408"/>
      <c r="AN95" s="418">
        <f>SUM(AN15:AN94)</f>
        <v>0</v>
      </c>
      <c r="AO95" s="418">
        <f t="shared" ref="AO95:AY95" si="1">SUM(AO15:AO94)</f>
        <v>0</v>
      </c>
      <c r="AP95" s="418">
        <f t="shared" si="1"/>
        <v>0</v>
      </c>
      <c r="AQ95" s="418">
        <f t="shared" si="1"/>
        <v>0</v>
      </c>
      <c r="AR95" s="418">
        <f t="shared" si="1"/>
        <v>0</v>
      </c>
      <c r="AS95" s="418">
        <f t="shared" si="1"/>
        <v>0</v>
      </c>
      <c r="AT95" s="418">
        <f t="shared" si="1"/>
        <v>0</v>
      </c>
      <c r="AU95" s="418">
        <f t="shared" si="1"/>
        <v>0</v>
      </c>
      <c r="AV95" s="418">
        <f t="shared" si="1"/>
        <v>0</v>
      </c>
      <c r="AW95" s="418">
        <f t="shared" si="1"/>
        <v>0</v>
      </c>
      <c r="AX95" s="418">
        <f t="shared" si="1"/>
        <v>0</v>
      </c>
      <c r="AY95" s="418">
        <f t="shared" si="1"/>
        <v>0</v>
      </c>
      <c r="AZ95" s="418">
        <f>SUM(AZ15:AZ94)</f>
        <v>0</v>
      </c>
      <c r="BJ95" s="948" t="s">
        <v>96</v>
      </c>
      <c r="BK95" s="949"/>
      <c r="BL95" s="970">
        <f>SUM(BL15:BL94)</f>
        <v>24000000</v>
      </c>
      <c r="BM95" s="970">
        <f>SUM(BM15:BM94)</f>
        <v>6600000</v>
      </c>
      <c r="BN95" s="970">
        <f>SUM(BN15:BN94)</f>
        <v>4500000</v>
      </c>
      <c r="BO95" s="970">
        <f>SUM(BO15:BO94)</f>
        <v>35100000</v>
      </c>
      <c r="BP95" s="956"/>
      <c r="BQ95" s="408"/>
      <c r="BR95" s="418">
        <f>SUM(BR15:BR94)</f>
        <v>0</v>
      </c>
      <c r="BS95" s="418">
        <f t="shared" ref="BS95:CC95" si="2">SUM(BS15:BS94)</f>
        <v>0</v>
      </c>
      <c r="BT95" s="418">
        <f t="shared" si="2"/>
        <v>0</v>
      </c>
      <c r="BU95" s="418">
        <f t="shared" si="2"/>
        <v>0</v>
      </c>
      <c r="BV95" s="418">
        <f t="shared" si="2"/>
        <v>0</v>
      </c>
      <c r="BW95" s="418">
        <f t="shared" si="2"/>
        <v>0</v>
      </c>
      <c r="BX95" s="418">
        <f t="shared" si="2"/>
        <v>0</v>
      </c>
      <c r="BY95" s="418">
        <f t="shared" si="2"/>
        <v>0</v>
      </c>
      <c r="BZ95" s="418">
        <f t="shared" si="2"/>
        <v>0</v>
      </c>
      <c r="CA95" s="418">
        <f t="shared" si="2"/>
        <v>0</v>
      </c>
      <c r="CB95" s="418">
        <f t="shared" si="2"/>
        <v>0</v>
      </c>
      <c r="CC95" s="418">
        <f t="shared" si="2"/>
        <v>0</v>
      </c>
      <c r="CD95" s="418">
        <f>SUM(CD15:CD94)</f>
        <v>0</v>
      </c>
    </row>
    <row r="96" spans="1:82" ht="12" customHeight="1">
      <c r="B96" s="950"/>
      <c r="C96" s="951"/>
      <c r="D96" s="961"/>
      <c r="E96" s="961"/>
      <c r="F96" s="961"/>
      <c r="G96" s="961"/>
      <c r="H96" s="957"/>
      <c r="I96" s="408"/>
      <c r="AF96" s="950"/>
      <c r="AG96" s="951"/>
      <c r="AH96" s="961"/>
      <c r="AI96" s="961"/>
      <c r="AJ96" s="961"/>
      <c r="AK96" s="961"/>
      <c r="AL96" s="957"/>
      <c r="AM96" s="408"/>
      <c r="BJ96" s="950"/>
      <c r="BK96" s="951"/>
      <c r="BL96" s="961"/>
      <c r="BM96" s="961"/>
      <c r="BN96" s="961"/>
      <c r="BO96" s="961"/>
      <c r="BP96" s="957"/>
      <c r="BQ96" s="408"/>
    </row>
    <row r="97" spans="1:85" ht="12" customHeight="1" thickBot="1">
      <c r="B97" s="952"/>
      <c r="C97" s="953"/>
      <c r="D97" s="971"/>
      <c r="E97" s="971"/>
      <c r="F97" s="971"/>
      <c r="G97" s="971"/>
      <c r="H97" s="958"/>
      <c r="I97" s="408"/>
      <c r="K97" s="86"/>
      <c r="L97" s="86"/>
      <c r="M97" s="86"/>
      <c r="N97" s="86"/>
      <c r="O97" s="86"/>
      <c r="P97" s="86"/>
      <c r="Q97" s="86"/>
      <c r="R97" s="86"/>
      <c r="S97" s="86"/>
      <c r="T97" s="86"/>
      <c r="U97" s="86"/>
      <c r="V97" s="86"/>
      <c r="AF97" s="952"/>
      <c r="AG97" s="953"/>
      <c r="AH97" s="971"/>
      <c r="AI97" s="971"/>
      <c r="AJ97" s="971"/>
      <c r="AK97" s="971"/>
      <c r="AL97" s="958"/>
      <c r="AM97" s="408"/>
      <c r="AO97" s="86"/>
      <c r="AP97" s="86"/>
      <c r="AQ97" s="86"/>
      <c r="AR97" s="86"/>
      <c r="AS97" s="86"/>
      <c r="AT97" s="86"/>
      <c r="AU97" s="86"/>
      <c r="AV97" s="86"/>
      <c r="AW97" s="86"/>
      <c r="AX97" s="86"/>
      <c r="AY97" s="86"/>
      <c r="AZ97" s="86"/>
      <c r="BJ97" s="952"/>
      <c r="BK97" s="953"/>
      <c r="BL97" s="971"/>
      <c r="BM97" s="971"/>
      <c r="BN97" s="971"/>
      <c r="BO97" s="971"/>
      <c r="BP97" s="958"/>
      <c r="BQ97" s="408"/>
      <c r="BS97" s="86"/>
      <c r="BT97" s="86"/>
      <c r="BU97" s="86"/>
      <c r="BV97" s="86"/>
      <c r="BW97" s="86"/>
      <c r="BX97" s="86"/>
      <c r="BY97" s="86"/>
      <c r="BZ97" s="86"/>
      <c r="CA97" s="86"/>
      <c r="CB97" s="86"/>
      <c r="CC97" s="86"/>
      <c r="CD97" s="86"/>
    </row>
    <row r="98" spans="1:85" s="240" customFormat="1">
      <c r="A98" s="787"/>
      <c r="D98" s="788" t="str">
        <f>IF(AND(①入力ﾏﾆｭｱﾙ!$D$23="全面委託",D95&lt;&gt;0),"エラー：全面委託が選択されています","")</f>
        <v/>
      </c>
      <c r="E98" s="788" t="str">
        <f>IF(AND(①入力ﾏﾆｭｱﾙ!$D$23="全面委託",E95&lt;&gt;0),"エラー：全面委託が選択されています","")</f>
        <v/>
      </c>
      <c r="F98" s="788" t="str">
        <f>IF(AND(①入力ﾏﾆｭｱﾙ!$D$23="直営",F95&lt;&gt;0),"エラー：直営が選択されています","")</f>
        <v/>
      </c>
      <c r="AE98" s="787"/>
      <c r="AH98" s="788" t="str">
        <f>IF(AND(①入力ﾏﾆｭｱﾙ!$D$23="全面委託",AH95&lt;&gt;0),"エラー：全面委託が選択されています","")</f>
        <v/>
      </c>
      <c r="AI98" s="788" t="str">
        <f>IF(AND(①入力ﾏﾆｭｱﾙ!$D$23="全面委託",AI95&lt;&gt;0),"エラー：全面委託が選択されています","")</f>
        <v/>
      </c>
      <c r="AJ98" s="788" t="str">
        <f>IF(AND(①入力ﾏﾆｭｱﾙ!$D$23="直営",AJ95&lt;&gt;0),"エラー：直営が選択されています","")</f>
        <v>エラー：直営が選択されています</v>
      </c>
      <c r="BI98" s="787"/>
      <c r="BL98" s="788" t="str">
        <f>IF(AND(①入力ﾏﾆｭｱﾙ!$D$23="全面委託",BL95&lt;&gt;0),"エラー：全面委託が選択されています","")</f>
        <v/>
      </c>
      <c r="BM98" s="788" t="str">
        <f>IF(AND(①入力ﾏﾆｭｱﾙ!$D$23="全面委託",BM95&lt;&gt;0),"エラー：全面委託が選択されています","")</f>
        <v/>
      </c>
      <c r="BN98" s="788" t="str">
        <f>IF(AND(①入力ﾏﾆｭｱﾙ!$D$23="直営",BN95&lt;&gt;0),"エラー：直営が選択されています","")</f>
        <v>エラー：直営が選択されています</v>
      </c>
    </row>
    <row r="99" spans="1:85">
      <c r="A99" s="14" t="s">
        <v>673</v>
      </c>
      <c r="K99" s="79"/>
      <c r="L99" s="79"/>
      <c r="M99" s="79"/>
      <c r="AE99" s="816" t="s">
        <v>673</v>
      </c>
      <c r="AO99" s="79"/>
      <c r="AP99" s="79"/>
      <c r="AQ99" s="79"/>
      <c r="BI99" s="816" t="s">
        <v>673</v>
      </c>
      <c r="BS99" s="79"/>
      <c r="BT99" s="79"/>
      <c r="BU99" s="79"/>
    </row>
    <row r="100" spans="1:85">
      <c r="A100" s="14" t="s">
        <v>674</v>
      </c>
      <c r="K100" s="79"/>
      <c r="L100" s="79"/>
      <c r="M100" s="79"/>
      <c r="AE100" s="816" t="s">
        <v>674</v>
      </c>
      <c r="AO100" s="79"/>
      <c r="AP100" s="79"/>
      <c r="AQ100" s="79"/>
      <c r="BI100" s="816" t="s">
        <v>674</v>
      </c>
      <c r="BS100" s="79"/>
      <c r="BT100" s="79"/>
      <c r="BU100" s="79"/>
    </row>
    <row r="101" spans="1:85">
      <c r="A101" s="14" t="s">
        <v>675</v>
      </c>
      <c r="J101"/>
      <c r="AE101" s="816" t="s">
        <v>675</v>
      </c>
      <c r="AN101" s="814"/>
      <c r="BI101" s="816" t="s">
        <v>675</v>
      </c>
      <c r="BR101" s="814"/>
    </row>
    <row r="102" spans="1:85" ht="27.75" customHeight="1">
      <c r="A102" s="940" t="s">
        <v>676</v>
      </c>
      <c r="B102" s="941"/>
      <c r="C102" s="941"/>
      <c r="D102" s="941"/>
      <c r="E102" s="941"/>
      <c r="F102" s="941"/>
      <c r="G102" s="941"/>
      <c r="H102" s="941"/>
      <c r="I102"/>
      <c r="AE102" s="940" t="s">
        <v>676</v>
      </c>
      <c r="AF102" s="941"/>
      <c r="AG102" s="941"/>
      <c r="AH102" s="941"/>
      <c r="AI102" s="941"/>
      <c r="AJ102" s="941"/>
      <c r="AK102" s="941"/>
      <c r="AL102" s="941"/>
      <c r="AM102" s="814"/>
      <c r="BI102" s="940" t="s">
        <v>676</v>
      </c>
      <c r="BJ102" s="941"/>
      <c r="BK102" s="941"/>
      <c r="BL102" s="941"/>
      <c r="BM102" s="941"/>
      <c r="BN102" s="941"/>
      <c r="BO102" s="941"/>
      <c r="BP102" s="941"/>
      <c r="BQ102" s="814"/>
    </row>
    <row r="103" spans="1:85">
      <c r="A103" s="14" t="s">
        <v>677</v>
      </c>
      <c r="AE103" s="816" t="s">
        <v>677</v>
      </c>
      <c r="BI103" s="816" t="s">
        <v>677</v>
      </c>
    </row>
    <row r="105" spans="1:85">
      <c r="B105" s="240"/>
      <c r="J105" s="578" t="s">
        <v>678</v>
      </c>
      <c r="K105" s="578" t="s">
        <v>679</v>
      </c>
      <c r="L105" s="578" t="s">
        <v>680</v>
      </c>
      <c r="M105" s="578" t="s">
        <v>681</v>
      </c>
      <c r="N105" s="578" t="s">
        <v>682</v>
      </c>
      <c r="O105" s="578" t="s">
        <v>683</v>
      </c>
      <c r="P105" s="578" t="s">
        <v>684</v>
      </c>
      <c r="Q105" s="578" t="s">
        <v>685</v>
      </c>
      <c r="R105" s="578" t="s">
        <v>686</v>
      </c>
      <c r="S105" s="578" t="s">
        <v>687</v>
      </c>
      <c r="T105" s="578" t="s">
        <v>688</v>
      </c>
      <c r="U105" s="578" t="s">
        <v>689</v>
      </c>
      <c r="V105" s="579" t="s">
        <v>690</v>
      </c>
      <c r="AF105" s="240"/>
      <c r="AN105" s="578" t="s">
        <v>678</v>
      </c>
      <c r="AO105" s="578" t="s">
        <v>679</v>
      </c>
      <c r="AP105" s="578" t="s">
        <v>680</v>
      </c>
      <c r="AQ105" s="578" t="s">
        <v>681</v>
      </c>
      <c r="AR105" s="578" t="s">
        <v>682</v>
      </c>
      <c r="AS105" s="578" t="s">
        <v>683</v>
      </c>
      <c r="AT105" s="578" t="s">
        <v>684</v>
      </c>
      <c r="AU105" s="578" t="s">
        <v>685</v>
      </c>
      <c r="AV105" s="578" t="s">
        <v>686</v>
      </c>
      <c r="AW105" s="578" t="s">
        <v>687</v>
      </c>
      <c r="AX105" s="578" t="s">
        <v>688</v>
      </c>
      <c r="AY105" s="578" t="s">
        <v>689</v>
      </c>
      <c r="AZ105" s="579" t="s">
        <v>72</v>
      </c>
      <c r="BJ105" s="240"/>
      <c r="BR105" s="578" t="s">
        <v>678</v>
      </c>
      <c r="BS105" s="578" t="s">
        <v>679</v>
      </c>
      <c r="BT105" s="578" t="s">
        <v>680</v>
      </c>
      <c r="BU105" s="578" t="s">
        <v>681</v>
      </c>
      <c r="BV105" s="578" t="s">
        <v>682</v>
      </c>
      <c r="BW105" s="578" t="s">
        <v>683</v>
      </c>
      <c r="BX105" s="578" t="s">
        <v>684</v>
      </c>
      <c r="BY105" s="578" t="s">
        <v>685</v>
      </c>
      <c r="BZ105" s="578" t="s">
        <v>686</v>
      </c>
      <c r="CA105" s="578" t="s">
        <v>687</v>
      </c>
      <c r="CB105" s="578" t="s">
        <v>688</v>
      </c>
      <c r="CC105" s="578" t="s">
        <v>689</v>
      </c>
      <c r="CD105" s="579" t="s">
        <v>72</v>
      </c>
    </row>
    <row r="106" spans="1:85">
      <c r="H106" s="405"/>
      <c r="I106" s="405"/>
      <c r="J106" s="580">
        <f>COUNTIFS($B$15:$B$94,"看護師（病児保育）",$J$15:$J$94,1)</f>
        <v>0</v>
      </c>
      <c r="K106" s="580">
        <f>COUNTIFS($B$15:$B$94,"看護師（病児保育）",$K$15:$K$94,1)</f>
        <v>0</v>
      </c>
      <c r="L106" s="580">
        <f>COUNTIFS($B$15:$B$94,"看護師（病児保育）",$L$15:$L$94,1)</f>
        <v>0</v>
      </c>
      <c r="M106" s="580">
        <f>COUNTIFS($B$15:$B$94,"看護師（病児保育）",$M$15:$M$94,1)</f>
        <v>0</v>
      </c>
      <c r="N106" s="580">
        <f>COUNTIFS($B$15:$B$94,"看護師（病児保育）",$N$15:$N$94,1)</f>
        <v>0</v>
      </c>
      <c r="O106" s="580">
        <f>COUNTIFS($B$15:$B$94,"看護師（病児保育）",$O$15:$O$94,1)</f>
        <v>0</v>
      </c>
      <c r="P106" s="580">
        <f>COUNTIFS($B$15:$B$94,"看護師（病児保育）",$P$15:$P$94,1)</f>
        <v>0</v>
      </c>
      <c r="Q106" s="580">
        <f>COUNTIFS($B$15:$B$94,"看護師（病児保育）",$Q$15:$Q$94,1)</f>
        <v>0</v>
      </c>
      <c r="R106" s="580">
        <f>COUNTIFS($B$15:$B$94,"看護師（病児保育）",$R$15:$R$94,1)</f>
        <v>0</v>
      </c>
      <c r="S106" s="580">
        <f>COUNTIFS($B$15:$B$94,"看護師（病児保育）",$S$15:$S$94,1)</f>
        <v>0</v>
      </c>
      <c r="T106" s="580">
        <f>COUNTIFS($B$15:$B$94,"看護師（病児保育）",$T$15:$T$94,1)</f>
        <v>0</v>
      </c>
      <c r="U106" s="580">
        <f>COUNTIFS($B$15:$B$94,"看護師（病児保育）",$U$15:$U$94,1)</f>
        <v>0</v>
      </c>
      <c r="V106" s="581">
        <f>SUM(J106:U106)</f>
        <v>0</v>
      </c>
      <c r="W106" s="397" t="s">
        <v>661</v>
      </c>
      <c r="X106" s="396"/>
      <c r="Y106" s="396"/>
      <c r="AL106" s="405"/>
      <c r="AM106" s="405"/>
      <c r="AN106" s="580">
        <f>COUNTIFS($B$15:$B$94,"看護師（病児保育）",$J$15:$J$94,1)</f>
        <v>0</v>
      </c>
      <c r="AO106" s="580">
        <f>COUNTIFS($B$15:$B$94,"看護師（病児保育）",$K$15:$K$94,1)</f>
        <v>0</v>
      </c>
      <c r="AP106" s="580">
        <f>COUNTIFS($B$15:$B$94,"看護師（病児保育）",$L$15:$L$94,1)</f>
        <v>0</v>
      </c>
      <c r="AQ106" s="580">
        <f>COUNTIFS($B$15:$B$94,"看護師（病児保育）",$M$15:$M$94,1)</f>
        <v>0</v>
      </c>
      <c r="AR106" s="580">
        <f>COUNTIFS($B$15:$B$94,"看護師（病児保育）",$N$15:$N$94,1)</f>
        <v>0</v>
      </c>
      <c r="AS106" s="580">
        <f>COUNTIFS($B$15:$B$94,"看護師（病児保育）",$O$15:$O$94,1)</f>
        <v>0</v>
      </c>
      <c r="AT106" s="580">
        <f>COUNTIFS($B$15:$B$94,"看護師（病児保育）",$P$15:$P$94,1)</f>
        <v>0</v>
      </c>
      <c r="AU106" s="580">
        <f>COUNTIFS($B$15:$B$94,"看護師（病児保育）",$Q$15:$Q$94,1)</f>
        <v>0</v>
      </c>
      <c r="AV106" s="580">
        <f>COUNTIFS($B$15:$B$94,"看護師（病児保育）",$R$15:$R$94,1)</f>
        <v>0</v>
      </c>
      <c r="AW106" s="580">
        <f>COUNTIFS($B$15:$B$94,"看護師（病児保育）",$S$15:$S$94,1)</f>
        <v>0</v>
      </c>
      <c r="AX106" s="580">
        <f>COUNTIFS($B$15:$B$94,"看護師（病児保育）",$T$15:$T$94,1)</f>
        <v>0</v>
      </c>
      <c r="AY106" s="580">
        <f>COUNTIFS($B$15:$B$94,"看護師（病児保育）",$U$15:$U$94,1)</f>
        <v>0</v>
      </c>
      <c r="AZ106" s="581">
        <f>SUM(AN106:AY106)</f>
        <v>0</v>
      </c>
      <c r="BA106" s="397" t="s">
        <v>661</v>
      </c>
      <c r="BB106" s="396"/>
      <c r="BC106" s="396"/>
      <c r="BP106" s="405"/>
      <c r="BQ106" s="405"/>
      <c r="BR106" s="580">
        <f>COUNTIFS($B$15:$B$94,"看護師（病児保育）",$J$15:$J$94,1)</f>
        <v>0</v>
      </c>
      <c r="BS106" s="580">
        <f>COUNTIFS($B$15:$B$94,"看護師（病児保育）",$K$15:$K$94,1)</f>
        <v>0</v>
      </c>
      <c r="BT106" s="580">
        <f>COUNTIFS($B$15:$B$94,"看護師（病児保育）",$L$15:$L$94,1)</f>
        <v>0</v>
      </c>
      <c r="BU106" s="580">
        <f>COUNTIFS($B$15:$B$94,"看護師（病児保育）",$M$15:$M$94,1)</f>
        <v>0</v>
      </c>
      <c r="BV106" s="580">
        <f>COUNTIFS($B$15:$B$94,"看護師（病児保育）",$N$15:$N$94,1)</f>
        <v>0</v>
      </c>
      <c r="BW106" s="580">
        <f>COUNTIFS($B$15:$B$94,"看護師（病児保育）",$O$15:$O$94,1)</f>
        <v>0</v>
      </c>
      <c r="BX106" s="580">
        <f>COUNTIFS($B$15:$B$94,"看護師（病児保育）",$P$15:$P$94,1)</f>
        <v>0</v>
      </c>
      <c r="BY106" s="580">
        <f>COUNTIFS($B$15:$B$94,"看護師（病児保育）",$Q$15:$Q$94,1)</f>
        <v>0</v>
      </c>
      <c r="BZ106" s="580">
        <f>COUNTIFS($B$15:$B$94,"看護師（病児保育）",$R$15:$R$94,1)</f>
        <v>0</v>
      </c>
      <c r="CA106" s="580">
        <f>COUNTIFS($B$15:$B$94,"看護師（病児保育）",$S$15:$S$94,1)</f>
        <v>0</v>
      </c>
      <c r="CB106" s="580">
        <f>COUNTIFS($B$15:$B$94,"看護師（病児保育）",$T$15:$T$94,1)</f>
        <v>0</v>
      </c>
      <c r="CC106" s="580">
        <f>COUNTIFS($B$15:$B$94,"看護師（病児保育）",$U$15:$U$94,1)</f>
        <v>0</v>
      </c>
      <c r="CD106" s="581">
        <f>SUM(BR106:CC106)</f>
        <v>0</v>
      </c>
      <c r="CE106" s="397" t="s">
        <v>661</v>
      </c>
      <c r="CF106" s="396"/>
      <c r="CG106" s="396"/>
    </row>
    <row r="107" spans="1:85">
      <c r="H107" s="405"/>
      <c r="I107" s="405"/>
      <c r="J107" s="582">
        <f>COUNTIFS($B$15:$B$94,"保育士等（児童保育専門職員）",$J$15:$J$94,1)</f>
        <v>0</v>
      </c>
      <c r="K107" s="582">
        <f>COUNTIFS($B$15:$B$94,"保育士等（児童保育専門職員）",$K$15:$K$94,1)</f>
        <v>0</v>
      </c>
      <c r="L107" s="582">
        <f>COUNTIFS($B$15:$B$94,"保育士等（児童保育専門職員）",$L$15:$L$94,1)</f>
        <v>0</v>
      </c>
      <c r="M107" s="582">
        <f>COUNTIFS($B$15:$B$94,"保育士等（児童保育専門職員）",$M$15:$M$94,1)</f>
        <v>0</v>
      </c>
      <c r="N107" s="582">
        <f>COUNTIFS($B$15:$B$94,"保育士等（児童保育専門職員）",$N$15:$N$94,1)</f>
        <v>0</v>
      </c>
      <c r="O107" s="582">
        <f>COUNTIFS($B$15:$B$94,"保育士等（児童保育専門職員）",$O$15:$O$94,1)</f>
        <v>0</v>
      </c>
      <c r="P107" s="582">
        <f>COUNTIFS($B$15:$B$94,"保育士等（児童保育専門職員）",$P$15:$P$94,1)</f>
        <v>0</v>
      </c>
      <c r="Q107" s="582">
        <f>COUNTIFS($B$15:$B$94,"保育士等（児童保育専門職員）",$Q$15:$Q$94,1)</f>
        <v>0</v>
      </c>
      <c r="R107" s="582">
        <f>COUNTIFS($B$15:$B$94,"保育士等（児童保育専門職員）",$R$15:$R$94,1)</f>
        <v>0</v>
      </c>
      <c r="S107" s="582">
        <f>COUNTIFS($B$15:$B$94,"保育士等（児童保育専門職員）",$S$15:$S$94,1)</f>
        <v>0</v>
      </c>
      <c r="T107" s="582">
        <f>COUNTIFS($B$15:$B$94,"保育士等（児童保育専門職員）",$T$15:$T$94,1)</f>
        <v>0</v>
      </c>
      <c r="U107" s="582">
        <f>COUNTIFS($B$15:$B$94,"保育士等（児童保育専門職員）",$U$15:$U$94,1)</f>
        <v>0</v>
      </c>
      <c r="V107" s="583">
        <f>SUM(J107:U107)</f>
        <v>0</v>
      </c>
      <c r="W107" s="584" t="s">
        <v>666</v>
      </c>
      <c r="X107" s="582"/>
      <c r="Y107" s="582"/>
      <c r="AL107" s="405"/>
      <c r="AM107" s="405"/>
      <c r="AN107" s="582">
        <f>COUNTIFS($B$15:$B$94,"保育士等（児童保育専門職員）",$J$15:$J$94,1)</f>
        <v>0</v>
      </c>
      <c r="AO107" s="582">
        <f>COUNTIFS($B$15:$B$94,"保育士等（児童保育専門職員）",$K$15:$K$94,1)</f>
        <v>0</v>
      </c>
      <c r="AP107" s="582">
        <f>COUNTIFS($B$15:$B$94,"保育士等（児童保育専門職員）",$L$15:$L$94,1)</f>
        <v>0</v>
      </c>
      <c r="AQ107" s="582">
        <f>COUNTIFS($B$15:$B$94,"保育士等（児童保育専門職員）",$M$15:$M$94,1)</f>
        <v>0</v>
      </c>
      <c r="AR107" s="582">
        <f>COUNTIFS($B$15:$B$94,"保育士等（児童保育専門職員）",$N$15:$N$94,1)</f>
        <v>0</v>
      </c>
      <c r="AS107" s="582">
        <f>COUNTIFS($B$15:$B$94,"保育士等（児童保育専門職員）",$O$15:$O$94,1)</f>
        <v>0</v>
      </c>
      <c r="AT107" s="582">
        <f>COUNTIFS($B$15:$B$94,"保育士等（児童保育専門職員）",$P$15:$P$94,1)</f>
        <v>0</v>
      </c>
      <c r="AU107" s="582">
        <f>COUNTIFS($B$15:$B$94,"保育士等（児童保育専門職員）",$Q$15:$Q$94,1)</f>
        <v>0</v>
      </c>
      <c r="AV107" s="582">
        <f>COUNTIFS($B$15:$B$94,"保育士等（児童保育専門職員）",$R$15:$R$94,1)</f>
        <v>0</v>
      </c>
      <c r="AW107" s="582">
        <f>COUNTIFS($B$15:$B$94,"保育士等（児童保育専門職員）",$S$15:$S$94,1)</f>
        <v>0</v>
      </c>
      <c r="AX107" s="582">
        <f>COUNTIFS($B$15:$B$94,"保育士等（児童保育専門職員）",$T$15:$T$94,1)</f>
        <v>0</v>
      </c>
      <c r="AY107" s="582">
        <f>COUNTIFS($B$15:$B$94,"保育士等（児童保育専門職員）",$U$15:$U$94,1)</f>
        <v>0</v>
      </c>
      <c r="AZ107" s="583">
        <f>SUM(AN107:AY107)</f>
        <v>0</v>
      </c>
      <c r="BA107" s="584" t="s">
        <v>666</v>
      </c>
      <c r="BB107" s="582"/>
      <c r="BC107" s="582"/>
      <c r="BP107" s="405"/>
      <c r="BQ107" s="405"/>
      <c r="BR107" s="582">
        <f>COUNTIFS($B$15:$B$94,"保育士等（児童保育専門職員）",$J$15:$J$94,1)</f>
        <v>0</v>
      </c>
      <c r="BS107" s="582">
        <f>COUNTIFS($B$15:$B$94,"保育士等（児童保育専門職員）",$K$15:$K$94,1)</f>
        <v>0</v>
      </c>
      <c r="BT107" s="582">
        <f>COUNTIFS($B$15:$B$94,"保育士等（児童保育専門職員）",$L$15:$L$94,1)</f>
        <v>0</v>
      </c>
      <c r="BU107" s="582">
        <f>COUNTIFS($B$15:$B$94,"保育士等（児童保育専門職員）",$M$15:$M$94,1)</f>
        <v>0</v>
      </c>
      <c r="BV107" s="582">
        <f>COUNTIFS($B$15:$B$94,"保育士等（児童保育専門職員）",$N$15:$N$94,1)</f>
        <v>0</v>
      </c>
      <c r="BW107" s="582">
        <f>COUNTIFS($B$15:$B$94,"保育士等（児童保育専門職員）",$O$15:$O$94,1)</f>
        <v>0</v>
      </c>
      <c r="BX107" s="582">
        <f>COUNTIFS($B$15:$B$94,"保育士等（児童保育専門職員）",$P$15:$P$94,1)</f>
        <v>0</v>
      </c>
      <c r="BY107" s="582">
        <f>COUNTIFS($B$15:$B$94,"保育士等（児童保育専門職員）",$Q$15:$Q$94,1)</f>
        <v>0</v>
      </c>
      <c r="BZ107" s="582">
        <f>COUNTIFS($B$15:$B$94,"保育士等（児童保育専門職員）",$R$15:$R$94,1)</f>
        <v>0</v>
      </c>
      <c r="CA107" s="582">
        <f>COUNTIFS($B$15:$B$94,"保育士等（児童保育専門職員）",$S$15:$S$94,1)</f>
        <v>0</v>
      </c>
      <c r="CB107" s="582">
        <f>COUNTIFS($B$15:$B$94,"保育士等（児童保育専門職員）",$T$15:$T$94,1)</f>
        <v>0</v>
      </c>
      <c r="CC107" s="582">
        <f>COUNTIFS($B$15:$B$94,"保育士等（児童保育専門職員）",$U$15:$U$94,1)</f>
        <v>0</v>
      </c>
      <c r="CD107" s="583">
        <f>SUM(BR107:CC107)</f>
        <v>0</v>
      </c>
      <c r="CE107" s="584" t="s">
        <v>666</v>
      </c>
      <c r="CF107" s="582"/>
      <c r="CG107" s="582"/>
    </row>
    <row r="108" spans="1:85">
      <c r="H108" s="405"/>
      <c r="I108" s="405"/>
      <c r="J108" s="396">
        <f>J106-④様式3!$S9</f>
        <v>-1</v>
      </c>
      <c r="K108" s="396">
        <f>K106-④様式3!$S10</f>
        <v>-1</v>
      </c>
      <c r="L108" s="396">
        <f>L106-④様式3!$S11</f>
        <v>-1</v>
      </c>
      <c r="M108" s="396">
        <f>M106-④様式3!$S12</f>
        <v>-1</v>
      </c>
      <c r="N108" s="396">
        <f>N106-④様式3!$S13</f>
        <v>-1</v>
      </c>
      <c r="O108" s="396">
        <f>O106-④様式3!$S14</f>
        <v>-1</v>
      </c>
      <c r="P108" s="396">
        <f>P106-④様式3!$S15</f>
        <v>-1</v>
      </c>
      <c r="Q108" s="396">
        <f>Q106-④様式3!$S16</f>
        <v>-1</v>
      </c>
      <c r="R108" s="396">
        <f>R106-④様式3!$S17</f>
        <v>-1</v>
      </c>
      <c r="S108" s="396">
        <f>S106-④様式3!$S18</f>
        <v>-1</v>
      </c>
      <c r="T108" s="396">
        <f>T106-④様式3!$S19</f>
        <v>-1</v>
      </c>
      <c r="U108" s="396">
        <f>U106-④様式3!$S20</f>
        <v>-1</v>
      </c>
      <c r="V108" s="585">
        <f>SUM(J108:U108)</f>
        <v>-12</v>
      </c>
      <c r="W108" s="397" t="s">
        <v>705</v>
      </c>
      <c r="X108" s="396"/>
      <c r="Y108" s="396"/>
      <c r="AL108" s="405"/>
      <c r="AM108" s="405"/>
      <c r="AN108" s="396">
        <f>AN106-④様式3!$S9</f>
        <v>-1</v>
      </c>
      <c r="AO108" s="396">
        <f>AO106-④様式3!$S10</f>
        <v>-1</v>
      </c>
      <c r="AP108" s="396">
        <f>AP106-④様式3!$S11</f>
        <v>-1</v>
      </c>
      <c r="AQ108" s="396">
        <f>AQ106-④様式3!$S12</f>
        <v>-1</v>
      </c>
      <c r="AR108" s="396">
        <f>AR106-④様式3!$S13</f>
        <v>-1</v>
      </c>
      <c r="AS108" s="396">
        <f>AS106-④様式3!$S14</f>
        <v>-1</v>
      </c>
      <c r="AT108" s="396">
        <f>AT106-④様式3!$S15</f>
        <v>-1</v>
      </c>
      <c r="AU108" s="396">
        <f>AU106-④様式3!$S16</f>
        <v>-1</v>
      </c>
      <c r="AV108" s="396">
        <f>AV106-④様式3!$S17</f>
        <v>-1</v>
      </c>
      <c r="AW108" s="396">
        <f>AW106-④様式3!$S18</f>
        <v>-1</v>
      </c>
      <c r="AX108" s="396">
        <f>AX106-④様式3!$S19</f>
        <v>-1</v>
      </c>
      <c r="AY108" s="396">
        <f>AY106-④様式3!$S20</f>
        <v>-1</v>
      </c>
      <c r="AZ108" s="585">
        <f>SUM(AN108:AY108)</f>
        <v>-12</v>
      </c>
      <c r="BA108" s="397" t="s">
        <v>705</v>
      </c>
      <c r="BB108" s="396"/>
      <c r="BC108" s="396"/>
      <c r="BP108" s="405"/>
      <c r="BQ108" s="405"/>
      <c r="BR108" s="396">
        <f>BR106-④様式3!$S9</f>
        <v>-1</v>
      </c>
      <c r="BS108" s="396">
        <f>BS106-④様式3!$S10</f>
        <v>-1</v>
      </c>
      <c r="BT108" s="396">
        <f>BT106-④様式3!$S11</f>
        <v>-1</v>
      </c>
      <c r="BU108" s="396">
        <f>BU106-④様式3!$S12</f>
        <v>-1</v>
      </c>
      <c r="BV108" s="396">
        <f>BV106-④様式3!$S13</f>
        <v>-1</v>
      </c>
      <c r="BW108" s="396">
        <f>BW106-④様式3!$S14</f>
        <v>-1</v>
      </c>
      <c r="BX108" s="396">
        <f>BX106-④様式3!$S15</f>
        <v>-1</v>
      </c>
      <c r="BY108" s="396">
        <f>BY106-④様式3!$S16</f>
        <v>-1</v>
      </c>
      <c r="BZ108" s="396">
        <f>BZ106-④様式3!$S17</f>
        <v>-1</v>
      </c>
      <c r="CA108" s="396">
        <f>CA106-④様式3!$S18</f>
        <v>-1</v>
      </c>
      <c r="CB108" s="396">
        <f>CB106-④様式3!$S19</f>
        <v>-1</v>
      </c>
      <c r="CC108" s="396">
        <f>CC106-④様式3!$S20</f>
        <v>-1</v>
      </c>
      <c r="CD108" s="585">
        <f>SUM(BR108:CC108)</f>
        <v>-12</v>
      </c>
      <c r="CE108" s="397" t="s">
        <v>705</v>
      </c>
      <c r="CF108" s="396"/>
      <c r="CG108" s="396"/>
    </row>
    <row r="109" spans="1:85">
      <c r="H109" s="405"/>
      <c r="I109" s="405"/>
      <c r="J109" s="396">
        <f>J107-④様式3!$T9</f>
        <v>-1</v>
      </c>
      <c r="K109" s="396">
        <f>K107-④様式3!$T10</f>
        <v>-1</v>
      </c>
      <c r="L109" s="396">
        <f>L107-④様式3!$T11</f>
        <v>-1</v>
      </c>
      <c r="M109" s="396">
        <f>M107-④様式3!$T12</f>
        <v>-1</v>
      </c>
      <c r="N109" s="396">
        <f>N107-④様式3!$T13</f>
        <v>-1</v>
      </c>
      <c r="O109" s="396">
        <f>O107-④様式3!$T14</f>
        <v>-1</v>
      </c>
      <c r="P109" s="396">
        <f>P107-④様式3!$T15</f>
        <v>-1</v>
      </c>
      <c r="Q109" s="396">
        <f>Q107-④様式3!$T16</f>
        <v>-1</v>
      </c>
      <c r="R109" s="396">
        <f>R107-④様式3!$T17</f>
        <v>-1</v>
      </c>
      <c r="S109" s="396">
        <f>S107-④様式3!$T18</f>
        <v>-1</v>
      </c>
      <c r="T109" s="396">
        <f>T107-④様式3!$T19</f>
        <v>-1</v>
      </c>
      <c r="U109" s="396">
        <f>U107-④様式3!$T20</f>
        <v>-1</v>
      </c>
      <c r="V109" s="585">
        <f>SUM(J109:U109)</f>
        <v>-12</v>
      </c>
      <c r="W109" s="397" t="s">
        <v>705</v>
      </c>
      <c r="X109" s="396"/>
      <c r="Y109" s="396"/>
      <c r="AL109" s="405"/>
      <c r="AM109" s="405"/>
      <c r="AN109" s="396">
        <f>AN107-④様式3!$T9</f>
        <v>-1</v>
      </c>
      <c r="AO109" s="396">
        <f>AO107-④様式3!$T10</f>
        <v>-1</v>
      </c>
      <c r="AP109" s="396">
        <f>AP107-④様式3!$T11</f>
        <v>-1</v>
      </c>
      <c r="AQ109" s="396">
        <f>AQ107-④様式3!$T12</f>
        <v>-1</v>
      </c>
      <c r="AR109" s="396">
        <f>AR107-④様式3!$T13</f>
        <v>-1</v>
      </c>
      <c r="AS109" s="396">
        <f>AS107-④様式3!$T14</f>
        <v>-1</v>
      </c>
      <c r="AT109" s="396">
        <f>AT107-④様式3!$T15</f>
        <v>-1</v>
      </c>
      <c r="AU109" s="396">
        <f>AU107-④様式3!$T16</f>
        <v>-1</v>
      </c>
      <c r="AV109" s="396">
        <f>AV107-④様式3!$T17</f>
        <v>-1</v>
      </c>
      <c r="AW109" s="396">
        <f>AW107-④様式3!$T18</f>
        <v>-1</v>
      </c>
      <c r="AX109" s="396">
        <f>AX107-④様式3!$T19</f>
        <v>-1</v>
      </c>
      <c r="AY109" s="396">
        <f>AY107-④様式3!$T20</f>
        <v>-1</v>
      </c>
      <c r="AZ109" s="585">
        <f>SUM(AN109:AY109)</f>
        <v>-12</v>
      </c>
      <c r="BA109" s="397" t="s">
        <v>705</v>
      </c>
      <c r="BB109" s="396"/>
      <c r="BC109" s="396"/>
      <c r="BP109" s="405"/>
      <c r="BQ109" s="405"/>
      <c r="BR109" s="396">
        <f>BR107-④様式3!$T9</f>
        <v>-1</v>
      </c>
      <c r="BS109" s="396">
        <f>BS107-④様式3!$T10</f>
        <v>-1</v>
      </c>
      <c r="BT109" s="396">
        <f>BT107-④様式3!$T11</f>
        <v>-1</v>
      </c>
      <c r="BU109" s="396">
        <f>BU107-④様式3!$T12</f>
        <v>-1</v>
      </c>
      <c r="BV109" s="396">
        <f>BV107-④様式3!$T13</f>
        <v>-1</v>
      </c>
      <c r="BW109" s="396">
        <f>BW107-④様式3!$T14</f>
        <v>-1</v>
      </c>
      <c r="BX109" s="396">
        <f>BX107-④様式3!$T15</f>
        <v>-1</v>
      </c>
      <c r="BY109" s="396">
        <f>BY107-④様式3!$T16</f>
        <v>-1</v>
      </c>
      <c r="BZ109" s="396">
        <f>BZ107-④様式3!$T17</f>
        <v>-1</v>
      </c>
      <c r="CA109" s="396">
        <f>CA107-④様式3!$T18</f>
        <v>-1</v>
      </c>
      <c r="CB109" s="396">
        <f>CB107-④様式3!$T19</f>
        <v>-1</v>
      </c>
      <c r="CC109" s="396">
        <f>CC107-④様式3!$T20</f>
        <v>-1</v>
      </c>
      <c r="CD109" s="585">
        <f>SUM(BR109:CC109)</f>
        <v>-12</v>
      </c>
      <c r="CE109" s="397" t="s">
        <v>705</v>
      </c>
      <c r="CF109" s="396"/>
      <c r="CG109" s="396"/>
    </row>
    <row r="110" spans="1:85">
      <c r="V110" s="386"/>
      <c r="AZ110" s="386"/>
      <c r="CD110" s="386"/>
    </row>
    <row r="111" spans="1:85">
      <c r="J111" s="396">
        <f>COUNTIFS($B$15:$B$94,"保育士・常勤",$J$15:$J$94,1)</f>
        <v>0</v>
      </c>
      <c r="K111" s="396">
        <f>COUNTIFS($B$15:$B$94,"保育士・常勤",$K$15:$K$94,1)</f>
        <v>0</v>
      </c>
      <c r="L111" s="396">
        <f>COUNTIFS($B$15:$B$94,"保育士・常勤",$L$15:$L$94,1)</f>
        <v>0</v>
      </c>
      <c r="M111" s="396">
        <f>COUNTIFS($B$15:$B$94,"保育士・常勤",$M$15:$M$94,1)</f>
        <v>0</v>
      </c>
      <c r="N111" s="396">
        <f>COUNTIFS($B$15:$B$94,"保育士・常勤",$N$15:$N$94,1)</f>
        <v>0</v>
      </c>
      <c r="O111" s="396">
        <f>COUNTIFS($B$15:$B$94,"保育士・常勤",$O$15:$O$94,1)</f>
        <v>0</v>
      </c>
      <c r="P111" s="396">
        <f>COUNTIFS($B$15:$B$94,"保育士・常勤",$P$15:$P$94,1)</f>
        <v>0</v>
      </c>
      <c r="Q111" s="396">
        <f>COUNTIFS($B$15:$B$94,"保育士・常勤",$Q$15:$Q$94,1)</f>
        <v>0</v>
      </c>
      <c r="R111" s="396">
        <f>COUNTIFS($B$15:$B$94,"保育士・常勤",$R$15:$R$94,1)</f>
        <v>0</v>
      </c>
      <c r="S111" s="396">
        <f>COUNTIFS($B$15:$B$94,"保育士・常勤",$S$15:$S$94,1)</f>
        <v>0</v>
      </c>
      <c r="T111" s="396">
        <f>COUNTIFS($B$15:$B$94,"保育士・常勤",$T$15:$T$94,1)</f>
        <v>0</v>
      </c>
      <c r="U111" s="396">
        <f>COUNTIFS($B$15:$B$94,"保育士・常勤",$U$15:$U$94,1)</f>
        <v>0</v>
      </c>
      <c r="V111" s="585">
        <f>SUM(J111:U111)</f>
        <v>0</v>
      </c>
      <c r="W111" s="396" t="s">
        <v>665</v>
      </c>
      <c r="X111" s="396"/>
      <c r="Y111" s="396"/>
      <c r="AN111" s="396">
        <f>COUNTIFS($B$15:$B$94,"保育士・常勤",$J$15:$J$94,1)</f>
        <v>0</v>
      </c>
      <c r="AO111" s="396">
        <f>COUNTIFS($B$15:$B$94,"保育士・常勤",$K$15:$K$94,1)</f>
        <v>0</v>
      </c>
      <c r="AP111" s="396">
        <f>COUNTIFS($B$15:$B$94,"保育士・常勤",$L$15:$L$94,1)</f>
        <v>0</v>
      </c>
      <c r="AQ111" s="396">
        <f>COUNTIFS($B$15:$B$94,"保育士・常勤",$M$15:$M$94,1)</f>
        <v>0</v>
      </c>
      <c r="AR111" s="396">
        <f>COUNTIFS($B$15:$B$94,"保育士・常勤",$N$15:$N$94,1)</f>
        <v>0</v>
      </c>
      <c r="AS111" s="396">
        <f>COUNTIFS($B$15:$B$94,"保育士・常勤",$O$15:$O$94,1)</f>
        <v>0</v>
      </c>
      <c r="AT111" s="396">
        <f>COUNTIFS($B$15:$B$94,"保育士・常勤",$P$15:$P$94,1)</f>
        <v>0</v>
      </c>
      <c r="AU111" s="396">
        <f>COUNTIFS($B$15:$B$94,"保育士・常勤",$Q$15:$Q$94,1)</f>
        <v>0</v>
      </c>
      <c r="AV111" s="396">
        <f>COUNTIFS($B$15:$B$94,"保育士・常勤",$R$15:$R$94,1)</f>
        <v>0</v>
      </c>
      <c r="AW111" s="396">
        <f>COUNTIFS($B$15:$B$94,"保育士・常勤",$S$15:$S$94,1)</f>
        <v>0</v>
      </c>
      <c r="AX111" s="396">
        <f>COUNTIFS($B$15:$B$94,"保育士・常勤",$T$15:$T$94,1)</f>
        <v>0</v>
      </c>
      <c r="AY111" s="396">
        <f>COUNTIFS($B$15:$B$94,"保育士・常勤",$U$15:$U$94,1)</f>
        <v>0</v>
      </c>
      <c r="AZ111" s="585">
        <f>SUM(AN111:AY111)</f>
        <v>0</v>
      </c>
      <c r="BA111" s="396" t="s">
        <v>665</v>
      </c>
      <c r="BB111" s="396"/>
      <c r="BC111" s="396"/>
      <c r="BR111" s="396">
        <f>COUNTIFS($B$15:$B$94,"保育士・常勤",$J$15:$J$94,1)</f>
        <v>0</v>
      </c>
      <c r="BS111" s="396">
        <f>COUNTIFS($B$15:$B$94,"保育士・常勤",$K$15:$K$94,1)</f>
        <v>0</v>
      </c>
      <c r="BT111" s="396">
        <f>COUNTIFS($B$15:$B$94,"保育士・常勤",$L$15:$L$94,1)</f>
        <v>0</v>
      </c>
      <c r="BU111" s="396">
        <f>COUNTIFS($B$15:$B$94,"保育士・常勤",$M$15:$M$94,1)</f>
        <v>0</v>
      </c>
      <c r="BV111" s="396">
        <f>COUNTIFS($B$15:$B$94,"保育士・常勤",$N$15:$N$94,1)</f>
        <v>0</v>
      </c>
      <c r="BW111" s="396">
        <f>COUNTIFS($B$15:$B$94,"保育士・常勤",$O$15:$O$94,1)</f>
        <v>0</v>
      </c>
      <c r="BX111" s="396">
        <f>COUNTIFS($B$15:$B$94,"保育士・常勤",$P$15:$P$94,1)</f>
        <v>0</v>
      </c>
      <c r="BY111" s="396">
        <f>COUNTIFS($B$15:$B$94,"保育士・常勤",$Q$15:$Q$94,1)</f>
        <v>0</v>
      </c>
      <c r="BZ111" s="396">
        <f>COUNTIFS($B$15:$B$94,"保育士・常勤",$R$15:$R$94,1)</f>
        <v>0</v>
      </c>
      <c r="CA111" s="396">
        <f>COUNTIFS($B$15:$B$94,"保育士・常勤",$S$15:$S$94,1)</f>
        <v>0</v>
      </c>
      <c r="CB111" s="396">
        <f>COUNTIFS($B$15:$B$94,"保育士・常勤",$T$15:$T$94,1)</f>
        <v>0</v>
      </c>
      <c r="CC111" s="396">
        <f>COUNTIFS($B$15:$B$94,"保育士・常勤",$U$15:$U$94,1)</f>
        <v>0</v>
      </c>
      <c r="CD111" s="585">
        <f>SUM(BR111:CC111)</f>
        <v>0</v>
      </c>
      <c r="CE111" s="396" t="s">
        <v>665</v>
      </c>
      <c r="CF111" s="396"/>
      <c r="CG111" s="396"/>
    </row>
    <row r="112" spans="1:85">
      <c r="J112" s="396">
        <f>COUNTIFS($B$15:$B$94,"保育士・非常勤",$J$15:$J$94,1)</f>
        <v>0</v>
      </c>
      <c r="K112" s="396">
        <f>COUNTIFS($B$15:$B$94,"保育士・非常勤",$K$15:$K$94,1)</f>
        <v>0</v>
      </c>
      <c r="L112" s="396">
        <f>COUNTIFS($B$15:$B$94,"保育士・非常勤",$L$15:$L$94,1)</f>
        <v>0</v>
      </c>
      <c r="M112" s="396">
        <f>COUNTIFS($B$15:$B$94,"保育士・非常勤",$M$15:$M$94,1)</f>
        <v>0</v>
      </c>
      <c r="N112" s="396">
        <f>COUNTIFS($B$15:$B$94,"保育士・非常勤",$N$15:$N$94,1)</f>
        <v>0</v>
      </c>
      <c r="O112" s="396">
        <f>COUNTIFS($B$15:$B$94,"保育士・非常勤",$O$15:$O$94,1)</f>
        <v>0</v>
      </c>
      <c r="P112" s="396">
        <f>COUNTIFS($B$15:$B$94,"保育士・非常勤",$P$15:$P$94,1)</f>
        <v>0</v>
      </c>
      <c r="Q112" s="396">
        <f>COUNTIFS($B$15:$B$94,"保育士・非常勤",$Q$15:$Q$94,1)</f>
        <v>0</v>
      </c>
      <c r="R112" s="396">
        <f>COUNTIFS($B$15:$B$94,"保育士・非常勤",$R$15:$R$94,1)</f>
        <v>0</v>
      </c>
      <c r="S112" s="396">
        <f>COUNTIFS($B$15:$B$94,"保育士・非常勤",$S$15:$S$94,1)</f>
        <v>0</v>
      </c>
      <c r="T112" s="396">
        <f>COUNTIFS($B$15:$B$94,"保育士・非常勤",$T$15:$T$94,1)</f>
        <v>0</v>
      </c>
      <c r="U112" s="396">
        <f>COUNTIFS($B$15:$B$94,"保育士・非常勤",$U$15:$U$94,1)</f>
        <v>0</v>
      </c>
      <c r="V112" s="585">
        <f>SUM(J112:U112)</f>
        <v>0</v>
      </c>
      <c r="W112" s="396" t="s">
        <v>664</v>
      </c>
      <c r="X112" s="396"/>
      <c r="Y112" s="396"/>
      <c r="AN112" s="396">
        <f>COUNTIFS($B$15:$B$94,"保育士・非常勤",$J$15:$J$94,1)</f>
        <v>0</v>
      </c>
      <c r="AO112" s="396">
        <f>COUNTIFS($B$15:$B$94,"保育士・非常勤",$K$15:$K$94,1)</f>
        <v>0</v>
      </c>
      <c r="AP112" s="396">
        <f>COUNTIFS($B$15:$B$94,"保育士・非常勤",$L$15:$L$94,1)</f>
        <v>0</v>
      </c>
      <c r="AQ112" s="396">
        <f>COUNTIFS($B$15:$B$94,"保育士・非常勤",$M$15:$M$94,1)</f>
        <v>0</v>
      </c>
      <c r="AR112" s="396">
        <f>COUNTIFS($B$15:$B$94,"保育士・非常勤",$N$15:$N$94,1)</f>
        <v>0</v>
      </c>
      <c r="AS112" s="396">
        <f>COUNTIFS($B$15:$B$94,"保育士・非常勤",$O$15:$O$94,1)</f>
        <v>0</v>
      </c>
      <c r="AT112" s="396">
        <f>COUNTIFS($B$15:$B$94,"保育士・非常勤",$P$15:$P$94,1)</f>
        <v>0</v>
      </c>
      <c r="AU112" s="396">
        <f>COUNTIFS($B$15:$B$94,"保育士・非常勤",$Q$15:$Q$94,1)</f>
        <v>0</v>
      </c>
      <c r="AV112" s="396">
        <f>COUNTIFS($B$15:$B$94,"保育士・非常勤",$R$15:$R$94,1)</f>
        <v>0</v>
      </c>
      <c r="AW112" s="396">
        <f>COUNTIFS($B$15:$B$94,"保育士・非常勤",$S$15:$S$94,1)</f>
        <v>0</v>
      </c>
      <c r="AX112" s="396">
        <f>COUNTIFS($B$15:$B$94,"保育士・非常勤",$T$15:$T$94,1)</f>
        <v>0</v>
      </c>
      <c r="AY112" s="396">
        <f>COUNTIFS($B$15:$B$94,"保育士・非常勤",$U$15:$U$94,1)</f>
        <v>0</v>
      </c>
      <c r="AZ112" s="585">
        <f>SUM(AN112:AY112)</f>
        <v>0</v>
      </c>
      <c r="BA112" s="396" t="s">
        <v>664</v>
      </c>
      <c r="BB112" s="396"/>
      <c r="BC112" s="396"/>
      <c r="BR112" s="396">
        <f>COUNTIFS($B$15:$B$94,"保育士・非常勤",$J$15:$J$94,1)</f>
        <v>0</v>
      </c>
      <c r="BS112" s="396">
        <f>COUNTIFS($B$15:$B$94,"保育士・非常勤",$K$15:$K$94,1)</f>
        <v>0</v>
      </c>
      <c r="BT112" s="396">
        <f>COUNTIFS($B$15:$B$94,"保育士・非常勤",$L$15:$L$94,1)</f>
        <v>0</v>
      </c>
      <c r="BU112" s="396">
        <f>COUNTIFS($B$15:$B$94,"保育士・非常勤",$M$15:$M$94,1)</f>
        <v>0</v>
      </c>
      <c r="BV112" s="396">
        <f>COUNTIFS($B$15:$B$94,"保育士・非常勤",$N$15:$N$94,1)</f>
        <v>0</v>
      </c>
      <c r="BW112" s="396">
        <f>COUNTIFS($B$15:$B$94,"保育士・非常勤",$O$15:$O$94,1)</f>
        <v>0</v>
      </c>
      <c r="BX112" s="396">
        <f>COUNTIFS($B$15:$B$94,"保育士・非常勤",$P$15:$P$94,1)</f>
        <v>0</v>
      </c>
      <c r="BY112" s="396">
        <f>COUNTIFS($B$15:$B$94,"保育士・非常勤",$Q$15:$Q$94,1)</f>
        <v>0</v>
      </c>
      <c r="BZ112" s="396">
        <f>COUNTIFS($B$15:$B$94,"保育士・非常勤",$R$15:$R$94,1)</f>
        <v>0</v>
      </c>
      <c r="CA112" s="396">
        <f>COUNTIFS($B$15:$B$94,"保育士・非常勤",$S$15:$S$94,1)</f>
        <v>0</v>
      </c>
      <c r="CB112" s="396">
        <f>COUNTIFS($B$15:$B$94,"保育士・非常勤",$T$15:$T$94,1)</f>
        <v>0</v>
      </c>
      <c r="CC112" s="396">
        <f>COUNTIFS($B$15:$B$94,"保育士・非常勤",$U$15:$U$94,1)</f>
        <v>0</v>
      </c>
      <c r="CD112" s="585">
        <f>SUM(BR112:CC112)</f>
        <v>0</v>
      </c>
      <c r="CE112" s="396" t="s">
        <v>664</v>
      </c>
      <c r="CF112" s="396"/>
      <c r="CG112" s="396"/>
    </row>
    <row r="113" spans="10:85">
      <c r="J113" s="396">
        <f>COUNTIFS($B$15:$B$94,"保育助手・常勤",$J$15:$J$94,1)</f>
        <v>0</v>
      </c>
      <c r="K113" s="396">
        <f>COUNTIFS($B$15:$B$94,"保育助手・常勤",$K$15:$K$94,1)</f>
        <v>0</v>
      </c>
      <c r="L113" s="396">
        <f>COUNTIFS($B$15:$B$94,"保育助手・常勤",$L$15:$L$94,1)</f>
        <v>0</v>
      </c>
      <c r="M113" s="396">
        <f>COUNTIFS($B$15:$B$94,"保育助手・常勤",$M$15:$M$94,1)</f>
        <v>0</v>
      </c>
      <c r="N113" s="396">
        <f>COUNTIFS($B$15:$B$94,"保育助手・常勤",$N$15:$N$94,1)</f>
        <v>0</v>
      </c>
      <c r="O113" s="396">
        <f>COUNTIFS($B$15:$B$94,"保育助手・常勤",$O$15:$O$94,1)</f>
        <v>0</v>
      </c>
      <c r="P113" s="396">
        <f>COUNTIFS($B$15:$B$94,"保育助手・常勤",$P$15:$P$94,1)</f>
        <v>0</v>
      </c>
      <c r="Q113" s="396">
        <f>COUNTIFS($B$15:$B$94,"保育助手・常勤",$Q$15:$Q$94,1)</f>
        <v>0</v>
      </c>
      <c r="R113" s="396">
        <f>COUNTIFS($B$15:$B$94,"保育助手・常勤",$R$15:$R$94,1)</f>
        <v>0</v>
      </c>
      <c r="S113" s="396">
        <f>COUNTIFS($B$15:$B$94,"保育助手・常勤",$S$15:$S$94,1)</f>
        <v>0</v>
      </c>
      <c r="T113" s="396">
        <f>COUNTIFS($B$15:$B$94,"保育助手・常勤",$T$15:$T$94,1)</f>
        <v>0</v>
      </c>
      <c r="U113" s="396">
        <f>COUNTIFS($B$15:$B$94,"保育助手・常勤",$U$15:$U$94,1)</f>
        <v>0</v>
      </c>
      <c r="V113" s="585">
        <f>SUM(J113:U113)</f>
        <v>0</v>
      </c>
      <c r="W113" s="396" t="s">
        <v>663</v>
      </c>
      <c r="X113" s="396"/>
      <c r="Y113" s="396"/>
      <c r="AN113" s="396">
        <f>COUNTIFS($B$15:$B$94,"保育助手・常勤",$J$15:$J$94,1)</f>
        <v>0</v>
      </c>
      <c r="AO113" s="396">
        <f>COUNTIFS($B$15:$B$94,"保育助手・常勤",$K$15:$K$94,1)</f>
        <v>0</v>
      </c>
      <c r="AP113" s="396">
        <f>COUNTIFS($B$15:$B$94,"保育助手・常勤",$L$15:$L$94,1)</f>
        <v>0</v>
      </c>
      <c r="AQ113" s="396">
        <f>COUNTIFS($B$15:$B$94,"保育助手・常勤",$M$15:$M$94,1)</f>
        <v>0</v>
      </c>
      <c r="AR113" s="396">
        <f>COUNTIFS($B$15:$B$94,"保育助手・常勤",$N$15:$N$94,1)</f>
        <v>0</v>
      </c>
      <c r="AS113" s="396">
        <f>COUNTIFS($B$15:$B$94,"保育助手・常勤",$O$15:$O$94,1)</f>
        <v>0</v>
      </c>
      <c r="AT113" s="396">
        <f>COUNTIFS($B$15:$B$94,"保育助手・常勤",$P$15:$P$94,1)</f>
        <v>0</v>
      </c>
      <c r="AU113" s="396">
        <f>COUNTIFS($B$15:$B$94,"保育助手・常勤",$Q$15:$Q$94,1)</f>
        <v>0</v>
      </c>
      <c r="AV113" s="396">
        <f>COUNTIFS($B$15:$B$94,"保育助手・常勤",$R$15:$R$94,1)</f>
        <v>0</v>
      </c>
      <c r="AW113" s="396">
        <f>COUNTIFS($B$15:$B$94,"保育助手・常勤",$S$15:$S$94,1)</f>
        <v>0</v>
      </c>
      <c r="AX113" s="396">
        <f>COUNTIFS($B$15:$B$94,"保育助手・常勤",$T$15:$T$94,1)</f>
        <v>0</v>
      </c>
      <c r="AY113" s="396">
        <f>COUNTIFS($B$15:$B$94,"保育助手・常勤",$U$15:$U$94,1)</f>
        <v>0</v>
      </c>
      <c r="AZ113" s="585">
        <f>SUM(AN113:AY113)</f>
        <v>0</v>
      </c>
      <c r="BA113" s="396" t="s">
        <v>663</v>
      </c>
      <c r="BB113" s="396"/>
      <c r="BC113" s="396"/>
      <c r="BR113" s="396">
        <f>COUNTIFS($B$15:$B$94,"保育助手・常勤",$J$15:$J$94,1)</f>
        <v>0</v>
      </c>
      <c r="BS113" s="396">
        <f>COUNTIFS($B$15:$B$94,"保育助手・常勤",$K$15:$K$94,1)</f>
        <v>0</v>
      </c>
      <c r="BT113" s="396">
        <f>COUNTIFS($B$15:$B$94,"保育助手・常勤",$L$15:$L$94,1)</f>
        <v>0</v>
      </c>
      <c r="BU113" s="396">
        <f>COUNTIFS($B$15:$B$94,"保育助手・常勤",$M$15:$M$94,1)</f>
        <v>0</v>
      </c>
      <c r="BV113" s="396">
        <f>COUNTIFS($B$15:$B$94,"保育助手・常勤",$N$15:$N$94,1)</f>
        <v>0</v>
      </c>
      <c r="BW113" s="396">
        <f>COUNTIFS($B$15:$B$94,"保育助手・常勤",$O$15:$O$94,1)</f>
        <v>0</v>
      </c>
      <c r="BX113" s="396">
        <f>COUNTIFS($B$15:$B$94,"保育助手・常勤",$P$15:$P$94,1)</f>
        <v>0</v>
      </c>
      <c r="BY113" s="396">
        <f>COUNTIFS($B$15:$B$94,"保育助手・常勤",$Q$15:$Q$94,1)</f>
        <v>0</v>
      </c>
      <c r="BZ113" s="396">
        <f>COUNTIFS($B$15:$B$94,"保育助手・常勤",$R$15:$R$94,1)</f>
        <v>0</v>
      </c>
      <c r="CA113" s="396">
        <f>COUNTIFS($B$15:$B$94,"保育助手・常勤",$S$15:$S$94,1)</f>
        <v>0</v>
      </c>
      <c r="CB113" s="396">
        <f>COUNTIFS($B$15:$B$94,"保育助手・常勤",$T$15:$T$94,1)</f>
        <v>0</v>
      </c>
      <c r="CC113" s="396">
        <f>COUNTIFS($B$15:$B$94,"保育助手・常勤",$U$15:$U$94,1)</f>
        <v>0</v>
      </c>
      <c r="CD113" s="585">
        <f>SUM(BR113:CC113)</f>
        <v>0</v>
      </c>
      <c r="CE113" s="396" t="s">
        <v>663</v>
      </c>
      <c r="CF113" s="396"/>
      <c r="CG113" s="396"/>
    </row>
    <row r="114" spans="10:85">
      <c r="J114" s="396">
        <f>COUNTIFS($B$15:$B$94,"保育助手・非常勤",$J$15:$J$94,1)</f>
        <v>0</v>
      </c>
      <c r="K114" s="396">
        <f>COUNTIFS($B$15:$B$94,"保育助手・非常勤",$K$15:$K$94,1)</f>
        <v>0</v>
      </c>
      <c r="L114" s="396">
        <f>COUNTIFS($B$15:$B$94,"保育助手・非常勤",$L$15:$L$94,1)</f>
        <v>0</v>
      </c>
      <c r="M114" s="396">
        <f>COUNTIFS($B$15:$B$94,"保育助手・非常勤",$M$15:$M$94,1)</f>
        <v>0</v>
      </c>
      <c r="N114" s="396">
        <f>COUNTIFS($B$15:$B$94,"保育助手・非常勤",$N$15:$N$94,1)</f>
        <v>0</v>
      </c>
      <c r="O114" s="396">
        <f>COUNTIFS($B$15:$B$94,"保育助手・非常勤",$O$15:$O$94,1)</f>
        <v>0</v>
      </c>
      <c r="P114" s="396">
        <f>COUNTIFS($B$15:$B$94,"保育助手・非常勤",$P$15:$P$94,1)</f>
        <v>0</v>
      </c>
      <c r="Q114" s="396">
        <f>COUNTIFS($B$15:$B$94,"保育助手・非常勤",$Q$15:$Q$94,1)</f>
        <v>0</v>
      </c>
      <c r="R114" s="396">
        <f>COUNTIFS($B$15:$B$94,"保育助手・非常勤",$R$15:$R$94,1)</f>
        <v>0</v>
      </c>
      <c r="S114" s="396">
        <f>COUNTIFS($B$15:$B$94,"保育助手・非常勤",$S$15:$S$94,1)</f>
        <v>0</v>
      </c>
      <c r="T114" s="396">
        <f>COUNTIFS($B$15:$B$94,"保育助手・非常勤",$T$15:$T$94,1)</f>
        <v>0</v>
      </c>
      <c r="U114" s="396">
        <f>COUNTIFS($B$15:$B$94,"保育助手・非常勤",$U$15:$U$94,1)</f>
        <v>0</v>
      </c>
      <c r="V114" s="585">
        <f>SUM(J114:U114)</f>
        <v>0</v>
      </c>
      <c r="W114" s="396" t="s">
        <v>662</v>
      </c>
      <c r="X114" s="396"/>
      <c r="Y114" s="396"/>
      <c r="AN114" s="396">
        <f>COUNTIFS($B$15:$B$94,"保育助手・非常勤",$J$15:$J$94,1)</f>
        <v>0</v>
      </c>
      <c r="AO114" s="396">
        <f>COUNTIFS($B$15:$B$94,"保育助手・非常勤",$K$15:$K$94,1)</f>
        <v>0</v>
      </c>
      <c r="AP114" s="396">
        <f>COUNTIFS($B$15:$B$94,"保育助手・非常勤",$L$15:$L$94,1)</f>
        <v>0</v>
      </c>
      <c r="AQ114" s="396">
        <f>COUNTIFS($B$15:$B$94,"保育助手・非常勤",$M$15:$M$94,1)</f>
        <v>0</v>
      </c>
      <c r="AR114" s="396">
        <f>COUNTIFS($B$15:$B$94,"保育助手・非常勤",$N$15:$N$94,1)</f>
        <v>0</v>
      </c>
      <c r="AS114" s="396">
        <f>COUNTIFS($B$15:$B$94,"保育助手・非常勤",$O$15:$O$94,1)</f>
        <v>0</v>
      </c>
      <c r="AT114" s="396">
        <f>COUNTIFS($B$15:$B$94,"保育助手・非常勤",$P$15:$P$94,1)</f>
        <v>0</v>
      </c>
      <c r="AU114" s="396">
        <f>COUNTIFS($B$15:$B$94,"保育助手・非常勤",$Q$15:$Q$94,1)</f>
        <v>0</v>
      </c>
      <c r="AV114" s="396">
        <f>COUNTIFS($B$15:$B$94,"保育助手・非常勤",$R$15:$R$94,1)</f>
        <v>0</v>
      </c>
      <c r="AW114" s="396">
        <f>COUNTIFS($B$15:$B$94,"保育助手・非常勤",$S$15:$S$94,1)</f>
        <v>0</v>
      </c>
      <c r="AX114" s="396">
        <f>COUNTIFS($B$15:$B$94,"保育助手・非常勤",$T$15:$T$94,1)</f>
        <v>0</v>
      </c>
      <c r="AY114" s="396">
        <f>COUNTIFS($B$15:$B$94,"保育助手・非常勤",$U$15:$U$94,1)</f>
        <v>0</v>
      </c>
      <c r="AZ114" s="585">
        <f>SUM(AN114:AY114)</f>
        <v>0</v>
      </c>
      <c r="BA114" s="396" t="s">
        <v>662</v>
      </c>
      <c r="BB114" s="396"/>
      <c r="BC114" s="396"/>
      <c r="BR114" s="396">
        <f>COUNTIFS($B$15:$B$94,"保育助手・非常勤",$J$15:$J$94,1)</f>
        <v>0</v>
      </c>
      <c r="BS114" s="396">
        <f>COUNTIFS($B$15:$B$94,"保育助手・非常勤",$K$15:$K$94,1)</f>
        <v>0</v>
      </c>
      <c r="BT114" s="396">
        <f>COUNTIFS($B$15:$B$94,"保育助手・非常勤",$L$15:$L$94,1)</f>
        <v>0</v>
      </c>
      <c r="BU114" s="396">
        <f>COUNTIFS($B$15:$B$94,"保育助手・非常勤",$M$15:$M$94,1)</f>
        <v>0</v>
      </c>
      <c r="BV114" s="396">
        <f>COUNTIFS($B$15:$B$94,"保育助手・非常勤",$N$15:$N$94,1)</f>
        <v>0</v>
      </c>
      <c r="BW114" s="396">
        <f>COUNTIFS($B$15:$B$94,"保育助手・非常勤",$O$15:$O$94,1)</f>
        <v>0</v>
      </c>
      <c r="BX114" s="396">
        <f>COUNTIFS($B$15:$B$94,"保育助手・非常勤",$P$15:$P$94,1)</f>
        <v>0</v>
      </c>
      <c r="BY114" s="396">
        <f>COUNTIFS($B$15:$B$94,"保育助手・非常勤",$Q$15:$Q$94,1)</f>
        <v>0</v>
      </c>
      <c r="BZ114" s="396">
        <f>COUNTIFS($B$15:$B$94,"保育助手・非常勤",$R$15:$R$94,1)</f>
        <v>0</v>
      </c>
      <c r="CA114" s="396">
        <f>COUNTIFS($B$15:$B$94,"保育助手・非常勤",$S$15:$S$94,1)</f>
        <v>0</v>
      </c>
      <c r="CB114" s="396">
        <f>COUNTIFS($B$15:$B$94,"保育助手・非常勤",$T$15:$T$94,1)</f>
        <v>0</v>
      </c>
      <c r="CC114" s="396">
        <f>COUNTIFS($B$15:$B$94,"保育助手・非常勤",$U$15:$U$94,1)</f>
        <v>0</v>
      </c>
      <c r="CD114" s="585">
        <f>SUM(BR114:CC114)</f>
        <v>0</v>
      </c>
      <c r="CE114" s="396" t="s">
        <v>662</v>
      </c>
      <c r="CF114" s="396"/>
      <c r="CG114" s="396"/>
    </row>
    <row r="115" spans="10:85">
      <c r="J115" s="586">
        <f t="shared" ref="J115:U115" si="3">SUM(J106:J107)+SUM(J111:J114)</f>
        <v>0</v>
      </c>
      <c r="K115" s="586">
        <f t="shared" si="3"/>
        <v>0</v>
      </c>
      <c r="L115" s="586">
        <f t="shared" si="3"/>
        <v>0</v>
      </c>
      <c r="M115" s="586">
        <f t="shared" si="3"/>
        <v>0</v>
      </c>
      <c r="N115" s="586">
        <f t="shared" si="3"/>
        <v>0</v>
      </c>
      <c r="O115" s="586">
        <f t="shared" si="3"/>
        <v>0</v>
      </c>
      <c r="P115" s="586">
        <f t="shared" si="3"/>
        <v>0</v>
      </c>
      <c r="Q115" s="586">
        <f t="shared" si="3"/>
        <v>0</v>
      </c>
      <c r="R115" s="586">
        <f t="shared" si="3"/>
        <v>0</v>
      </c>
      <c r="S115" s="586">
        <f t="shared" si="3"/>
        <v>0</v>
      </c>
      <c r="T115" s="586">
        <f t="shared" si="3"/>
        <v>0</v>
      </c>
      <c r="U115" s="586">
        <f t="shared" si="3"/>
        <v>0</v>
      </c>
      <c r="V115" s="587">
        <f>SUM(V106:V107)+SUM(V111:V114)</f>
        <v>0</v>
      </c>
      <c r="W115" s="586" t="s">
        <v>704</v>
      </c>
      <c r="X115" s="586"/>
      <c r="Y115" s="586"/>
      <c r="AN115" s="586">
        <f t="shared" ref="AN115:AY115" si="4">SUM(AN106:AN107)+SUM(AN111:AN114)</f>
        <v>0</v>
      </c>
      <c r="AO115" s="586">
        <f t="shared" si="4"/>
        <v>0</v>
      </c>
      <c r="AP115" s="586">
        <f t="shared" si="4"/>
        <v>0</v>
      </c>
      <c r="AQ115" s="586">
        <f t="shared" si="4"/>
        <v>0</v>
      </c>
      <c r="AR115" s="586">
        <f t="shared" si="4"/>
        <v>0</v>
      </c>
      <c r="AS115" s="586">
        <f t="shared" si="4"/>
        <v>0</v>
      </c>
      <c r="AT115" s="586">
        <f t="shared" si="4"/>
        <v>0</v>
      </c>
      <c r="AU115" s="586">
        <f t="shared" si="4"/>
        <v>0</v>
      </c>
      <c r="AV115" s="586">
        <f t="shared" si="4"/>
        <v>0</v>
      </c>
      <c r="AW115" s="586">
        <f t="shared" si="4"/>
        <v>0</v>
      </c>
      <c r="AX115" s="586">
        <f t="shared" si="4"/>
        <v>0</v>
      </c>
      <c r="AY115" s="586">
        <f t="shared" si="4"/>
        <v>0</v>
      </c>
      <c r="AZ115" s="587">
        <f>SUM(AZ106:AZ107)+SUM(AZ111:AZ114)</f>
        <v>0</v>
      </c>
      <c r="BA115" s="586" t="s">
        <v>704</v>
      </c>
      <c r="BB115" s="586"/>
      <c r="BC115" s="586"/>
      <c r="BR115" s="586">
        <f t="shared" ref="BR115:CC115" si="5">SUM(BR106:BR107)+SUM(BR111:BR114)</f>
        <v>0</v>
      </c>
      <c r="BS115" s="586">
        <f t="shared" si="5"/>
        <v>0</v>
      </c>
      <c r="BT115" s="586">
        <f t="shared" si="5"/>
        <v>0</v>
      </c>
      <c r="BU115" s="586">
        <f t="shared" si="5"/>
        <v>0</v>
      </c>
      <c r="BV115" s="586">
        <f t="shared" si="5"/>
        <v>0</v>
      </c>
      <c r="BW115" s="586">
        <f t="shared" si="5"/>
        <v>0</v>
      </c>
      <c r="BX115" s="586">
        <f t="shared" si="5"/>
        <v>0</v>
      </c>
      <c r="BY115" s="586">
        <f t="shared" si="5"/>
        <v>0</v>
      </c>
      <c r="BZ115" s="586">
        <f t="shared" si="5"/>
        <v>0</v>
      </c>
      <c r="CA115" s="586">
        <f t="shared" si="5"/>
        <v>0</v>
      </c>
      <c r="CB115" s="586">
        <f t="shared" si="5"/>
        <v>0</v>
      </c>
      <c r="CC115" s="586">
        <f t="shared" si="5"/>
        <v>0</v>
      </c>
      <c r="CD115" s="587">
        <f>SUM(CD106:CD107)+SUM(CD111:CD114)</f>
        <v>0</v>
      </c>
      <c r="CE115" s="586" t="s">
        <v>704</v>
      </c>
      <c r="CF115" s="586"/>
      <c r="CG115" s="586"/>
    </row>
    <row r="116" spans="10:85">
      <c r="J116" s="396">
        <f t="shared" ref="J116:V116" si="6">J95-J115</f>
        <v>0</v>
      </c>
      <c r="K116" s="396">
        <f t="shared" si="6"/>
        <v>0</v>
      </c>
      <c r="L116" s="396">
        <f t="shared" si="6"/>
        <v>0</v>
      </c>
      <c r="M116" s="396">
        <f t="shared" si="6"/>
        <v>0</v>
      </c>
      <c r="N116" s="396">
        <f t="shared" si="6"/>
        <v>0</v>
      </c>
      <c r="O116" s="396">
        <f t="shared" si="6"/>
        <v>0</v>
      </c>
      <c r="P116" s="396">
        <f t="shared" si="6"/>
        <v>0</v>
      </c>
      <c r="Q116" s="396">
        <f t="shared" si="6"/>
        <v>0</v>
      </c>
      <c r="R116" s="396">
        <f t="shared" si="6"/>
        <v>0</v>
      </c>
      <c r="S116" s="396">
        <f t="shared" si="6"/>
        <v>0</v>
      </c>
      <c r="T116" s="396">
        <f t="shared" si="6"/>
        <v>0</v>
      </c>
      <c r="U116" s="396">
        <f t="shared" si="6"/>
        <v>0</v>
      </c>
      <c r="V116" s="585">
        <f t="shared" si="6"/>
        <v>0</v>
      </c>
      <c r="W116" s="396" t="s">
        <v>706</v>
      </c>
      <c r="X116" s="396"/>
      <c r="Y116" s="396"/>
      <c r="AN116" s="396">
        <f t="shared" ref="AN116:AZ116" si="7">AN95-AN115</f>
        <v>0</v>
      </c>
      <c r="AO116" s="396">
        <f t="shared" si="7"/>
        <v>0</v>
      </c>
      <c r="AP116" s="396">
        <f t="shared" si="7"/>
        <v>0</v>
      </c>
      <c r="AQ116" s="396">
        <f t="shared" si="7"/>
        <v>0</v>
      </c>
      <c r="AR116" s="396">
        <f t="shared" si="7"/>
        <v>0</v>
      </c>
      <c r="AS116" s="396">
        <f t="shared" si="7"/>
        <v>0</v>
      </c>
      <c r="AT116" s="396">
        <f t="shared" si="7"/>
        <v>0</v>
      </c>
      <c r="AU116" s="396">
        <f t="shared" si="7"/>
        <v>0</v>
      </c>
      <c r="AV116" s="396">
        <f t="shared" si="7"/>
        <v>0</v>
      </c>
      <c r="AW116" s="396">
        <f t="shared" si="7"/>
        <v>0</v>
      </c>
      <c r="AX116" s="396">
        <f t="shared" si="7"/>
        <v>0</v>
      </c>
      <c r="AY116" s="396">
        <f t="shared" si="7"/>
        <v>0</v>
      </c>
      <c r="AZ116" s="585">
        <f t="shared" si="7"/>
        <v>0</v>
      </c>
      <c r="BA116" s="396" t="s">
        <v>706</v>
      </c>
      <c r="BB116" s="396"/>
      <c r="BC116" s="396"/>
      <c r="BR116" s="396">
        <f t="shared" ref="BR116:CD116" si="8">BR95-BR115</f>
        <v>0</v>
      </c>
      <c r="BS116" s="396">
        <f t="shared" si="8"/>
        <v>0</v>
      </c>
      <c r="BT116" s="396">
        <f t="shared" si="8"/>
        <v>0</v>
      </c>
      <c r="BU116" s="396">
        <f t="shared" si="8"/>
        <v>0</v>
      </c>
      <c r="BV116" s="396">
        <f t="shared" si="8"/>
        <v>0</v>
      </c>
      <c r="BW116" s="396">
        <f t="shared" si="8"/>
        <v>0</v>
      </c>
      <c r="BX116" s="396">
        <f t="shared" si="8"/>
        <v>0</v>
      </c>
      <c r="BY116" s="396">
        <f t="shared" si="8"/>
        <v>0</v>
      </c>
      <c r="BZ116" s="396">
        <f t="shared" si="8"/>
        <v>0</v>
      </c>
      <c r="CA116" s="396">
        <f t="shared" si="8"/>
        <v>0</v>
      </c>
      <c r="CB116" s="396">
        <f t="shared" si="8"/>
        <v>0</v>
      </c>
      <c r="CC116" s="396">
        <f t="shared" si="8"/>
        <v>0</v>
      </c>
      <c r="CD116" s="585">
        <f t="shared" si="8"/>
        <v>0</v>
      </c>
      <c r="CE116" s="396" t="s">
        <v>706</v>
      </c>
      <c r="CF116" s="396"/>
      <c r="CG116" s="396"/>
    </row>
  </sheetData>
  <mergeCells count="735">
    <mergeCell ref="BP95:BP97"/>
    <mergeCell ref="BI102:BP102"/>
    <mergeCell ref="H39:H41"/>
    <mergeCell ref="BJ93:BJ94"/>
    <mergeCell ref="BK93:BK94"/>
    <mergeCell ref="BL93:BL94"/>
    <mergeCell ref="BM93:BM94"/>
    <mergeCell ref="BN93:BN94"/>
    <mergeCell ref="BO93:BO94"/>
    <mergeCell ref="BJ95:BK97"/>
    <mergeCell ref="BL95:BL97"/>
    <mergeCell ref="BM95:BM97"/>
    <mergeCell ref="BN95:BN97"/>
    <mergeCell ref="BO95:BO97"/>
    <mergeCell ref="BJ89:BJ90"/>
    <mergeCell ref="BK89:BK90"/>
    <mergeCell ref="BL89:BL90"/>
    <mergeCell ref="BM89:BM90"/>
    <mergeCell ref="BN89:BN90"/>
    <mergeCell ref="BO89:BO90"/>
    <mergeCell ref="BJ91:BJ92"/>
    <mergeCell ref="BK91:BK92"/>
    <mergeCell ref="BL91:BL92"/>
    <mergeCell ref="BM91:BM92"/>
    <mergeCell ref="BN91:BN92"/>
    <mergeCell ref="BO91:BO92"/>
    <mergeCell ref="BJ85:BJ86"/>
    <mergeCell ref="BK85:BK86"/>
    <mergeCell ref="BL85:BL86"/>
    <mergeCell ref="BM85:BM86"/>
    <mergeCell ref="BN85:BN86"/>
    <mergeCell ref="BO85:BO86"/>
    <mergeCell ref="BJ87:BJ88"/>
    <mergeCell ref="BK87:BK88"/>
    <mergeCell ref="BL87:BL88"/>
    <mergeCell ref="BM87:BM88"/>
    <mergeCell ref="BN87:BN88"/>
    <mergeCell ref="BO87:BO88"/>
    <mergeCell ref="BJ81:BJ82"/>
    <mergeCell ref="BK81:BK82"/>
    <mergeCell ref="BL81:BL82"/>
    <mergeCell ref="BM81:BM82"/>
    <mergeCell ref="BN81:BN82"/>
    <mergeCell ref="BO81:BO82"/>
    <mergeCell ref="BJ83:BJ84"/>
    <mergeCell ref="BK83:BK84"/>
    <mergeCell ref="BL83:BL84"/>
    <mergeCell ref="BM83:BM84"/>
    <mergeCell ref="BN83:BN84"/>
    <mergeCell ref="BO83:BO84"/>
    <mergeCell ref="BJ77:BJ78"/>
    <mergeCell ref="BK77:BK78"/>
    <mergeCell ref="BL77:BL78"/>
    <mergeCell ref="BM77:BM78"/>
    <mergeCell ref="BN77:BN78"/>
    <mergeCell ref="BO77:BO78"/>
    <mergeCell ref="BJ79:BJ80"/>
    <mergeCell ref="BK79:BK80"/>
    <mergeCell ref="BL79:BL80"/>
    <mergeCell ref="BM79:BM80"/>
    <mergeCell ref="BN79:BN80"/>
    <mergeCell ref="BO79:BO80"/>
    <mergeCell ref="BJ73:BJ74"/>
    <mergeCell ref="BK73:BK74"/>
    <mergeCell ref="BL73:BL74"/>
    <mergeCell ref="BM73:BM74"/>
    <mergeCell ref="BN73:BN74"/>
    <mergeCell ref="BO73:BO74"/>
    <mergeCell ref="BJ75:BJ76"/>
    <mergeCell ref="BK75:BK76"/>
    <mergeCell ref="BL75:BL76"/>
    <mergeCell ref="BM75:BM76"/>
    <mergeCell ref="BN75:BN76"/>
    <mergeCell ref="BO75:BO76"/>
    <mergeCell ref="BJ69:BJ70"/>
    <mergeCell ref="BK69:BK70"/>
    <mergeCell ref="BL69:BL70"/>
    <mergeCell ref="BM69:BM70"/>
    <mergeCell ref="BN69:BN70"/>
    <mergeCell ref="BO69:BO70"/>
    <mergeCell ref="BJ71:BJ72"/>
    <mergeCell ref="BK71:BK72"/>
    <mergeCell ref="BL71:BL72"/>
    <mergeCell ref="BM71:BM72"/>
    <mergeCell ref="BN71:BN72"/>
    <mergeCell ref="BO71:BO72"/>
    <mergeCell ref="BJ65:BJ66"/>
    <mergeCell ref="BK65:BK66"/>
    <mergeCell ref="BL65:BL66"/>
    <mergeCell ref="BM65:BM66"/>
    <mergeCell ref="BN65:BN66"/>
    <mergeCell ref="BO65:BO66"/>
    <mergeCell ref="BJ67:BJ68"/>
    <mergeCell ref="BK67:BK68"/>
    <mergeCell ref="BL67:BL68"/>
    <mergeCell ref="BM67:BM68"/>
    <mergeCell ref="BN67:BN68"/>
    <mergeCell ref="BO67:BO68"/>
    <mergeCell ref="BJ61:BJ62"/>
    <mergeCell ref="BK61:BK62"/>
    <mergeCell ref="BL61:BL62"/>
    <mergeCell ref="BM61:BM62"/>
    <mergeCell ref="BN61:BN62"/>
    <mergeCell ref="BO61:BO62"/>
    <mergeCell ref="BJ63:BJ64"/>
    <mergeCell ref="BK63:BK64"/>
    <mergeCell ref="BL63:BL64"/>
    <mergeCell ref="BM63:BM64"/>
    <mergeCell ref="BN63:BN64"/>
    <mergeCell ref="BO63:BO64"/>
    <mergeCell ref="BJ57:BJ58"/>
    <mergeCell ref="BK57:BK58"/>
    <mergeCell ref="BL57:BL58"/>
    <mergeCell ref="BM57:BM58"/>
    <mergeCell ref="BN57:BN58"/>
    <mergeCell ref="BO57:BO58"/>
    <mergeCell ref="BJ59:BJ60"/>
    <mergeCell ref="BK59:BK60"/>
    <mergeCell ref="BL59:BL60"/>
    <mergeCell ref="BM59:BM60"/>
    <mergeCell ref="BN59:BN60"/>
    <mergeCell ref="BO59:BO60"/>
    <mergeCell ref="BJ53:BJ54"/>
    <mergeCell ref="BK53:BK54"/>
    <mergeCell ref="BL53:BL54"/>
    <mergeCell ref="BM53:BM54"/>
    <mergeCell ref="BN53:BN54"/>
    <mergeCell ref="BO53:BO54"/>
    <mergeCell ref="BJ55:BJ56"/>
    <mergeCell ref="BK55:BK56"/>
    <mergeCell ref="BL55:BL56"/>
    <mergeCell ref="BM55:BM56"/>
    <mergeCell ref="BN55:BN56"/>
    <mergeCell ref="BO55:BO56"/>
    <mergeCell ref="BJ49:BJ50"/>
    <mergeCell ref="BK49:BK50"/>
    <mergeCell ref="BL49:BL50"/>
    <mergeCell ref="BM49:BM50"/>
    <mergeCell ref="BN49:BN50"/>
    <mergeCell ref="BO49:BO50"/>
    <mergeCell ref="BJ51:BJ52"/>
    <mergeCell ref="BK51:BK52"/>
    <mergeCell ref="BL51:BL52"/>
    <mergeCell ref="BM51:BM52"/>
    <mergeCell ref="BN51:BN52"/>
    <mergeCell ref="BO51:BO52"/>
    <mergeCell ref="BJ45:BJ46"/>
    <mergeCell ref="BK45:BK46"/>
    <mergeCell ref="BL45:BL46"/>
    <mergeCell ref="BM45:BM46"/>
    <mergeCell ref="BN45:BN46"/>
    <mergeCell ref="BO45:BO46"/>
    <mergeCell ref="BJ47:BJ48"/>
    <mergeCell ref="BK47:BK48"/>
    <mergeCell ref="BL47:BL48"/>
    <mergeCell ref="BM47:BM48"/>
    <mergeCell ref="BN47:BN48"/>
    <mergeCell ref="BO47:BO48"/>
    <mergeCell ref="BJ41:BJ42"/>
    <mergeCell ref="BK41:BK42"/>
    <mergeCell ref="BL41:BL42"/>
    <mergeCell ref="BM41:BM42"/>
    <mergeCell ref="BN41:BN42"/>
    <mergeCell ref="BO41:BO42"/>
    <mergeCell ref="BJ43:BJ44"/>
    <mergeCell ref="BK43:BK44"/>
    <mergeCell ref="BL43:BL44"/>
    <mergeCell ref="BM43:BM44"/>
    <mergeCell ref="BN43:BN44"/>
    <mergeCell ref="BO43:BO44"/>
    <mergeCell ref="BJ37:BJ38"/>
    <mergeCell ref="BK37:BK38"/>
    <mergeCell ref="BL37:BL38"/>
    <mergeCell ref="BM37:BM38"/>
    <mergeCell ref="BN37:BN38"/>
    <mergeCell ref="BO37:BO38"/>
    <mergeCell ref="BJ39:BJ40"/>
    <mergeCell ref="BK39:BK40"/>
    <mergeCell ref="BL39:BL40"/>
    <mergeCell ref="BM39:BM40"/>
    <mergeCell ref="BN39:BN40"/>
    <mergeCell ref="BO39:BO40"/>
    <mergeCell ref="BJ33:BJ34"/>
    <mergeCell ref="BK33:BK34"/>
    <mergeCell ref="BL33:BL34"/>
    <mergeCell ref="BM33:BM34"/>
    <mergeCell ref="BN33:BN34"/>
    <mergeCell ref="BO33:BO34"/>
    <mergeCell ref="BJ35:BJ36"/>
    <mergeCell ref="BK35:BK36"/>
    <mergeCell ref="BL35:BL36"/>
    <mergeCell ref="BM35:BM36"/>
    <mergeCell ref="BN35:BN36"/>
    <mergeCell ref="BO35:BO36"/>
    <mergeCell ref="BJ29:BJ30"/>
    <mergeCell ref="BK29:BK30"/>
    <mergeCell ref="BL29:BL30"/>
    <mergeCell ref="BM29:BM30"/>
    <mergeCell ref="BN29:BN30"/>
    <mergeCell ref="BO29:BO30"/>
    <mergeCell ref="BJ31:BJ32"/>
    <mergeCell ref="BK31:BK32"/>
    <mergeCell ref="BL31:BL32"/>
    <mergeCell ref="BM31:BM32"/>
    <mergeCell ref="BN31:BN32"/>
    <mergeCell ref="BO31:BO32"/>
    <mergeCell ref="BJ25:BJ26"/>
    <mergeCell ref="BK25:BK26"/>
    <mergeCell ref="BL25:BL26"/>
    <mergeCell ref="BM25:BM26"/>
    <mergeCell ref="BN25:BN26"/>
    <mergeCell ref="BO25:BO26"/>
    <mergeCell ref="BJ27:BJ28"/>
    <mergeCell ref="BK27:BK28"/>
    <mergeCell ref="BL27:BL28"/>
    <mergeCell ref="BM27:BM28"/>
    <mergeCell ref="BN27:BN28"/>
    <mergeCell ref="BO27:BO28"/>
    <mergeCell ref="BN19:BN20"/>
    <mergeCell ref="BO19:BO20"/>
    <mergeCell ref="BJ21:BJ22"/>
    <mergeCell ref="BK21:BK22"/>
    <mergeCell ref="BL21:BL22"/>
    <mergeCell ref="BM21:BM22"/>
    <mergeCell ref="BN21:BN22"/>
    <mergeCell ref="BO21:BO22"/>
    <mergeCell ref="BJ23:BJ24"/>
    <mergeCell ref="BK23:BK24"/>
    <mergeCell ref="BL23:BL24"/>
    <mergeCell ref="BM23:BM24"/>
    <mergeCell ref="BN23:BN24"/>
    <mergeCell ref="BO23:BO24"/>
    <mergeCell ref="AF95:AG97"/>
    <mergeCell ref="AH95:AH97"/>
    <mergeCell ref="AI95:AI97"/>
    <mergeCell ref="AJ95:AJ97"/>
    <mergeCell ref="AK95:AK97"/>
    <mergeCell ref="AL95:AL97"/>
    <mergeCell ref="AE102:AL102"/>
    <mergeCell ref="BL10:BO10"/>
    <mergeCell ref="BJ15:BJ16"/>
    <mergeCell ref="BK15:BK16"/>
    <mergeCell ref="BL15:BL16"/>
    <mergeCell ref="BM15:BM16"/>
    <mergeCell ref="BN15:BN16"/>
    <mergeCell ref="BO15:BO16"/>
    <mergeCell ref="BJ17:BJ18"/>
    <mergeCell ref="BK17:BK18"/>
    <mergeCell ref="BL17:BL18"/>
    <mergeCell ref="BM17:BM18"/>
    <mergeCell ref="BN17:BN18"/>
    <mergeCell ref="BO17:BO18"/>
    <mergeCell ref="BJ19:BJ20"/>
    <mergeCell ref="BK19:BK20"/>
    <mergeCell ref="BL19:BL20"/>
    <mergeCell ref="BM19:BM20"/>
    <mergeCell ref="AF91:AF92"/>
    <mergeCell ref="AG91:AG92"/>
    <mergeCell ref="AH91:AH92"/>
    <mergeCell ref="AI91:AI92"/>
    <mergeCell ref="AJ91:AJ92"/>
    <mergeCell ref="AK91:AK92"/>
    <mergeCell ref="AF93:AF94"/>
    <mergeCell ref="AG93:AG94"/>
    <mergeCell ref="AH93:AH94"/>
    <mergeCell ref="AI93:AI94"/>
    <mergeCell ref="AJ93:AJ94"/>
    <mergeCell ref="AK93:AK94"/>
    <mergeCell ref="AF87:AF88"/>
    <mergeCell ref="AG87:AG88"/>
    <mergeCell ref="AH87:AH88"/>
    <mergeCell ref="AI87:AI88"/>
    <mergeCell ref="AJ87:AJ88"/>
    <mergeCell ref="AK87:AK88"/>
    <mergeCell ref="AF89:AF90"/>
    <mergeCell ref="AG89:AG90"/>
    <mergeCell ref="AH89:AH90"/>
    <mergeCell ref="AI89:AI90"/>
    <mergeCell ref="AJ89:AJ90"/>
    <mergeCell ref="AK89:AK90"/>
    <mergeCell ref="AF83:AF84"/>
    <mergeCell ref="AG83:AG84"/>
    <mergeCell ref="AH83:AH84"/>
    <mergeCell ref="AI83:AI84"/>
    <mergeCell ref="AJ83:AJ84"/>
    <mergeCell ref="AK83:AK84"/>
    <mergeCell ref="AF85:AF86"/>
    <mergeCell ref="AG85:AG86"/>
    <mergeCell ref="AH85:AH86"/>
    <mergeCell ref="AI85:AI86"/>
    <mergeCell ref="AJ85:AJ86"/>
    <mergeCell ref="AK85:AK86"/>
    <mergeCell ref="AF79:AF80"/>
    <mergeCell ref="AG79:AG80"/>
    <mergeCell ref="AH79:AH80"/>
    <mergeCell ref="AI79:AI80"/>
    <mergeCell ref="AJ79:AJ80"/>
    <mergeCell ref="AK79:AK80"/>
    <mergeCell ref="AF81:AF82"/>
    <mergeCell ref="AG81:AG82"/>
    <mergeCell ref="AH81:AH82"/>
    <mergeCell ref="AI81:AI82"/>
    <mergeCell ref="AJ81:AJ82"/>
    <mergeCell ref="AK81:AK82"/>
    <mergeCell ref="AF75:AF76"/>
    <mergeCell ref="AG75:AG76"/>
    <mergeCell ref="AH75:AH76"/>
    <mergeCell ref="AI75:AI76"/>
    <mergeCell ref="AJ75:AJ76"/>
    <mergeCell ref="AK75:AK76"/>
    <mergeCell ref="AF77:AF78"/>
    <mergeCell ref="AG77:AG78"/>
    <mergeCell ref="AH77:AH78"/>
    <mergeCell ref="AI77:AI78"/>
    <mergeCell ref="AJ77:AJ78"/>
    <mergeCell ref="AK77:AK78"/>
    <mergeCell ref="AF71:AF72"/>
    <mergeCell ref="AG71:AG72"/>
    <mergeCell ref="AH71:AH72"/>
    <mergeCell ref="AI71:AI72"/>
    <mergeCell ref="AJ71:AJ72"/>
    <mergeCell ref="AK71:AK72"/>
    <mergeCell ref="AF73:AF74"/>
    <mergeCell ref="AG73:AG74"/>
    <mergeCell ref="AH73:AH74"/>
    <mergeCell ref="AI73:AI74"/>
    <mergeCell ref="AJ73:AJ74"/>
    <mergeCell ref="AK73:AK74"/>
    <mergeCell ref="AF67:AF68"/>
    <mergeCell ref="AG67:AG68"/>
    <mergeCell ref="AH67:AH68"/>
    <mergeCell ref="AI67:AI68"/>
    <mergeCell ref="AJ67:AJ68"/>
    <mergeCell ref="AK67:AK68"/>
    <mergeCell ref="AF69:AF70"/>
    <mergeCell ref="AG69:AG70"/>
    <mergeCell ref="AH69:AH70"/>
    <mergeCell ref="AI69:AI70"/>
    <mergeCell ref="AJ69:AJ70"/>
    <mergeCell ref="AK69:AK70"/>
    <mergeCell ref="AF63:AF64"/>
    <mergeCell ref="AG63:AG64"/>
    <mergeCell ref="AH63:AH64"/>
    <mergeCell ref="AI63:AI64"/>
    <mergeCell ref="AJ63:AJ64"/>
    <mergeCell ref="AK63:AK64"/>
    <mergeCell ref="AF65:AF66"/>
    <mergeCell ref="AG65:AG66"/>
    <mergeCell ref="AH65:AH66"/>
    <mergeCell ref="AI65:AI66"/>
    <mergeCell ref="AJ65:AJ66"/>
    <mergeCell ref="AK65:AK66"/>
    <mergeCell ref="AF59:AF60"/>
    <mergeCell ref="AG59:AG60"/>
    <mergeCell ref="AH59:AH60"/>
    <mergeCell ref="AI59:AI60"/>
    <mergeCell ref="AJ59:AJ60"/>
    <mergeCell ref="AK59:AK60"/>
    <mergeCell ref="AF61:AF62"/>
    <mergeCell ref="AG61:AG62"/>
    <mergeCell ref="AH61:AH62"/>
    <mergeCell ref="AI61:AI62"/>
    <mergeCell ref="AJ61:AJ62"/>
    <mergeCell ref="AK61:AK62"/>
    <mergeCell ref="AF55:AF56"/>
    <mergeCell ref="AG55:AG56"/>
    <mergeCell ref="AH55:AH56"/>
    <mergeCell ref="AI55:AI56"/>
    <mergeCell ref="AJ55:AJ56"/>
    <mergeCell ref="AK55:AK56"/>
    <mergeCell ref="AF57:AF58"/>
    <mergeCell ref="AG57:AG58"/>
    <mergeCell ref="AH57:AH58"/>
    <mergeCell ref="AI57:AI58"/>
    <mergeCell ref="AJ57:AJ58"/>
    <mergeCell ref="AK57:AK58"/>
    <mergeCell ref="AF51:AF52"/>
    <mergeCell ref="AG51:AG52"/>
    <mergeCell ref="AH51:AH52"/>
    <mergeCell ref="AI51:AI52"/>
    <mergeCell ref="AJ51:AJ52"/>
    <mergeCell ref="AK51:AK52"/>
    <mergeCell ref="AF53:AF54"/>
    <mergeCell ref="AG53:AG54"/>
    <mergeCell ref="AH53:AH54"/>
    <mergeCell ref="AI53:AI54"/>
    <mergeCell ref="AJ53:AJ54"/>
    <mergeCell ref="AK53:AK54"/>
    <mergeCell ref="AF47:AF48"/>
    <mergeCell ref="AG47:AG48"/>
    <mergeCell ref="AH47:AH48"/>
    <mergeCell ref="AI47:AI48"/>
    <mergeCell ref="AJ47:AJ48"/>
    <mergeCell ref="AK47:AK48"/>
    <mergeCell ref="AF49:AF50"/>
    <mergeCell ref="AG49:AG50"/>
    <mergeCell ref="AH49:AH50"/>
    <mergeCell ref="AI49:AI50"/>
    <mergeCell ref="AJ49:AJ50"/>
    <mergeCell ref="AK49:AK50"/>
    <mergeCell ref="AF43:AF44"/>
    <mergeCell ref="AG43:AG44"/>
    <mergeCell ref="AH43:AH44"/>
    <mergeCell ref="AI43:AI44"/>
    <mergeCell ref="AJ43:AJ44"/>
    <mergeCell ref="AK43:AK44"/>
    <mergeCell ref="AF45:AF46"/>
    <mergeCell ref="AG45:AG46"/>
    <mergeCell ref="AH45:AH46"/>
    <mergeCell ref="AI45:AI46"/>
    <mergeCell ref="AJ45:AJ46"/>
    <mergeCell ref="AK45:AK46"/>
    <mergeCell ref="AF39:AF40"/>
    <mergeCell ref="AG39:AG40"/>
    <mergeCell ref="AH39:AH40"/>
    <mergeCell ref="AI39:AI40"/>
    <mergeCell ref="AJ39:AJ40"/>
    <mergeCell ref="AK39:AK40"/>
    <mergeCell ref="AF41:AF42"/>
    <mergeCell ref="AG41:AG42"/>
    <mergeCell ref="AH41:AH42"/>
    <mergeCell ref="AI41:AI42"/>
    <mergeCell ref="AJ41:AJ42"/>
    <mergeCell ref="AK41:AK42"/>
    <mergeCell ref="AF35:AF36"/>
    <mergeCell ref="AG35:AG36"/>
    <mergeCell ref="AH35:AH36"/>
    <mergeCell ref="AI35:AI36"/>
    <mergeCell ref="AJ35:AJ36"/>
    <mergeCell ref="AK35:AK36"/>
    <mergeCell ref="AF37:AF38"/>
    <mergeCell ref="AG37:AG38"/>
    <mergeCell ref="AH37:AH38"/>
    <mergeCell ref="AI37:AI38"/>
    <mergeCell ref="AJ37:AJ38"/>
    <mergeCell ref="AK37:AK38"/>
    <mergeCell ref="AF31:AF32"/>
    <mergeCell ref="AG31:AG32"/>
    <mergeCell ref="AH31:AH32"/>
    <mergeCell ref="AI31:AI32"/>
    <mergeCell ref="AJ31:AJ32"/>
    <mergeCell ref="AK31:AK32"/>
    <mergeCell ref="AF33:AF34"/>
    <mergeCell ref="AG33:AG34"/>
    <mergeCell ref="AH33:AH34"/>
    <mergeCell ref="AI33:AI34"/>
    <mergeCell ref="AJ33:AJ34"/>
    <mergeCell ref="AK33:AK34"/>
    <mergeCell ref="AF27:AF28"/>
    <mergeCell ref="AG27:AG28"/>
    <mergeCell ref="AH27:AH28"/>
    <mergeCell ref="AI27:AI28"/>
    <mergeCell ref="AJ27:AJ28"/>
    <mergeCell ref="AK27:AK28"/>
    <mergeCell ref="AF29:AF30"/>
    <mergeCell ref="AG29:AG30"/>
    <mergeCell ref="AH29:AH30"/>
    <mergeCell ref="AI29:AI30"/>
    <mergeCell ref="AJ29:AJ30"/>
    <mergeCell ref="AK29:AK30"/>
    <mergeCell ref="AF23:AF24"/>
    <mergeCell ref="AG23:AG24"/>
    <mergeCell ref="AH23:AH24"/>
    <mergeCell ref="AI23:AI24"/>
    <mergeCell ref="AJ23:AJ24"/>
    <mergeCell ref="AK23:AK24"/>
    <mergeCell ref="AF25:AF26"/>
    <mergeCell ref="AG25:AG26"/>
    <mergeCell ref="AH25:AH26"/>
    <mergeCell ref="AI25:AI26"/>
    <mergeCell ref="AJ25:AJ26"/>
    <mergeCell ref="AK25:AK26"/>
    <mergeCell ref="AF19:AF20"/>
    <mergeCell ref="AG19:AG20"/>
    <mergeCell ref="AH19:AH20"/>
    <mergeCell ref="AI19:AI20"/>
    <mergeCell ref="AJ19:AJ20"/>
    <mergeCell ref="AK19:AK20"/>
    <mergeCell ref="AF21:AF22"/>
    <mergeCell ref="AG21:AG22"/>
    <mergeCell ref="AH21:AH22"/>
    <mergeCell ref="AI21:AI22"/>
    <mergeCell ref="AJ21:AJ22"/>
    <mergeCell ref="AK21:AK22"/>
    <mergeCell ref="AH10:AK10"/>
    <mergeCell ref="AF15:AF16"/>
    <mergeCell ref="AG15:AG16"/>
    <mergeCell ref="AH15:AH16"/>
    <mergeCell ref="AI15:AI16"/>
    <mergeCell ref="AJ15:AJ16"/>
    <mergeCell ref="AK15:AK16"/>
    <mergeCell ref="AF17:AF18"/>
    <mergeCell ref="AG17:AG18"/>
    <mergeCell ref="AH17:AH18"/>
    <mergeCell ref="AI17:AI18"/>
    <mergeCell ref="AJ17:AJ18"/>
    <mergeCell ref="AK17:AK18"/>
    <mergeCell ref="B91:B92"/>
    <mergeCell ref="C91:C92"/>
    <mergeCell ref="D91:D92"/>
    <mergeCell ref="E91:E92"/>
    <mergeCell ref="B89:B90"/>
    <mergeCell ref="C89:C90"/>
    <mergeCell ref="E89:E90"/>
    <mergeCell ref="B87:B88"/>
    <mergeCell ref="C87:C88"/>
    <mergeCell ref="D87:D88"/>
    <mergeCell ref="E87:E88"/>
    <mergeCell ref="D89:D90"/>
    <mergeCell ref="B81:B82"/>
    <mergeCell ref="C81:C82"/>
    <mergeCell ref="D81:D82"/>
    <mergeCell ref="E81:E82"/>
    <mergeCell ref="D85:D86"/>
    <mergeCell ref="E85:E86"/>
    <mergeCell ref="B83:B84"/>
    <mergeCell ref="C83:C84"/>
    <mergeCell ref="D83:D84"/>
    <mergeCell ref="E83:E84"/>
    <mergeCell ref="B85:B86"/>
    <mergeCell ref="C85:C86"/>
    <mergeCell ref="B79:B80"/>
    <mergeCell ref="C79:C80"/>
    <mergeCell ref="D79:D80"/>
    <mergeCell ref="E79:E80"/>
    <mergeCell ref="F79:F80"/>
    <mergeCell ref="G79:G80"/>
    <mergeCell ref="G73:G74"/>
    <mergeCell ref="B75:B76"/>
    <mergeCell ref="C75:C76"/>
    <mergeCell ref="D75:D76"/>
    <mergeCell ref="E75:E76"/>
    <mergeCell ref="F75:F76"/>
    <mergeCell ref="G75:G76"/>
    <mergeCell ref="B73:B74"/>
    <mergeCell ref="C73:C74"/>
    <mergeCell ref="D73:D74"/>
    <mergeCell ref="B77:B78"/>
    <mergeCell ref="C77:C78"/>
    <mergeCell ref="D77:D78"/>
    <mergeCell ref="E77:E78"/>
    <mergeCell ref="B69:B70"/>
    <mergeCell ref="C69:C70"/>
    <mergeCell ref="D69:D70"/>
    <mergeCell ref="E69:E70"/>
    <mergeCell ref="G71:G72"/>
    <mergeCell ref="B71:B72"/>
    <mergeCell ref="C71:C72"/>
    <mergeCell ref="E73:E74"/>
    <mergeCell ref="F77:F78"/>
    <mergeCell ref="F73:F74"/>
    <mergeCell ref="F69:F70"/>
    <mergeCell ref="D71:D72"/>
    <mergeCell ref="E71:E72"/>
    <mergeCell ref="F71:F72"/>
    <mergeCell ref="G77:G78"/>
    <mergeCell ref="C65:C66"/>
    <mergeCell ref="D65:D66"/>
    <mergeCell ref="E65:E66"/>
    <mergeCell ref="F65:F66"/>
    <mergeCell ref="C67:C68"/>
    <mergeCell ref="G61:G62"/>
    <mergeCell ref="D63:D64"/>
    <mergeCell ref="E63:E64"/>
    <mergeCell ref="F63:F64"/>
    <mergeCell ref="G63:G64"/>
    <mergeCell ref="G65:G66"/>
    <mergeCell ref="D10:G10"/>
    <mergeCell ref="G41:G42"/>
    <mergeCell ref="G37:G38"/>
    <mergeCell ref="G39:G40"/>
    <mergeCell ref="G31:G32"/>
    <mergeCell ref="F15:F16"/>
    <mergeCell ref="G33:G34"/>
    <mergeCell ref="G27:G28"/>
    <mergeCell ref="G29:G30"/>
    <mergeCell ref="F17:F18"/>
    <mergeCell ref="G17:G18"/>
    <mergeCell ref="F21:F22"/>
    <mergeCell ref="G21:G22"/>
    <mergeCell ref="G23:G24"/>
    <mergeCell ref="F19:F20"/>
    <mergeCell ref="G15:G16"/>
    <mergeCell ref="G25:G26"/>
    <mergeCell ref="G19:G20"/>
    <mergeCell ref="F23:F24"/>
    <mergeCell ref="E31:E32"/>
    <mergeCell ref="E25:E26"/>
    <mergeCell ref="D37:D38"/>
    <mergeCell ref="E37:E38"/>
    <mergeCell ref="F37:F38"/>
    <mergeCell ref="G95:G97"/>
    <mergeCell ref="D53:D54"/>
    <mergeCell ref="E53:E54"/>
    <mergeCell ref="F53:F54"/>
    <mergeCell ref="G53:G54"/>
    <mergeCell ref="D95:D97"/>
    <mergeCell ref="F57:F58"/>
    <mergeCell ref="G57:G58"/>
    <mergeCell ref="D59:D60"/>
    <mergeCell ref="G55:G56"/>
    <mergeCell ref="G59:G60"/>
    <mergeCell ref="D57:D58"/>
    <mergeCell ref="E57:E58"/>
    <mergeCell ref="D67:D68"/>
    <mergeCell ref="E67:E68"/>
    <mergeCell ref="F67:F68"/>
    <mergeCell ref="G67:G68"/>
    <mergeCell ref="G69:G70"/>
    <mergeCell ref="F83:F84"/>
    <mergeCell ref="G83:G84"/>
    <mergeCell ref="F81:F82"/>
    <mergeCell ref="F89:F90"/>
    <mergeCell ref="G81:G82"/>
    <mergeCell ref="F93:F94"/>
    <mergeCell ref="G93:G94"/>
    <mergeCell ref="F41:F42"/>
    <mergeCell ref="G49:G50"/>
    <mergeCell ref="E41:E42"/>
    <mergeCell ref="G51:G52"/>
    <mergeCell ref="D49:D50"/>
    <mergeCell ref="D43:D44"/>
    <mergeCell ref="E43:E44"/>
    <mergeCell ref="F43:F44"/>
    <mergeCell ref="G45:G46"/>
    <mergeCell ref="G47:G48"/>
    <mergeCell ref="D45:D46"/>
    <mergeCell ref="G89:G90"/>
    <mergeCell ref="F87:F88"/>
    <mergeCell ref="F91:F92"/>
    <mergeCell ref="G91:G92"/>
    <mergeCell ref="D93:D94"/>
    <mergeCell ref="E93:E94"/>
    <mergeCell ref="G85:G86"/>
    <mergeCell ref="G87:G88"/>
    <mergeCell ref="F85:F86"/>
    <mergeCell ref="D41:D42"/>
    <mergeCell ref="F45:F46"/>
    <mergeCell ref="E95:E97"/>
    <mergeCell ref="F95:F97"/>
    <mergeCell ref="D47:D48"/>
    <mergeCell ref="E47:E48"/>
    <mergeCell ref="F47:F48"/>
    <mergeCell ref="F59:F60"/>
    <mergeCell ref="D61:D62"/>
    <mergeCell ref="E61:E62"/>
    <mergeCell ref="F61:F62"/>
    <mergeCell ref="D55:D56"/>
    <mergeCell ref="E59:E60"/>
    <mergeCell ref="E49:E50"/>
    <mergeCell ref="F49:F50"/>
    <mergeCell ref="F51:F52"/>
    <mergeCell ref="D51:D52"/>
    <mergeCell ref="E55:E56"/>
    <mergeCell ref="F55:F56"/>
    <mergeCell ref="E51:E52"/>
    <mergeCell ref="E23:E24"/>
    <mergeCell ref="E19:E20"/>
    <mergeCell ref="C21:C22"/>
    <mergeCell ref="D21:D22"/>
    <mergeCell ref="E21:E22"/>
    <mergeCell ref="C27:C28"/>
    <mergeCell ref="C37:C38"/>
    <mergeCell ref="D39:D40"/>
    <mergeCell ref="E39:E40"/>
    <mergeCell ref="C33:C34"/>
    <mergeCell ref="D33:D34"/>
    <mergeCell ref="C35:C36"/>
    <mergeCell ref="D35:D36"/>
    <mergeCell ref="E35:E36"/>
    <mergeCell ref="E27:E28"/>
    <mergeCell ref="E29:E30"/>
    <mergeCell ref="B23:B24"/>
    <mergeCell ref="B21:B22"/>
    <mergeCell ref="C19:C20"/>
    <mergeCell ref="D19:D20"/>
    <mergeCell ref="C25:C26"/>
    <mergeCell ref="C23:C24"/>
    <mergeCell ref="B25:B26"/>
    <mergeCell ref="C39:C40"/>
    <mergeCell ref="D23:D24"/>
    <mergeCell ref="C29:C30"/>
    <mergeCell ref="B27:B28"/>
    <mergeCell ref="B29:B30"/>
    <mergeCell ref="E15:E16"/>
    <mergeCell ref="B15:B16"/>
    <mergeCell ref="B17:B18"/>
    <mergeCell ref="C15:C16"/>
    <mergeCell ref="D15:D16"/>
    <mergeCell ref="C17:C18"/>
    <mergeCell ref="D17:D18"/>
    <mergeCell ref="E17:E18"/>
    <mergeCell ref="B19:B20"/>
    <mergeCell ref="B45:B46"/>
    <mergeCell ref="B31:B32"/>
    <mergeCell ref="B41:B42"/>
    <mergeCell ref="C31:C32"/>
    <mergeCell ref="B33:B34"/>
    <mergeCell ref="B61:B62"/>
    <mergeCell ref="B47:B48"/>
    <mergeCell ref="B49:B50"/>
    <mergeCell ref="B51:B52"/>
    <mergeCell ref="B53:B54"/>
    <mergeCell ref="C53:C54"/>
    <mergeCell ref="C51:C52"/>
    <mergeCell ref="B59:B60"/>
    <mergeCell ref="B37:B38"/>
    <mergeCell ref="C45:C46"/>
    <mergeCell ref="C49:C50"/>
    <mergeCell ref="C47:C48"/>
    <mergeCell ref="C61:C62"/>
    <mergeCell ref="A102:H102"/>
    <mergeCell ref="B35:B36"/>
    <mergeCell ref="B39:B40"/>
    <mergeCell ref="C59:C60"/>
    <mergeCell ref="B57:B58"/>
    <mergeCell ref="C57:C58"/>
    <mergeCell ref="B43:B44"/>
    <mergeCell ref="B55:B56"/>
    <mergeCell ref="C55:C56"/>
    <mergeCell ref="C43:C44"/>
    <mergeCell ref="B65:B66"/>
    <mergeCell ref="B95:C97"/>
    <mergeCell ref="B67:B68"/>
    <mergeCell ref="B93:B94"/>
    <mergeCell ref="C93:C94"/>
    <mergeCell ref="B63:B64"/>
    <mergeCell ref="C63:C64"/>
    <mergeCell ref="F39:F40"/>
    <mergeCell ref="E45:E46"/>
    <mergeCell ref="H95:H97"/>
    <mergeCell ref="F35:F36"/>
    <mergeCell ref="G35:G36"/>
    <mergeCell ref="G43:G44"/>
    <mergeCell ref="C41:C42"/>
  </mergeCells>
  <phoneticPr fontId="24"/>
  <dataValidations xWindow="866" yWindow="590" count="3">
    <dataValidation allowBlank="1" showErrorMessage="1" sqref="H42:H94 BP35:BP94 I15:I94 BQ15:BQ94 AM15:AM94 AL15:AL24 AL27:AL94" xr:uid="{00000000-0002-0000-0800-000000000000}"/>
    <dataValidation type="list" allowBlank="1" showInputMessage="1" showErrorMessage="1" promptTitle="▼をクリック" prompt="保育士、保育助手などの職名を　選択してください_x000a_" sqref="AF39:AF94 B39:B94 BJ39:BJ94" xr:uid="{00000000-0002-0000-0800-000001000000}">
      <formula1>$M$1:$M$6</formula1>
    </dataValidation>
    <dataValidation type="list" allowBlank="1" showInputMessage="1" showErrorMessage="1" sqref="B35:B38 B15:B25 B29 B27 B31 B33 AF35:AF38 AF15:AF25 AF29 AF27 AF31 AF33 BJ35:BJ38 BJ15:BJ25 BJ29 BJ27 BJ31 BJ33" xr:uid="{6D39E027-32ED-4C03-8E54-3F434B8612C8}">
      <formula1>$AE$1:$AE$6</formula1>
    </dataValidation>
  </dataValidations>
  <printOptions horizontalCentered="1" verticalCentered="1"/>
  <pageMargins left="0.59055118110236227" right="0.39370078740157483" top="0.78740157480314965" bottom="0.59055118110236227" header="0.19685039370078741" footer="0.19685039370078741"/>
  <pageSetup paperSize="9" scale="25" fitToHeight="2" orientation="portrait" blackAndWhite="1" r:id="rId1"/>
  <headerFooter alignWithMargins="0"/>
  <rowBreaks count="1" manualBreakCount="1">
    <brk id="58" max="68" man="1"/>
  </rowBreaks>
  <ignoredErrors>
    <ignoredError sqref="K106:K107"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Q132"/>
  <sheetViews>
    <sheetView view="pageBreakPreview" zoomScaleNormal="90" zoomScaleSheetLayoutView="100" workbookViewId="0"/>
  </sheetViews>
  <sheetFormatPr defaultColWidth="12.25" defaultRowHeight="14.25" outlineLevelRow="2"/>
  <cols>
    <col min="1" max="1" width="4.625" style="94" customWidth="1"/>
    <col min="2" max="2" width="22.75" style="94" customWidth="1"/>
    <col min="3" max="3" width="13.5" style="94" customWidth="1"/>
    <col min="4" max="4" width="9.5" style="94" bestFit="1" customWidth="1"/>
    <col min="5" max="16" width="4.125" style="94" customWidth="1"/>
    <col min="17" max="17" width="5.125" style="94" customWidth="1"/>
    <col min="18" max="16384" width="12.25" style="94"/>
  </cols>
  <sheetData>
    <row r="1" spans="1:17" ht="24" customHeight="1">
      <c r="A1" s="609"/>
      <c r="B1" s="610" t="s">
        <v>753</v>
      </c>
      <c r="C1" s="609"/>
      <c r="D1" s="609"/>
      <c r="E1" s="609"/>
      <c r="F1" s="609"/>
      <c r="G1" s="609"/>
      <c r="H1" s="609"/>
      <c r="I1" s="609"/>
      <c r="J1" s="609"/>
      <c r="K1" s="609"/>
      <c r="L1" s="609"/>
      <c r="M1" s="609"/>
      <c r="N1" s="609"/>
      <c r="O1" s="609"/>
      <c r="P1" s="609"/>
    </row>
    <row r="2" spans="1:17" ht="20.100000000000001" customHeight="1">
      <c r="A2" s="94" t="s">
        <v>413</v>
      </c>
      <c r="Q2" s="363"/>
    </row>
    <row r="3" spans="1:17" ht="20.100000000000001" customHeight="1">
      <c r="A3" s="364"/>
      <c r="C3" s="987" t="s">
        <v>204</v>
      </c>
      <c r="D3" s="988"/>
      <c r="E3" s="941"/>
      <c r="F3" s="941"/>
      <c r="G3" s="941"/>
      <c r="Q3" s="363" t="s">
        <v>696</v>
      </c>
    </row>
    <row r="4" spans="1:17" ht="11.25" customHeight="1">
      <c r="A4" s="365"/>
      <c r="B4" s="366"/>
      <c r="C4" s="366"/>
      <c r="D4" s="366"/>
    </row>
    <row r="5" spans="1:17" ht="23.25" customHeight="1" thickBot="1">
      <c r="D5" s="367"/>
      <c r="I5" s="1002" t="s">
        <v>205</v>
      </c>
      <c r="J5" s="1002"/>
      <c r="K5" s="1005" t="str">
        <f>①入力ﾏﾆｭｱﾙ!$D$11</f>
        <v>兵庫県庁病院</v>
      </c>
      <c r="L5" s="1005"/>
      <c r="M5" s="1005"/>
      <c r="N5" s="1005"/>
      <c r="O5" s="1005"/>
      <c r="P5" s="1005"/>
    </row>
    <row r="6" spans="1:17" ht="21" customHeight="1" thickBot="1">
      <c r="D6" s="367"/>
      <c r="I6" s="1003" t="s">
        <v>206</v>
      </c>
      <c r="J6" s="1004"/>
      <c r="K6" s="1006" t="str">
        <f>①入力ﾏﾆｭｱﾙ!$D$22</f>
        <v>なかよし保育園</v>
      </c>
      <c r="L6" s="1006"/>
      <c r="M6" s="1006"/>
      <c r="N6" s="1006"/>
      <c r="O6" s="1006"/>
      <c r="P6" s="1006"/>
    </row>
    <row r="7" spans="1:17" ht="12.75" customHeight="1" thickBot="1"/>
    <row r="8" spans="1:17" ht="16.5" customHeight="1">
      <c r="A8" s="95"/>
      <c r="B8" s="998" t="s">
        <v>414</v>
      </c>
      <c r="C8" s="1000" t="s">
        <v>207</v>
      </c>
      <c r="D8" s="1000" t="s">
        <v>208</v>
      </c>
      <c r="E8" s="989" t="s">
        <v>209</v>
      </c>
      <c r="F8" s="990"/>
      <c r="G8" s="990"/>
      <c r="H8" s="990"/>
      <c r="I8" s="990"/>
      <c r="J8" s="990"/>
      <c r="K8" s="990"/>
      <c r="L8" s="990"/>
      <c r="M8" s="990"/>
      <c r="N8" s="990"/>
      <c r="O8" s="990"/>
      <c r="P8" s="991"/>
    </row>
    <row r="9" spans="1:17" ht="16.5" customHeight="1" thickBot="1">
      <c r="A9" s="96"/>
      <c r="B9" s="999"/>
      <c r="C9" s="1001"/>
      <c r="D9" s="1001"/>
      <c r="E9" s="992" t="s">
        <v>210</v>
      </c>
      <c r="F9" s="993"/>
      <c r="G9" s="994"/>
      <c r="H9" s="994"/>
      <c r="I9" s="994"/>
      <c r="J9" s="994"/>
      <c r="K9" s="994"/>
      <c r="L9" s="994"/>
      <c r="M9" s="994"/>
      <c r="N9" s="994"/>
      <c r="O9" s="994"/>
      <c r="P9" s="995"/>
    </row>
    <row r="10" spans="1:17" ht="17.25" customHeight="1">
      <c r="A10" s="97"/>
      <c r="B10" s="646"/>
      <c r="C10" s="368"/>
      <c r="D10" s="369" t="s">
        <v>211</v>
      </c>
      <c r="E10" s="370" t="s">
        <v>693</v>
      </c>
      <c r="F10" s="371" t="s">
        <v>694</v>
      </c>
      <c r="G10" s="371" t="s">
        <v>695</v>
      </c>
      <c r="H10" s="371" t="s">
        <v>153</v>
      </c>
      <c r="I10" s="371" t="s">
        <v>154</v>
      </c>
      <c r="J10" s="371" t="s">
        <v>155</v>
      </c>
      <c r="K10" s="371" t="s">
        <v>156</v>
      </c>
      <c r="L10" s="371" t="s">
        <v>157</v>
      </c>
      <c r="M10" s="371" t="s">
        <v>158</v>
      </c>
      <c r="N10" s="371" t="s">
        <v>159</v>
      </c>
      <c r="O10" s="371" t="s">
        <v>160</v>
      </c>
      <c r="P10" s="372" t="s">
        <v>161</v>
      </c>
    </row>
    <row r="11" spans="1:17" ht="27" customHeight="1">
      <c r="A11" s="98">
        <v>1</v>
      </c>
      <c r="B11" s="645" t="s">
        <v>903</v>
      </c>
      <c r="C11" s="594" t="s">
        <v>914</v>
      </c>
      <c r="D11" s="373">
        <f>COUNTIF(E11:P11,"○")</f>
        <v>12</v>
      </c>
      <c r="E11" s="597" t="s">
        <v>925</v>
      </c>
      <c r="F11" s="598" t="s">
        <v>925</v>
      </c>
      <c r="G11" s="598" t="s">
        <v>925</v>
      </c>
      <c r="H11" s="598" t="s">
        <v>925</v>
      </c>
      <c r="I11" s="598" t="s">
        <v>925</v>
      </c>
      <c r="J11" s="598" t="s">
        <v>925</v>
      </c>
      <c r="K11" s="598" t="s">
        <v>925</v>
      </c>
      <c r="L11" s="598" t="s">
        <v>925</v>
      </c>
      <c r="M11" s="598" t="s">
        <v>925</v>
      </c>
      <c r="N11" s="598" t="s">
        <v>925</v>
      </c>
      <c r="O11" s="598" t="s">
        <v>925</v>
      </c>
      <c r="P11" s="599" t="s">
        <v>925</v>
      </c>
    </row>
    <row r="12" spans="1:17" ht="27" customHeight="1">
      <c r="A12" s="100">
        <v>2</v>
      </c>
      <c r="B12" s="101" t="s">
        <v>915</v>
      </c>
      <c r="C12" s="595" t="s">
        <v>914</v>
      </c>
      <c r="D12" s="374">
        <f t="shared" ref="D12:D29" si="0">COUNTIF(E12:P12,"○")</f>
        <v>12</v>
      </c>
      <c r="E12" s="597" t="s">
        <v>925</v>
      </c>
      <c r="F12" s="598" t="s">
        <v>925</v>
      </c>
      <c r="G12" s="598" t="s">
        <v>925</v>
      </c>
      <c r="H12" s="598" t="s">
        <v>925</v>
      </c>
      <c r="I12" s="598" t="s">
        <v>925</v>
      </c>
      <c r="J12" s="598" t="s">
        <v>925</v>
      </c>
      <c r="K12" s="598" t="s">
        <v>925</v>
      </c>
      <c r="L12" s="598" t="s">
        <v>925</v>
      </c>
      <c r="M12" s="598" t="s">
        <v>925</v>
      </c>
      <c r="N12" s="598" t="s">
        <v>925</v>
      </c>
      <c r="O12" s="598" t="s">
        <v>925</v>
      </c>
      <c r="P12" s="599" t="s">
        <v>925</v>
      </c>
    </row>
    <row r="13" spans="1:17" ht="27" customHeight="1">
      <c r="A13" s="100">
        <v>3</v>
      </c>
      <c r="B13" s="101" t="s">
        <v>916</v>
      </c>
      <c r="C13" s="595" t="s">
        <v>914</v>
      </c>
      <c r="D13" s="374">
        <f t="shared" si="0"/>
        <v>12</v>
      </c>
      <c r="E13" s="597" t="s">
        <v>925</v>
      </c>
      <c r="F13" s="598" t="s">
        <v>925</v>
      </c>
      <c r="G13" s="598" t="s">
        <v>925</v>
      </c>
      <c r="H13" s="598" t="s">
        <v>925</v>
      </c>
      <c r="I13" s="598" t="s">
        <v>925</v>
      </c>
      <c r="J13" s="598" t="s">
        <v>925</v>
      </c>
      <c r="K13" s="598" t="s">
        <v>925</v>
      </c>
      <c r="L13" s="598" t="s">
        <v>925</v>
      </c>
      <c r="M13" s="598" t="s">
        <v>925</v>
      </c>
      <c r="N13" s="598" t="s">
        <v>925</v>
      </c>
      <c r="O13" s="598" t="s">
        <v>925</v>
      </c>
      <c r="P13" s="599" t="s">
        <v>925</v>
      </c>
    </row>
    <row r="14" spans="1:17" ht="27" customHeight="1">
      <c r="A14" s="100">
        <v>4</v>
      </c>
      <c r="B14" s="101" t="s">
        <v>917</v>
      </c>
      <c r="C14" s="595" t="s">
        <v>914</v>
      </c>
      <c r="D14" s="374">
        <f t="shared" si="0"/>
        <v>12</v>
      </c>
      <c r="E14" s="597" t="s">
        <v>925</v>
      </c>
      <c r="F14" s="598" t="s">
        <v>925</v>
      </c>
      <c r="G14" s="598" t="s">
        <v>925</v>
      </c>
      <c r="H14" s="598" t="s">
        <v>925</v>
      </c>
      <c r="I14" s="598" t="s">
        <v>925</v>
      </c>
      <c r="J14" s="598" t="s">
        <v>925</v>
      </c>
      <c r="K14" s="598" t="s">
        <v>925</v>
      </c>
      <c r="L14" s="598" t="s">
        <v>925</v>
      </c>
      <c r="M14" s="598" t="s">
        <v>925</v>
      </c>
      <c r="N14" s="598" t="s">
        <v>925</v>
      </c>
      <c r="O14" s="598" t="s">
        <v>925</v>
      </c>
      <c r="P14" s="599" t="s">
        <v>925</v>
      </c>
    </row>
    <row r="15" spans="1:17" ht="27" customHeight="1">
      <c r="A15" s="100">
        <v>5</v>
      </c>
      <c r="B15" s="101" t="s">
        <v>918</v>
      </c>
      <c r="C15" s="595" t="s">
        <v>914</v>
      </c>
      <c r="D15" s="374">
        <f t="shared" si="0"/>
        <v>12</v>
      </c>
      <c r="E15" s="597" t="s">
        <v>925</v>
      </c>
      <c r="F15" s="598" t="s">
        <v>925</v>
      </c>
      <c r="G15" s="598" t="s">
        <v>925</v>
      </c>
      <c r="H15" s="598" t="s">
        <v>925</v>
      </c>
      <c r="I15" s="598" t="s">
        <v>925</v>
      </c>
      <c r="J15" s="598" t="s">
        <v>925</v>
      </c>
      <c r="K15" s="598" t="s">
        <v>925</v>
      </c>
      <c r="L15" s="598" t="s">
        <v>925</v>
      </c>
      <c r="M15" s="598" t="s">
        <v>925</v>
      </c>
      <c r="N15" s="598" t="s">
        <v>925</v>
      </c>
      <c r="O15" s="598" t="s">
        <v>925</v>
      </c>
      <c r="P15" s="599" t="s">
        <v>925</v>
      </c>
    </row>
    <row r="16" spans="1:17" ht="27" customHeight="1">
      <c r="A16" s="100">
        <v>6</v>
      </c>
      <c r="B16" s="101" t="s">
        <v>919</v>
      </c>
      <c r="C16" s="595" t="s">
        <v>920</v>
      </c>
      <c r="D16" s="374">
        <f t="shared" si="0"/>
        <v>12</v>
      </c>
      <c r="E16" s="597" t="s">
        <v>925</v>
      </c>
      <c r="F16" s="598" t="s">
        <v>925</v>
      </c>
      <c r="G16" s="598" t="s">
        <v>925</v>
      </c>
      <c r="H16" s="598" t="s">
        <v>925</v>
      </c>
      <c r="I16" s="598" t="s">
        <v>925</v>
      </c>
      <c r="J16" s="598" t="s">
        <v>925</v>
      </c>
      <c r="K16" s="598" t="s">
        <v>925</v>
      </c>
      <c r="L16" s="598" t="s">
        <v>925</v>
      </c>
      <c r="M16" s="598" t="s">
        <v>925</v>
      </c>
      <c r="N16" s="598" t="s">
        <v>925</v>
      </c>
      <c r="O16" s="598" t="s">
        <v>925</v>
      </c>
      <c r="P16" s="599" t="s">
        <v>925</v>
      </c>
    </row>
    <row r="17" spans="1:16" ht="27" customHeight="1">
      <c r="A17" s="100">
        <v>7</v>
      </c>
      <c r="B17" s="101" t="s">
        <v>921</v>
      </c>
      <c r="C17" s="595" t="s">
        <v>922</v>
      </c>
      <c r="D17" s="374">
        <f t="shared" si="0"/>
        <v>12</v>
      </c>
      <c r="E17" s="597" t="s">
        <v>925</v>
      </c>
      <c r="F17" s="598" t="s">
        <v>925</v>
      </c>
      <c r="G17" s="598" t="s">
        <v>925</v>
      </c>
      <c r="H17" s="598" t="s">
        <v>925</v>
      </c>
      <c r="I17" s="598" t="s">
        <v>925</v>
      </c>
      <c r="J17" s="598" t="s">
        <v>925</v>
      </c>
      <c r="K17" s="598" t="s">
        <v>925</v>
      </c>
      <c r="L17" s="598" t="s">
        <v>925</v>
      </c>
      <c r="M17" s="598" t="s">
        <v>925</v>
      </c>
      <c r="N17" s="598" t="s">
        <v>925</v>
      </c>
      <c r="O17" s="598" t="s">
        <v>925</v>
      </c>
      <c r="P17" s="599" t="s">
        <v>925</v>
      </c>
    </row>
    <row r="18" spans="1:16" ht="27" customHeight="1">
      <c r="A18" s="100">
        <v>8</v>
      </c>
      <c r="B18" s="101" t="s">
        <v>923</v>
      </c>
      <c r="C18" s="595" t="s">
        <v>922</v>
      </c>
      <c r="D18" s="374">
        <f t="shared" si="0"/>
        <v>12</v>
      </c>
      <c r="E18" s="597" t="s">
        <v>925</v>
      </c>
      <c r="F18" s="598" t="s">
        <v>925</v>
      </c>
      <c r="G18" s="598" t="s">
        <v>925</v>
      </c>
      <c r="H18" s="598" t="s">
        <v>925</v>
      </c>
      <c r="I18" s="598" t="s">
        <v>925</v>
      </c>
      <c r="J18" s="598" t="s">
        <v>925</v>
      </c>
      <c r="K18" s="598" t="s">
        <v>925</v>
      </c>
      <c r="L18" s="598" t="s">
        <v>925</v>
      </c>
      <c r="M18" s="598" t="s">
        <v>925</v>
      </c>
      <c r="N18" s="598" t="s">
        <v>925</v>
      </c>
      <c r="O18" s="598" t="s">
        <v>925</v>
      </c>
      <c r="P18" s="599" t="s">
        <v>925</v>
      </c>
    </row>
    <row r="19" spans="1:16" ht="27" customHeight="1">
      <c r="A19" s="100">
        <v>9</v>
      </c>
      <c r="B19" s="101" t="s">
        <v>916</v>
      </c>
      <c r="C19" s="595" t="s">
        <v>924</v>
      </c>
      <c r="D19" s="374">
        <f t="shared" si="0"/>
        <v>12</v>
      </c>
      <c r="E19" s="597" t="s">
        <v>925</v>
      </c>
      <c r="F19" s="598" t="s">
        <v>925</v>
      </c>
      <c r="G19" s="598" t="s">
        <v>925</v>
      </c>
      <c r="H19" s="598" t="s">
        <v>925</v>
      </c>
      <c r="I19" s="598" t="s">
        <v>925</v>
      </c>
      <c r="J19" s="598" t="s">
        <v>925</v>
      </c>
      <c r="K19" s="598" t="s">
        <v>925</v>
      </c>
      <c r="L19" s="598" t="s">
        <v>925</v>
      </c>
      <c r="M19" s="598" t="s">
        <v>925</v>
      </c>
      <c r="N19" s="598" t="s">
        <v>925</v>
      </c>
      <c r="O19" s="598" t="s">
        <v>925</v>
      </c>
      <c r="P19" s="599" t="s">
        <v>925</v>
      </c>
    </row>
    <row r="20" spans="1:16" ht="27" customHeight="1">
      <c r="A20" s="100">
        <v>10</v>
      </c>
      <c r="B20" s="101" t="s">
        <v>917</v>
      </c>
      <c r="C20" s="595" t="s">
        <v>924</v>
      </c>
      <c r="D20" s="374">
        <f t="shared" si="0"/>
        <v>12</v>
      </c>
      <c r="E20" s="602" t="s">
        <v>925</v>
      </c>
      <c r="F20" s="600" t="s">
        <v>925</v>
      </c>
      <c r="G20" s="600" t="s">
        <v>925</v>
      </c>
      <c r="H20" s="600" t="s">
        <v>925</v>
      </c>
      <c r="I20" s="600" t="s">
        <v>925</v>
      </c>
      <c r="J20" s="598" t="s">
        <v>925</v>
      </c>
      <c r="K20" s="598" t="s">
        <v>925</v>
      </c>
      <c r="L20" s="598" t="s">
        <v>925</v>
      </c>
      <c r="M20" s="598" t="s">
        <v>925</v>
      </c>
      <c r="N20" s="598" t="s">
        <v>925</v>
      </c>
      <c r="O20" s="598" t="s">
        <v>925</v>
      </c>
      <c r="P20" s="599" t="s">
        <v>925</v>
      </c>
    </row>
    <row r="21" spans="1:16" ht="27" customHeight="1">
      <c r="A21" s="100">
        <v>11</v>
      </c>
      <c r="B21" s="101" t="s">
        <v>918</v>
      </c>
      <c r="C21" s="595" t="s">
        <v>914</v>
      </c>
      <c r="D21" s="374">
        <f t="shared" si="0"/>
        <v>6</v>
      </c>
      <c r="E21" s="602" t="s">
        <v>925</v>
      </c>
      <c r="F21" s="600" t="s">
        <v>925</v>
      </c>
      <c r="G21" s="600" t="s">
        <v>925</v>
      </c>
      <c r="H21" s="600" t="s">
        <v>925</v>
      </c>
      <c r="I21" s="600" t="s">
        <v>925</v>
      </c>
      <c r="J21" s="600" t="s">
        <v>925</v>
      </c>
      <c r="K21" s="600"/>
      <c r="L21" s="600"/>
      <c r="M21" s="600"/>
      <c r="N21" s="600"/>
      <c r="O21" s="600"/>
      <c r="P21" s="601"/>
    </row>
    <row r="22" spans="1:16" ht="27" customHeight="1">
      <c r="A22" s="100">
        <v>12</v>
      </c>
      <c r="B22" s="101" t="s">
        <v>919</v>
      </c>
      <c r="C22" s="595" t="s">
        <v>924</v>
      </c>
      <c r="D22" s="374">
        <f t="shared" si="0"/>
        <v>6</v>
      </c>
      <c r="E22" s="602"/>
      <c r="F22" s="600"/>
      <c r="G22" s="600"/>
      <c r="H22" s="600"/>
      <c r="I22" s="600"/>
      <c r="J22" s="600"/>
      <c r="K22" s="600" t="s">
        <v>925</v>
      </c>
      <c r="L22" s="600" t="s">
        <v>925</v>
      </c>
      <c r="M22" s="600" t="s">
        <v>925</v>
      </c>
      <c r="N22" s="600" t="s">
        <v>925</v>
      </c>
      <c r="O22" s="600" t="s">
        <v>925</v>
      </c>
      <c r="P22" s="601" t="s">
        <v>925</v>
      </c>
    </row>
    <row r="23" spans="1:16" ht="27" customHeight="1">
      <c r="A23" s="100">
        <v>13</v>
      </c>
      <c r="B23" s="101"/>
      <c r="C23" s="595"/>
      <c r="D23" s="374">
        <f t="shared" si="0"/>
        <v>0</v>
      </c>
      <c r="E23" s="602"/>
      <c r="F23" s="600"/>
      <c r="G23" s="600"/>
      <c r="H23" s="600"/>
      <c r="I23" s="600"/>
      <c r="J23" s="600"/>
      <c r="K23" s="600"/>
      <c r="L23" s="600"/>
      <c r="M23" s="600"/>
      <c r="N23" s="600"/>
      <c r="O23" s="600"/>
      <c r="P23" s="601"/>
    </row>
    <row r="24" spans="1:16" ht="27" customHeight="1">
      <c r="A24" s="100">
        <v>14</v>
      </c>
      <c r="B24" s="101"/>
      <c r="C24" s="595"/>
      <c r="D24" s="374">
        <f t="shared" si="0"/>
        <v>0</v>
      </c>
      <c r="E24" s="602"/>
      <c r="F24" s="600"/>
      <c r="G24" s="600"/>
      <c r="H24" s="600"/>
      <c r="I24" s="600"/>
      <c r="J24" s="600"/>
      <c r="K24" s="600"/>
      <c r="L24" s="600"/>
      <c r="M24" s="600"/>
      <c r="N24" s="600"/>
      <c r="O24" s="600"/>
      <c r="P24" s="601"/>
    </row>
    <row r="25" spans="1:16" ht="27" customHeight="1">
      <c r="A25" s="100">
        <v>15</v>
      </c>
      <c r="B25" s="101"/>
      <c r="C25" s="595"/>
      <c r="D25" s="374">
        <f t="shared" si="0"/>
        <v>0</v>
      </c>
      <c r="E25" s="602"/>
      <c r="F25" s="600"/>
      <c r="G25" s="600"/>
      <c r="H25" s="600"/>
      <c r="I25" s="600"/>
      <c r="J25" s="600"/>
      <c r="K25" s="600"/>
      <c r="L25" s="600"/>
      <c r="M25" s="600"/>
      <c r="N25" s="600"/>
      <c r="O25" s="600"/>
      <c r="P25" s="601"/>
    </row>
    <row r="26" spans="1:16" ht="27" customHeight="1">
      <c r="A26" s="100">
        <v>16</v>
      </c>
      <c r="B26" s="101"/>
      <c r="C26" s="595"/>
      <c r="D26" s="374">
        <f t="shared" si="0"/>
        <v>0</v>
      </c>
      <c r="E26" s="602"/>
      <c r="F26" s="600"/>
      <c r="G26" s="600"/>
      <c r="H26" s="600"/>
      <c r="I26" s="600"/>
      <c r="J26" s="600"/>
      <c r="K26" s="600"/>
      <c r="L26" s="600"/>
      <c r="M26" s="600"/>
      <c r="N26" s="600"/>
      <c r="O26" s="600"/>
      <c r="P26" s="601"/>
    </row>
    <row r="27" spans="1:16" ht="27" customHeight="1">
      <c r="A27" s="100">
        <v>17</v>
      </c>
      <c r="B27" s="101"/>
      <c r="C27" s="595"/>
      <c r="D27" s="374">
        <f t="shared" si="0"/>
        <v>0</v>
      </c>
      <c r="E27" s="602"/>
      <c r="F27" s="600"/>
      <c r="G27" s="600"/>
      <c r="H27" s="600"/>
      <c r="I27" s="600"/>
      <c r="J27" s="600"/>
      <c r="K27" s="600"/>
      <c r="L27" s="600"/>
      <c r="M27" s="600"/>
      <c r="N27" s="600"/>
      <c r="O27" s="600"/>
      <c r="P27" s="601"/>
    </row>
    <row r="28" spans="1:16" ht="27" customHeight="1">
      <c r="A28" s="100">
        <v>18</v>
      </c>
      <c r="B28" s="101"/>
      <c r="C28" s="595"/>
      <c r="D28" s="374">
        <f t="shared" si="0"/>
        <v>0</v>
      </c>
      <c r="E28" s="602"/>
      <c r="F28" s="600"/>
      <c r="G28" s="600"/>
      <c r="H28" s="600"/>
      <c r="I28" s="600"/>
      <c r="J28" s="600"/>
      <c r="K28" s="600"/>
      <c r="L28" s="600"/>
      <c r="M28" s="600"/>
      <c r="N28" s="600"/>
      <c r="O28" s="600"/>
      <c r="P28" s="601"/>
    </row>
    <row r="29" spans="1:16" ht="27" customHeight="1">
      <c r="A29" s="100">
        <v>19</v>
      </c>
      <c r="B29" s="101"/>
      <c r="C29" s="595"/>
      <c r="D29" s="374">
        <f t="shared" si="0"/>
        <v>0</v>
      </c>
      <c r="E29" s="602"/>
      <c r="F29" s="600"/>
      <c r="G29" s="600"/>
      <c r="H29" s="600"/>
      <c r="I29" s="600"/>
      <c r="J29" s="600"/>
      <c r="K29" s="600"/>
      <c r="L29" s="600"/>
      <c r="M29" s="600"/>
      <c r="N29" s="600"/>
      <c r="O29" s="600"/>
      <c r="P29" s="601"/>
    </row>
    <row r="30" spans="1:16" ht="27" customHeight="1" thickBot="1">
      <c r="A30" s="100">
        <v>20</v>
      </c>
      <c r="B30" s="101"/>
      <c r="C30" s="595"/>
      <c r="D30" s="374"/>
      <c r="E30" s="603"/>
      <c r="F30" s="604"/>
      <c r="G30" s="604"/>
      <c r="H30" s="600"/>
      <c r="I30" s="600"/>
      <c r="J30" s="600"/>
      <c r="K30" s="600"/>
      <c r="L30" s="600"/>
      <c r="M30" s="600"/>
      <c r="N30" s="600"/>
      <c r="O30" s="600"/>
      <c r="P30" s="601"/>
    </row>
    <row r="31" spans="1:16" ht="27" hidden="1" customHeight="1" outlineLevel="1">
      <c r="A31" s="100">
        <v>21</v>
      </c>
      <c r="B31" s="101"/>
      <c r="C31" s="595"/>
      <c r="D31" s="374">
        <f t="shared" ref="D31:D75" si="1">COUNTIF(E31:P31,"○")</f>
        <v>0</v>
      </c>
      <c r="E31" s="603"/>
      <c r="F31" s="604"/>
      <c r="G31" s="604"/>
      <c r="H31" s="600"/>
      <c r="I31" s="600"/>
      <c r="J31" s="600"/>
      <c r="K31" s="600"/>
      <c r="L31" s="600"/>
      <c r="M31" s="600"/>
      <c r="N31" s="600"/>
      <c r="O31" s="600"/>
      <c r="P31" s="601"/>
    </row>
    <row r="32" spans="1:16" ht="27" hidden="1" customHeight="1" outlineLevel="1">
      <c r="A32" s="100">
        <v>22</v>
      </c>
      <c r="B32" s="101"/>
      <c r="C32" s="595"/>
      <c r="D32" s="374">
        <f t="shared" si="1"/>
        <v>0</v>
      </c>
      <c r="E32" s="603"/>
      <c r="F32" s="604"/>
      <c r="G32" s="604"/>
      <c r="H32" s="600"/>
      <c r="I32" s="600"/>
      <c r="J32" s="600"/>
      <c r="K32" s="600"/>
      <c r="L32" s="600"/>
      <c r="M32" s="600"/>
      <c r="N32" s="600"/>
      <c r="O32" s="600"/>
      <c r="P32" s="601"/>
    </row>
    <row r="33" spans="1:16" ht="27" hidden="1" customHeight="1" outlineLevel="1">
      <c r="A33" s="100">
        <v>23</v>
      </c>
      <c r="B33" s="101"/>
      <c r="C33" s="595"/>
      <c r="D33" s="374">
        <f t="shared" si="1"/>
        <v>0</v>
      </c>
      <c r="E33" s="603"/>
      <c r="F33" s="604"/>
      <c r="G33" s="604"/>
      <c r="H33" s="600"/>
      <c r="I33" s="600"/>
      <c r="J33" s="600"/>
      <c r="K33" s="600"/>
      <c r="L33" s="600"/>
      <c r="M33" s="600"/>
      <c r="N33" s="600"/>
      <c r="O33" s="600"/>
      <c r="P33" s="601"/>
    </row>
    <row r="34" spans="1:16" ht="27" hidden="1" customHeight="1" outlineLevel="1">
      <c r="A34" s="100">
        <v>24</v>
      </c>
      <c r="B34" s="101"/>
      <c r="C34" s="595"/>
      <c r="D34" s="374">
        <f t="shared" si="1"/>
        <v>0</v>
      </c>
      <c r="E34" s="603"/>
      <c r="F34" s="604"/>
      <c r="G34" s="604"/>
      <c r="H34" s="600"/>
      <c r="I34" s="600"/>
      <c r="J34" s="600"/>
      <c r="K34" s="600"/>
      <c r="L34" s="600"/>
      <c r="M34" s="600"/>
      <c r="N34" s="600"/>
      <c r="O34" s="600"/>
      <c r="P34" s="601"/>
    </row>
    <row r="35" spans="1:16" ht="27" hidden="1" customHeight="1" outlineLevel="1">
      <c r="A35" s="100">
        <v>25</v>
      </c>
      <c r="B35" s="101"/>
      <c r="C35" s="595"/>
      <c r="D35" s="374">
        <f t="shared" si="1"/>
        <v>0</v>
      </c>
      <c r="E35" s="603"/>
      <c r="F35" s="604"/>
      <c r="G35" s="604"/>
      <c r="H35" s="600"/>
      <c r="I35" s="600"/>
      <c r="J35" s="600"/>
      <c r="K35" s="600"/>
      <c r="L35" s="600"/>
      <c r="M35" s="600"/>
      <c r="N35" s="600"/>
      <c r="O35" s="600"/>
      <c r="P35" s="601"/>
    </row>
    <row r="36" spans="1:16" ht="27" hidden="1" customHeight="1" outlineLevel="1">
      <c r="A36" s="100">
        <v>26</v>
      </c>
      <c r="B36" s="101"/>
      <c r="C36" s="595"/>
      <c r="D36" s="374">
        <f t="shared" si="1"/>
        <v>0</v>
      </c>
      <c r="E36" s="603"/>
      <c r="F36" s="604"/>
      <c r="G36" s="604"/>
      <c r="H36" s="600"/>
      <c r="I36" s="600"/>
      <c r="J36" s="600"/>
      <c r="K36" s="600"/>
      <c r="L36" s="600"/>
      <c r="M36" s="600"/>
      <c r="N36" s="600"/>
      <c r="O36" s="600"/>
      <c r="P36" s="601"/>
    </row>
    <row r="37" spans="1:16" ht="27" hidden="1" customHeight="1" outlineLevel="1">
      <c r="A37" s="100">
        <v>27</v>
      </c>
      <c r="B37" s="101"/>
      <c r="C37" s="595"/>
      <c r="D37" s="374">
        <f t="shared" si="1"/>
        <v>0</v>
      </c>
      <c r="E37" s="603"/>
      <c r="F37" s="604"/>
      <c r="G37" s="604"/>
      <c r="H37" s="600"/>
      <c r="I37" s="600"/>
      <c r="J37" s="600"/>
      <c r="K37" s="600"/>
      <c r="L37" s="600"/>
      <c r="M37" s="600"/>
      <c r="N37" s="600"/>
      <c r="O37" s="600"/>
      <c r="P37" s="601"/>
    </row>
    <row r="38" spans="1:16" ht="27" hidden="1" customHeight="1" outlineLevel="1">
      <c r="A38" s="100">
        <v>28</v>
      </c>
      <c r="B38" s="101"/>
      <c r="C38" s="595"/>
      <c r="D38" s="374">
        <f t="shared" si="1"/>
        <v>0</v>
      </c>
      <c r="E38" s="603"/>
      <c r="F38" s="604"/>
      <c r="G38" s="604"/>
      <c r="H38" s="600"/>
      <c r="I38" s="600"/>
      <c r="J38" s="600"/>
      <c r="K38" s="600"/>
      <c r="L38" s="600"/>
      <c r="M38" s="600"/>
      <c r="N38" s="600"/>
      <c r="O38" s="600"/>
      <c r="P38" s="601"/>
    </row>
    <row r="39" spans="1:16" ht="27" hidden="1" customHeight="1" outlineLevel="1">
      <c r="A39" s="100">
        <v>29</v>
      </c>
      <c r="B39" s="101"/>
      <c r="C39" s="595"/>
      <c r="D39" s="374">
        <f t="shared" si="1"/>
        <v>0</v>
      </c>
      <c r="E39" s="603"/>
      <c r="F39" s="604"/>
      <c r="G39" s="604"/>
      <c r="H39" s="600"/>
      <c r="I39" s="600"/>
      <c r="J39" s="600"/>
      <c r="K39" s="600"/>
      <c r="L39" s="600"/>
      <c r="M39" s="600"/>
      <c r="N39" s="600"/>
      <c r="O39" s="600"/>
      <c r="P39" s="601"/>
    </row>
    <row r="40" spans="1:16" ht="27" hidden="1" customHeight="1" outlineLevel="1">
      <c r="A40" s="100">
        <v>30</v>
      </c>
      <c r="B40" s="101"/>
      <c r="C40" s="595"/>
      <c r="D40" s="374">
        <f t="shared" si="1"/>
        <v>0</v>
      </c>
      <c r="E40" s="603"/>
      <c r="F40" s="604"/>
      <c r="G40" s="604"/>
      <c r="H40" s="600"/>
      <c r="I40" s="600"/>
      <c r="J40" s="600"/>
      <c r="K40" s="600"/>
      <c r="L40" s="600"/>
      <c r="M40" s="600"/>
      <c r="N40" s="600"/>
      <c r="O40" s="600"/>
      <c r="P40" s="601"/>
    </row>
    <row r="41" spans="1:16" ht="27" hidden="1" customHeight="1" outlineLevel="1">
      <c r="A41" s="100">
        <v>31</v>
      </c>
      <c r="B41" s="101"/>
      <c r="C41" s="595"/>
      <c r="D41" s="374">
        <f t="shared" si="1"/>
        <v>0</v>
      </c>
      <c r="E41" s="603"/>
      <c r="F41" s="604"/>
      <c r="G41" s="604"/>
      <c r="H41" s="600"/>
      <c r="I41" s="600"/>
      <c r="J41" s="600"/>
      <c r="K41" s="600"/>
      <c r="L41" s="600"/>
      <c r="M41" s="600"/>
      <c r="N41" s="600"/>
      <c r="O41" s="600"/>
      <c r="P41" s="601"/>
    </row>
    <row r="42" spans="1:16" ht="27" hidden="1" customHeight="1" outlineLevel="1">
      <c r="A42" s="100">
        <v>32</v>
      </c>
      <c r="B42" s="101"/>
      <c r="C42" s="595"/>
      <c r="D42" s="374">
        <f t="shared" si="1"/>
        <v>0</v>
      </c>
      <c r="E42" s="603"/>
      <c r="F42" s="604"/>
      <c r="G42" s="604"/>
      <c r="H42" s="600"/>
      <c r="I42" s="600"/>
      <c r="J42" s="600"/>
      <c r="K42" s="600"/>
      <c r="L42" s="600"/>
      <c r="M42" s="600"/>
      <c r="N42" s="600"/>
      <c r="O42" s="600"/>
      <c r="P42" s="601"/>
    </row>
    <row r="43" spans="1:16" ht="27" hidden="1" customHeight="1" outlineLevel="1">
      <c r="A43" s="100">
        <v>33</v>
      </c>
      <c r="B43" s="101"/>
      <c r="C43" s="595"/>
      <c r="D43" s="374">
        <f t="shared" si="1"/>
        <v>0</v>
      </c>
      <c r="E43" s="603"/>
      <c r="F43" s="604"/>
      <c r="G43" s="604"/>
      <c r="H43" s="600"/>
      <c r="I43" s="600"/>
      <c r="J43" s="600"/>
      <c r="K43" s="600"/>
      <c r="L43" s="600"/>
      <c r="M43" s="600"/>
      <c r="N43" s="600"/>
      <c r="O43" s="600"/>
      <c r="P43" s="601"/>
    </row>
    <row r="44" spans="1:16" ht="27" hidden="1" customHeight="1" outlineLevel="1">
      <c r="A44" s="100">
        <v>34</v>
      </c>
      <c r="B44" s="101"/>
      <c r="C44" s="595"/>
      <c r="D44" s="374">
        <f t="shared" si="1"/>
        <v>0</v>
      </c>
      <c r="E44" s="603"/>
      <c r="F44" s="604"/>
      <c r="G44" s="604"/>
      <c r="H44" s="600"/>
      <c r="I44" s="600"/>
      <c r="J44" s="600"/>
      <c r="K44" s="600"/>
      <c r="L44" s="600"/>
      <c r="M44" s="600"/>
      <c r="N44" s="600"/>
      <c r="O44" s="600"/>
      <c r="P44" s="601"/>
    </row>
    <row r="45" spans="1:16" ht="27" hidden="1" customHeight="1" outlineLevel="1">
      <c r="A45" s="100">
        <v>35</v>
      </c>
      <c r="B45" s="101"/>
      <c r="C45" s="595"/>
      <c r="D45" s="374">
        <f t="shared" si="1"/>
        <v>0</v>
      </c>
      <c r="E45" s="603"/>
      <c r="F45" s="604"/>
      <c r="G45" s="604"/>
      <c r="H45" s="600"/>
      <c r="I45" s="600"/>
      <c r="J45" s="600"/>
      <c r="K45" s="600"/>
      <c r="L45" s="600"/>
      <c r="M45" s="600"/>
      <c r="N45" s="600"/>
      <c r="O45" s="600"/>
      <c r="P45" s="601"/>
    </row>
    <row r="46" spans="1:16" ht="27" hidden="1" customHeight="1" outlineLevel="1">
      <c r="A46" s="100">
        <v>36</v>
      </c>
      <c r="B46" s="101"/>
      <c r="C46" s="595"/>
      <c r="D46" s="374">
        <f t="shared" si="1"/>
        <v>0</v>
      </c>
      <c r="E46" s="603"/>
      <c r="F46" s="604"/>
      <c r="G46" s="604"/>
      <c r="H46" s="600"/>
      <c r="I46" s="600"/>
      <c r="J46" s="600"/>
      <c r="K46" s="600"/>
      <c r="L46" s="600"/>
      <c r="M46" s="600"/>
      <c r="N46" s="600"/>
      <c r="O46" s="600"/>
      <c r="P46" s="601"/>
    </row>
    <row r="47" spans="1:16" ht="27" hidden="1" customHeight="1" outlineLevel="1">
      <c r="A47" s="100">
        <v>37</v>
      </c>
      <c r="B47" s="101"/>
      <c r="C47" s="595"/>
      <c r="D47" s="374">
        <f t="shared" si="1"/>
        <v>0</v>
      </c>
      <c r="E47" s="603"/>
      <c r="F47" s="604"/>
      <c r="G47" s="604"/>
      <c r="H47" s="600"/>
      <c r="I47" s="600"/>
      <c r="J47" s="600"/>
      <c r="K47" s="600"/>
      <c r="L47" s="600"/>
      <c r="M47" s="600"/>
      <c r="N47" s="600"/>
      <c r="O47" s="600"/>
      <c r="P47" s="601"/>
    </row>
    <row r="48" spans="1:16" ht="27" hidden="1" customHeight="1" outlineLevel="1">
      <c r="A48" s="100">
        <v>38</v>
      </c>
      <c r="B48" s="101"/>
      <c r="C48" s="595"/>
      <c r="D48" s="374">
        <f t="shared" si="1"/>
        <v>0</v>
      </c>
      <c r="E48" s="603"/>
      <c r="F48" s="604"/>
      <c r="G48" s="604"/>
      <c r="H48" s="600"/>
      <c r="I48" s="600"/>
      <c r="J48" s="600"/>
      <c r="K48" s="600"/>
      <c r="L48" s="600"/>
      <c r="M48" s="600"/>
      <c r="N48" s="600"/>
      <c r="O48" s="600"/>
      <c r="P48" s="601"/>
    </row>
    <row r="49" spans="1:16" ht="27" hidden="1" customHeight="1" outlineLevel="1">
      <c r="A49" s="100">
        <v>39</v>
      </c>
      <c r="B49" s="101"/>
      <c r="C49" s="595"/>
      <c r="D49" s="374">
        <f t="shared" si="1"/>
        <v>0</v>
      </c>
      <c r="E49" s="603"/>
      <c r="F49" s="604"/>
      <c r="G49" s="604"/>
      <c r="H49" s="600"/>
      <c r="I49" s="600"/>
      <c r="J49" s="600"/>
      <c r="K49" s="600"/>
      <c r="L49" s="600"/>
      <c r="M49" s="600"/>
      <c r="N49" s="600"/>
      <c r="O49" s="600"/>
      <c r="P49" s="601"/>
    </row>
    <row r="50" spans="1:16" ht="27" hidden="1" customHeight="1" outlineLevel="1">
      <c r="A50" s="100">
        <v>40</v>
      </c>
      <c r="B50" s="101"/>
      <c r="C50" s="595"/>
      <c r="D50" s="374">
        <f t="shared" si="1"/>
        <v>0</v>
      </c>
      <c r="E50" s="603"/>
      <c r="F50" s="604"/>
      <c r="G50" s="604"/>
      <c r="H50" s="600"/>
      <c r="I50" s="600"/>
      <c r="J50" s="600"/>
      <c r="K50" s="600"/>
      <c r="L50" s="600"/>
      <c r="M50" s="600"/>
      <c r="N50" s="600"/>
      <c r="O50" s="600"/>
      <c r="P50" s="601"/>
    </row>
    <row r="51" spans="1:16" ht="27" hidden="1" customHeight="1" outlineLevel="2">
      <c r="A51" s="100">
        <v>41</v>
      </c>
      <c r="B51" s="101"/>
      <c r="C51" s="595"/>
      <c r="D51" s="374">
        <f t="shared" si="1"/>
        <v>0</v>
      </c>
      <c r="E51" s="603"/>
      <c r="F51" s="604"/>
      <c r="G51" s="604"/>
      <c r="H51" s="600"/>
      <c r="I51" s="600"/>
      <c r="J51" s="600"/>
      <c r="K51" s="600"/>
      <c r="L51" s="600"/>
      <c r="M51" s="600"/>
      <c r="N51" s="600"/>
      <c r="O51" s="600"/>
      <c r="P51" s="601"/>
    </row>
    <row r="52" spans="1:16" ht="27" hidden="1" customHeight="1" outlineLevel="2">
      <c r="A52" s="100">
        <v>42</v>
      </c>
      <c r="B52" s="101"/>
      <c r="C52" s="595"/>
      <c r="D52" s="374">
        <f t="shared" si="1"/>
        <v>0</v>
      </c>
      <c r="E52" s="603"/>
      <c r="F52" s="604"/>
      <c r="G52" s="604"/>
      <c r="H52" s="600"/>
      <c r="I52" s="600"/>
      <c r="J52" s="600"/>
      <c r="K52" s="600"/>
      <c r="L52" s="600"/>
      <c r="M52" s="600"/>
      <c r="N52" s="600"/>
      <c r="O52" s="600"/>
      <c r="P52" s="601"/>
    </row>
    <row r="53" spans="1:16" ht="27" hidden="1" customHeight="1" outlineLevel="2">
      <c r="A53" s="100">
        <v>43</v>
      </c>
      <c r="B53" s="101"/>
      <c r="C53" s="595"/>
      <c r="D53" s="374">
        <f t="shared" si="1"/>
        <v>0</v>
      </c>
      <c r="E53" s="603"/>
      <c r="F53" s="604"/>
      <c r="G53" s="604"/>
      <c r="H53" s="600"/>
      <c r="I53" s="600"/>
      <c r="J53" s="600"/>
      <c r="K53" s="600"/>
      <c r="L53" s="600"/>
      <c r="M53" s="600"/>
      <c r="N53" s="600"/>
      <c r="O53" s="600"/>
      <c r="P53" s="601"/>
    </row>
    <row r="54" spans="1:16" ht="27" hidden="1" customHeight="1" outlineLevel="2">
      <c r="A54" s="100">
        <v>44</v>
      </c>
      <c r="B54" s="101"/>
      <c r="C54" s="595"/>
      <c r="D54" s="374">
        <f t="shared" si="1"/>
        <v>0</v>
      </c>
      <c r="E54" s="603"/>
      <c r="F54" s="604"/>
      <c r="G54" s="604"/>
      <c r="H54" s="600"/>
      <c r="I54" s="600"/>
      <c r="J54" s="600"/>
      <c r="K54" s="600"/>
      <c r="L54" s="600"/>
      <c r="M54" s="600"/>
      <c r="N54" s="600"/>
      <c r="O54" s="600"/>
      <c r="P54" s="601"/>
    </row>
    <row r="55" spans="1:16" ht="27" hidden="1" customHeight="1" outlineLevel="2">
      <c r="A55" s="100">
        <v>45</v>
      </c>
      <c r="B55" s="101"/>
      <c r="C55" s="595"/>
      <c r="D55" s="374">
        <f t="shared" si="1"/>
        <v>0</v>
      </c>
      <c r="E55" s="603"/>
      <c r="F55" s="604"/>
      <c r="G55" s="604"/>
      <c r="H55" s="600"/>
      <c r="I55" s="600"/>
      <c r="J55" s="600"/>
      <c r="K55" s="600"/>
      <c r="L55" s="600"/>
      <c r="M55" s="600"/>
      <c r="N55" s="600"/>
      <c r="O55" s="600"/>
      <c r="P55" s="601"/>
    </row>
    <row r="56" spans="1:16" ht="27" hidden="1" customHeight="1" outlineLevel="2">
      <c r="A56" s="100">
        <v>46</v>
      </c>
      <c r="B56" s="101"/>
      <c r="C56" s="595"/>
      <c r="D56" s="374">
        <f t="shared" si="1"/>
        <v>0</v>
      </c>
      <c r="E56" s="603"/>
      <c r="F56" s="604"/>
      <c r="G56" s="604"/>
      <c r="H56" s="600"/>
      <c r="I56" s="600"/>
      <c r="J56" s="600"/>
      <c r="K56" s="600"/>
      <c r="L56" s="600"/>
      <c r="M56" s="600"/>
      <c r="N56" s="600"/>
      <c r="O56" s="600"/>
      <c r="P56" s="601"/>
    </row>
    <row r="57" spans="1:16" ht="27" hidden="1" customHeight="1" outlineLevel="2">
      <c r="A57" s="100">
        <v>47</v>
      </c>
      <c r="B57" s="101"/>
      <c r="C57" s="595"/>
      <c r="D57" s="374">
        <f t="shared" si="1"/>
        <v>0</v>
      </c>
      <c r="E57" s="603"/>
      <c r="F57" s="604"/>
      <c r="G57" s="604"/>
      <c r="H57" s="600"/>
      <c r="I57" s="600"/>
      <c r="J57" s="600"/>
      <c r="K57" s="600"/>
      <c r="L57" s="600"/>
      <c r="M57" s="600"/>
      <c r="N57" s="600"/>
      <c r="O57" s="600"/>
      <c r="P57" s="601"/>
    </row>
    <row r="58" spans="1:16" ht="27" hidden="1" customHeight="1" outlineLevel="2">
      <c r="A58" s="100">
        <v>48</v>
      </c>
      <c r="B58" s="101"/>
      <c r="C58" s="595"/>
      <c r="D58" s="374">
        <f t="shared" si="1"/>
        <v>0</v>
      </c>
      <c r="E58" s="603"/>
      <c r="F58" s="604"/>
      <c r="G58" s="604"/>
      <c r="H58" s="600"/>
      <c r="I58" s="600"/>
      <c r="J58" s="600"/>
      <c r="K58" s="600"/>
      <c r="L58" s="600"/>
      <c r="M58" s="600"/>
      <c r="N58" s="600"/>
      <c r="O58" s="600"/>
      <c r="P58" s="601"/>
    </row>
    <row r="59" spans="1:16" ht="27" hidden="1" customHeight="1" outlineLevel="2">
      <c r="A59" s="100">
        <v>49</v>
      </c>
      <c r="B59" s="101"/>
      <c r="C59" s="595"/>
      <c r="D59" s="374">
        <f t="shared" si="1"/>
        <v>0</v>
      </c>
      <c r="E59" s="603"/>
      <c r="F59" s="604"/>
      <c r="G59" s="604"/>
      <c r="H59" s="600"/>
      <c r="I59" s="600"/>
      <c r="J59" s="600"/>
      <c r="K59" s="600"/>
      <c r="L59" s="600"/>
      <c r="M59" s="600"/>
      <c r="N59" s="600"/>
      <c r="O59" s="600"/>
      <c r="P59" s="601"/>
    </row>
    <row r="60" spans="1:16" ht="27" hidden="1" customHeight="1" outlineLevel="2">
      <c r="A60" s="100">
        <v>50</v>
      </c>
      <c r="B60" s="101"/>
      <c r="C60" s="595"/>
      <c r="D60" s="374">
        <f t="shared" si="1"/>
        <v>0</v>
      </c>
      <c r="E60" s="603"/>
      <c r="F60" s="604"/>
      <c r="G60" s="604"/>
      <c r="H60" s="600"/>
      <c r="I60" s="600"/>
      <c r="J60" s="600"/>
      <c r="K60" s="600"/>
      <c r="L60" s="600"/>
      <c r="M60" s="600"/>
      <c r="N60" s="600"/>
      <c r="O60" s="600"/>
      <c r="P60" s="601"/>
    </row>
    <row r="61" spans="1:16" ht="27" hidden="1" customHeight="1" outlineLevel="2">
      <c r="A61" s="100">
        <v>51</v>
      </c>
      <c r="B61" s="101"/>
      <c r="C61" s="595"/>
      <c r="D61" s="374">
        <f t="shared" si="1"/>
        <v>0</v>
      </c>
      <c r="E61" s="603"/>
      <c r="F61" s="604"/>
      <c r="G61" s="604"/>
      <c r="H61" s="600"/>
      <c r="I61" s="600"/>
      <c r="J61" s="600"/>
      <c r="K61" s="600"/>
      <c r="L61" s="600"/>
      <c r="M61" s="600"/>
      <c r="N61" s="600"/>
      <c r="O61" s="600"/>
      <c r="P61" s="601"/>
    </row>
    <row r="62" spans="1:16" ht="27" hidden="1" customHeight="1" outlineLevel="2">
      <c r="A62" s="100">
        <v>52</v>
      </c>
      <c r="B62" s="101"/>
      <c r="C62" s="595"/>
      <c r="D62" s="374">
        <f t="shared" si="1"/>
        <v>0</v>
      </c>
      <c r="E62" s="603"/>
      <c r="F62" s="604"/>
      <c r="G62" s="604"/>
      <c r="H62" s="600"/>
      <c r="I62" s="600"/>
      <c r="J62" s="600"/>
      <c r="K62" s="600"/>
      <c r="L62" s="600"/>
      <c r="M62" s="600"/>
      <c r="N62" s="600"/>
      <c r="O62" s="600"/>
      <c r="P62" s="601"/>
    </row>
    <row r="63" spans="1:16" ht="27" hidden="1" customHeight="1" outlineLevel="2">
      <c r="A63" s="100">
        <v>53</v>
      </c>
      <c r="B63" s="101"/>
      <c r="C63" s="595"/>
      <c r="D63" s="374">
        <f t="shared" si="1"/>
        <v>0</v>
      </c>
      <c r="E63" s="603"/>
      <c r="F63" s="604"/>
      <c r="G63" s="604"/>
      <c r="H63" s="600"/>
      <c r="I63" s="600"/>
      <c r="J63" s="600"/>
      <c r="K63" s="600"/>
      <c r="L63" s="600"/>
      <c r="M63" s="600"/>
      <c r="N63" s="600"/>
      <c r="O63" s="600"/>
      <c r="P63" s="601"/>
    </row>
    <row r="64" spans="1:16" ht="27" hidden="1" customHeight="1" outlineLevel="2">
      <c r="A64" s="100">
        <v>54</v>
      </c>
      <c r="B64" s="101"/>
      <c r="C64" s="595"/>
      <c r="D64" s="374">
        <f t="shared" si="1"/>
        <v>0</v>
      </c>
      <c r="E64" s="603"/>
      <c r="F64" s="604"/>
      <c r="G64" s="604"/>
      <c r="H64" s="600"/>
      <c r="I64" s="600"/>
      <c r="J64" s="600"/>
      <c r="K64" s="600"/>
      <c r="L64" s="600"/>
      <c r="M64" s="600"/>
      <c r="N64" s="600"/>
      <c r="O64" s="600"/>
      <c r="P64" s="601"/>
    </row>
    <row r="65" spans="1:16" ht="27" hidden="1" customHeight="1" outlineLevel="2">
      <c r="A65" s="100">
        <v>55</v>
      </c>
      <c r="B65" s="101"/>
      <c r="C65" s="595"/>
      <c r="D65" s="374">
        <f t="shared" si="1"/>
        <v>0</v>
      </c>
      <c r="E65" s="603"/>
      <c r="F65" s="604"/>
      <c r="G65" s="604"/>
      <c r="H65" s="600"/>
      <c r="I65" s="600"/>
      <c r="J65" s="600"/>
      <c r="K65" s="600"/>
      <c r="L65" s="600"/>
      <c r="M65" s="600"/>
      <c r="N65" s="600"/>
      <c r="O65" s="600"/>
      <c r="P65" s="601"/>
    </row>
    <row r="66" spans="1:16" ht="27" hidden="1" customHeight="1" outlineLevel="2">
      <c r="A66" s="100">
        <v>56</v>
      </c>
      <c r="B66" s="101"/>
      <c r="C66" s="595"/>
      <c r="D66" s="374">
        <f t="shared" si="1"/>
        <v>0</v>
      </c>
      <c r="E66" s="603"/>
      <c r="F66" s="604"/>
      <c r="G66" s="604"/>
      <c r="H66" s="600"/>
      <c r="I66" s="600"/>
      <c r="J66" s="600"/>
      <c r="K66" s="600"/>
      <c r="L66" s="600"/>
      <c r="M66" s="600"/>
      <c r="N66" s="600"/>
      <c r="O66" s="600"/>
      <c r="P66" s="601"/>
    </row>
    <row r="67" spans="1:16" ht="27" hidden="1" customHeight="1" outlineLevel="2">
      <c r="A67" s="100">
        <v>57</v>
      </c>
      <c r="B67" s="101"/>
      <c r="C67" s="595"/>
      <c r="D67" s="374">
        <f t="shared" si="1"/>
        <v>0</v>
      </c>
      <c r="E67" s="603"/>
      <c r="F67" s="604"/>
      <c r="G67" s="604"/>
      <c r="H67" s="600"/>
      <c r="I67" s="600"/>
      <c r="J67" s="600"/>
      <c r="K67" s="600"/>
      <c r="L67" s="600"/>
      <c r="M67" s="600"/>
      <c r="N67" s="600"/>
      <c r="O67" s="600"/>
      <c r="P67" s="601"/>
    </row>
    <row r="68" spans="1:16" ht="27" hidden="1" customHeight="1" outlineLevel="2">
      <c r="A68" s="100">
        <v>58</v>
      </c>
      <c r="B68" s="101"/>
      <c r="C68" s="595"/>
      <c r="D68" s="374">
        <f t="shared" si="1"/>
        <v>0</v>
      </c>
      <c r="E68" s="603"/>
      <c r="F68" s="604"/>
      <c r="G68" s="604"/>
      <c r="H68" s="600"/>
      <c r="I68" s="600"/>
      <c r="J68" s="600"/>
      <c r="K68" s="600"/>
      <c r="L68" s="600"/>
      <c r="M68" s="600"/>
      <c r="N68" s="600"/>
      <c r="O68" s="600"/>
      <c r="P68" s="601"/>
    </row>
    <row r="69" spans="1:16" ht="27" hidden="1" customHeight="1" outlineLevel="2">
      <c r="A69" s="100">
        <v>59</v>
      </c>
      <c r="B69" s="101"/>
      <c r="C69" s="595"/>
      <c r="D69" s="374">
        <f t="shared" si="1"/>
        <v>0</v>
      </c>
      <c r="E69" s="603"/>
      <c r="F69" s="604"/>
      <c r="G69" s="604"/>
      <c r="H69" s="600"/>
      <c r="I69" s="600"/>
      <c r="J69" s="600"/>
      <c r="K69" s="600"/>
      <c r="L69" s="600"/>
      <c r="M69" s="600"/>
      <c r="N69" s="600"/>
      <c r="O69" s="600"/>
      <c r="P69" s="601"/>
    </row>
    <row r="70" spans="1:16" ht="27" hidden="1" customHeight="1" outlineLevel="2">
      <c r="A70" s="100">
        <v>60</v>
      </c>
      <c r="B70" s="101"/>
      <c r="C70" s="595"/>
      <c r="D70" s="374">
        <f t="shared" si="1"/>
        <v>0</v>
      </c>
      <c r="E70" s="603"/>
      <c r="F70" s="604"/>
      <c r="G70" s="604"/>
      <c r="H70" s="600"/>
      <c r="I70" s="600"/>
      <c r="J70" s="600"/>
      <c r="K70" s="600"/>
      <c r="L70" s="600"/>
      <c r="M70" s="600"/>
      <c r="N70" s="600"/>
      <c r="O70" s="600"/>
      <c r="P70" s="601"/>
    </row>
    <row r="71" spans="1:16" ht="27" hidden="1" customHeight="1" outlineLevel="2">
      <c r="A71" s="100">
        <v>61</v>
      </c>
      <c r="B71" s="101"/>
      <c r="C71" s="595"/>
      <c r="D71" s="374">
        <f t="shared" si="1"/>
        <v>0</v>
      </c>
      <c r="E71" s="603"/>
      <c r="F71" s="604"/>
      <c r="G71" s="604"/>
      <c r="H71" s="600"/>
      <c r="I71" s="600"/>
      <c r="J71" s="600"/>
      <c r="K71" s="600"/>
      <c r="L71" s="600"/>
      <c r="M71" s="600"/>
      <c r="N71" s="600"/>
      <c r="O71" s="600"/>
      <c r="P71" s="601"/>
    </row>
    <row r="72" spans="1:16" ht="27" hidden="1" customHeight="1" outlineLevel="2">
      <c r="A72" s="100">
        <v>62</v>
      </c>
      <c r="B72" s="101"/>
      <c r="C72" s="595"/>
      <c r="D72" s="374">
        <f t="shared" si="1"/>
        <v>0</v>
      </c>
      <c r="E72" s="603"/>
      <c r="F72" s="604"/>
      <c r="G72" s="604"/>
      <c r="H72" s="600"/>
      <c r="I72" s="600"/>
      <c r="J72" s="600"/>
      <c r="K72" s="600"/>
      <c r="L72" s="600"/>
      <c r="M72" s="600"/>
      <c r="N72" s="600"/>
      <c r="O72" s="600"/>
      <c r="P72" s="601"/>
    </row>
    <row r="73" spans="1:16" ht="27" hidden="1" customHeight="1" outlineLevel="2">
      <c r="A73" s="100">
        <v>63</v>
      </c>
      <c r="B73" s="101"/>
      <c r="C73" s="595"/>
      <c r="D73" s="374">
        <f t="shared" si="1"/>
        <v>0</v>
      </c>
      <c r="E73" s="603"/>
      <c r="F73" s="604"/>
      <c r="G73" s="604"/>
      <c r="H73" s="600"/>
      <c r="I73" s="600"/>
      <c r="J73" s="600"/>
      <c r="K73" s="600"/>
      <c r="L73" s="600"/>
      <c r="M73" s="600"/>
      <c r="N73" s="600"/>
      <c r="O73" s="600"/>
      <c r="P73" s="601"/>
    </row>
    <row r="74" spans="1:16" ht="27" hidden="1" customHeight="1" outlineLevel="2">
      <c r="A74" s="100">
        <v>64</v>
      </c>
      <c r="B74" s="101"/>
      <c r="C74" s="595"/>
      <c r="D74" s="374">
        <f t="shared" si="1"/>
        <v>0</v>
      </c>
      <c r="E74" s="603"/>
      <c r="F74" s="604"/>
      <c r="G74" s="604"/>
      <c r="H74" s="600"/>
      <c r="I74" s="600"/>
      <c r="J74" s="600"/>
      <c r="K74" s="600"/>
      <c r="L74" s="600"/>
      <c r="M74" s="600"/>
      <c r="N74" s="600"/>
      <c r="O74" s="600"/>
      <c r="P74" s="601"/>
    </row>
    <row r="75" spans="1:16" ht="27" hidden="1" customHeight="1" outlineLevel="2">
      <c r="A75" s="100">
        <v>65</v>
      </c>
      <c r="B75" s="101"/>
      <c r="C75" s="595"/>
      <c r="D75" s="374">
        <f t="shared" si="1"/>
        <v>0</v>
      </c>
      <c r="E75" s="603"/>
      <c r="F75" s="604"/>
      <c r="G75" s="604"/>
      <c r="H75" s="600"/>
      <c r="I75" s="600"/>
      <c r="J75" s="600"/>
      <c r="K75" s="600"/>
      <c r="L75" s="600"/>
      <c r="M75" s="600"/>
      <c r="N75" s="600"/>
      <c r="O75" s="600"/>
      <c r="P75" s="601"/>
    </row>
    <row r="76" spans="1:16" ht="27" hidden="1" customHeight="1" outlineLevel="2">
      <c r="A76" s="100">
        <v>66</v>
      </c>
      <c r="B76" s="101"/>
      <c r="C76" s="595"/>
      <c r="D76" s="374">
        <f t="shared" ref="D76:D110" si="2">COUNTIF(E76:P76,"○")</f>
        <v>0</v>
      </c>
      <c r="E76" s="603"/>
      <c r="F76" s="604"/>
      <c r="G76" s="604"/>
      <c r="H76" s="600"/>
      <c r="I76" s="600"/>
      <c r="J76" s="600"/>
      <c r="K76" s="600"/>
      <c r="L76" s="600"/>
      <c r="M76" s="600"/>
      <c r="N76" s="600"/>
      <c r="O76" s="600"/>
      <c r="P76" s="601"/>
    </row>
    <row r="77" spans="1:16" ht="27" hidden="1" customHeight="1" outlineLevel="2">
      <c r="A77" s="100">
        <v>67</v>
      </c>
      <c r="B77" s="101"/>
      <c r="C77" s="595"/>
      <c r="D77" s="374">
        <f t="shared" si="2"/>
        <v>0</v>
      </c>
      <c r="E77" s="603"/>
      <c r="F77" s="604"/>
      <c r="G77" s="604"/>
      <c r="H77" s="600"/>
      <c r="I77" s="600"/>
      <c r="J77" s="600"/>
      <c r="K77" s="600"/>
      <c r="L77" s="600"/>
      <c r="M77" s="600"/>
      <c r="N77" s="600"/>
      <c r="O77" s="600"/>
      <c r="P77" s="601"/>
    </row>
    <row r="78" spans="1:16" ht="27" hidden="1" customHeight="1" outlineLevel="2">
      <c r="A78" s="100">
        <v>68</v>
      </c>
      <c r="B78" s="101"/>
      <c r="C78" s="595"/>
      <c r="D78" s="374">
        <f t="shared" si="2"/>
        <v>0</v>
      </c>
      <c r="E78" s="603"/>
      <c r="F78" s="604"/>
      <c r="G78" s="604"/>
      <c r="H78" s="600"/>
      <c r="I78" s="600"/>
      <c r="J78" s="600"/>
      <c r="K78" s="600"/>
      <c r="L78" s="600"/>
      <c r="M78" s="600"/>
      <c r="N78" s="600"/>
      <c r="O78" s="600"/>
      <c r="P78" s="601"/>
    </row>
    <row r="79" spans="1:16" ht="27" hidden="1" customHeight="1" outlineLevel="2">
      <c r="A79" s="100">
        <v>69</v>
      </c>
      <c r="B79" s="101"/>
      <c r="C79" s="595"/>
      <c r="D79" s="374">
        <f t="shared" si="2"/>
        <v>0</v>
      </c>
      <c r="E79" s="603"/>
      <c r="F79" s="604"/>
      <c r="G79" s="604"/>
      <c r="H79" s="600"/>
      <c r="I79" s="600"/>
      <c r="J79" s="600"/>
      <c r="K79" s="600"/>
      <c r="L79" s="600"/>
      <c r="M79" s="600"/>
      <c r="N79" s="600"/>
      <c r="O79" s="600"/>
      <c r="P79" s="601"/>
    </row>
    <row r="80" spans="1:16" ht="27" hidden="1" customHeight="1" outlineLevel="2">
      <c r="A80" s="100">
        <v>70</v>
      </c>
      <c r="B80" s="101"/>
      <c r="C80" s="595"/>
      <c r="D80" s="374">
        <f t="shared" si="2"/>
        <v>0</v>
      </c>
      <c r="E80" s="603"/>
      <c r="F80" s="604"/>
      <c r="G80" s="604"/>
      <c r="H80" s="600"/>
      <c r="I80" s="600"/>
      <c r="J80" s="600"/>
      <c r="K80" s="600"/>
      <c r="L80" s="600"/>
      <c r="M80" s="600"/>
      <c r="N80" s="600"/>
      <c r="O80" s="600"/>
      <c r="P80" s="601"/>
    </row>
    <row r="81" spans="1:16" ht="27" hidden="1" customHeight="1" outlineLevel="2">
      <c r="A81" s="100">
        <v>71</v>
      </c>
      <c r="B81" s="101"/>
      <c r="C81" s="595"/>
      <c r="D81" s="374">
        <f t="shared" si="2"/>
        <v>0</v>
      </c>
      <c r="E81" s="603"/>
      <c r="F81" s="604"/>
      <c r="G81" s="604"/>
      <c r="H81" s="600"/>
      <c r="I81" s="600"/>
      <c r="J81" s="600"/>
      <c r="K81" s="600"/>
      <c r="L81" s="600"/>
      <c r="M81" s="600"/>
      <c r="N81" s="600"/>
      <c r="O81" s="600"/>
      <c r="P81" s="601"/>
    </row>
    <row r="82" spans="1:16" ht="27" hidden="1" customHeight="1" outlineLevel="2">
      <c r="A82" s="100">
        <v>72</v>
      </c>
      <c r="B82" s="101"/>
      <c r="C82" s="595"/>
      <c r="D82" s="374">
        <f t="shared" si="2"/>
        <v>0</v>
      </c>
      <c r="E82" s="603"/>
      <c r="F82" s="604"/>
      <c r="G82" s="604"/>
      <c r="H82" s="600"/>
      <c r="I82" s="600"/>
      <c r="J82" s="600"/>
      <c r="K82" s="600"/>
      <c r="L82" s="600"/>
      <c r="M82" s="600"/>
      <c r="N82" s="600"/>
      <c r="O82" s="600"/>
      <c r="P82" s="601"/>
    </row>
    <row r="83" spans="1:16" ht="27" hidden="1" customHeight="1" outlineLevel="2">
      <c r="A83" s="100">
        <v>73</v>
      </c>
      <c r="B83" s="101"/>
      <c r="C83" s="595"/>
      <c r="D83" s="374">
        <f t="shared" si="2"/>
        <v>0</v>
      </c>
      <c r="E83" s="603"/>
      <c r="F83" s="604"/>
      <c r="G83" s="604"/>
      <c r="H83" s="600"/>
      <c r="I83" s="600"/>
      <c r="J83" s="600"/>
      <c r="K83" s="600"/>
      <c r="L83" s="600"/>
      <c r="M83" s="600"/>
      <c r="N83" s="600"/>
      <c r="O83" s="600"/>
      <c r="P83" s="601"/>
    </row>
    <row r="84" spans="1:16" ht="27" hidden="1" customHeight="1" outlineLevel="2">
      <c r="A84" s="100">
        <v>74</v>
      </c>
      <c r="B84" s="101"/>
      <c r="C84" s="595"/>
      <c r="D84" s="374">
        <f t="shared" si="2"/>
        <v>0</v>
      </c>
      <c r="E84" s="603"/>
      <c r="F84" s="604"/>
      <c r="G84" s="604"/>
      <c r="H84" s="600"/>
      <c r="I84" s="600"/>
      <c r="J84" s="600"/>
      <c r="K84" s="600"/>
      <c r="L84" s="600"/>
      <c r="M84" s="600"/>
      <c r="N84" s="600"/>
      <c r="O84" s="600"/>
      <c r="P84" s="601"/>
    </row>
    <row r="85" spans="1:16" ht="27" hidden="1" customHeight="1" outlineLevel="2">
      <c r="A85" s="100">
        <v>75</v>
      </c>
      <c r="B85" s="101"/>
      <c r="C85" s="595"/>
      <c r="D85" s="374">
        <f t="shared" si="2"/>
        <v>0</v>
      </c>
      <c r="E85" s="603"/>
      <c r="F85" s="604"/>
      <c r="G85" s="604"/>
      <c r="H85" s="600"/>
      <c r="I85" s="600"/>
      <c r="J85" s="600"/>
      <c r="K85" s="600"/>
      <c r="L85" s="600"/>
      <c r="M85" s="600"/>
      <c r="N85" s="600"/>
      <c r="O85" s="600"/>
      <c r="P85" s="601"/>
    </row>
    <row r="86" spans="1:16" ht="27" hidden="1" customHeight="1" outlineLevel="2">
      <c r="A86" s="100">
        <v>76</v>
      </c>
      <c r="B86" s="101"/>
      <c r="C86" s="595"/>
      <c r="D86" s="374">
        <f t="shared" si="2"/>
        <v>0</v>
      </c>
      <c r="E86" s="603"/>
      <c r="F86" s="604"/>
      <c r="G86" s="604"/>
      <c r="H86" s="600"/>
      <c r="I86" s="600"/>
      <c r="J86" s="600"/>
      <c r="K86" s="600"/>
      <c r="L86" s="600"/>
      <c r="M86" s="600"/>
      <c r="N86" s="600"/>
      <c r="O86" s="600"/>
      <c r="P86" s="601"/>
    </row>
    <row r="87" spans="1:16" ht="27" hidden="1" customHeight="1" outlineLevel="2">
      <c r="A87" s="100">
        <v>77</v>
      </c>
      <c r="B87" s="101"/>
      <c r="C87" s="595"/>
      <c r="D87" s="374">
        <f t="shared" si="2"/>
        <v>0</v>
      </c>
      <c r="E87" s="603"/>
      <c r="F87" s="604"/>
      <c r="G87" s="604"/>
      <c r="H87" s="600"/>
      <c r="I87" s="600"/>
      <c r="J87" s="600"/>
      <c r="K87" s="600"/>
      <c r="L87" s="600"/>
      <c r="M87" s="600"/>
      <c r="N87" s="600"/>
      <c r="O87" s="600"/>
      <c r="P87" s="601"/>
    </row>
    <row r="88" spans="1:16" ht="27" hidden="1" customHeight="1" outlineLevel="2">
      <c r="A88" s="100">
        <v>78</v>
      </c>
      <c r="B88" s="101"/>
      <c r="C88" s="595"/>
      <c r="D88" s="374">
        <f t="shared" si="2"/>
        <v>0</v>
      </c>
      <c r="E88" s="603"/>
      <c r="F88" s="604"/>
      <c r="G88" s="604"/>
      <c r="H88" s="600"/>
      <c r="I88" s="600"/>
      <c r="J88" s="600"/>
      <c r="K88" s="600"/>
      <c r="L88" s="600"/>
      <c r="M88" s="600"/>
      <c r="N88" s="600"/>
      <c r="O88" s="600"/>
      <c r="P88" s="601"/>
    </row>
    <row r="89" spans="1:16" ht="27" hidden="1" customHeight="1" outlineLevel="2">
      <c r="A89" s="100">
        <v>79</v>
      </c>
      <c r="B89" s="101"/>
      <c r="C89" s="595"/>
      <c r="D89" s="374">
        <f t="shared" si="2"/>
        <v>0</v>
      </c>
      <c r="E89" s="603"/>
      <c r="F89" s="604"/>
      <c r="G89" s="604"/>
      <c r="H89" s="600"/>
      <c r="I89" s="600"/>
      <c r="J89" s="600"/>
      <c r="K89" s="600"/>
      <c r="L89" s="600"/>
      <c r="M89" s="600"/>
      <c r="N89" s="600"/>
      <c r="O89" s="600"/>
      <c r="P89" s="601"/>
    </row>
    <row r="90" spans="1:16" ht="27" hidden="1" customHeight="1" outlineLevel="2">
      <c r="A90" s="100">
        <v>80</v>
      </c>
      <c r="B90" s="101"/>
      <c r="C90" s="595"/>
      <c r="D90" s="374">
        <f t="shared" si="2"/>
        <v>0</v>
      </c>
      <c r="E90" s="603"/>
      <c r="F90" s="604"/>
      <c r="G90" s="604"/>
      <c r="H90" s="600"/>
      <c r="I90" s="600"/>
      <c r="J90" s="600"/>
      <c r="K90" s="600"/>
      <c r="L90" s="600"/>
      <c r="M90" s="600"/>
      <c r="N90" s="600"/>
      <c r="O90" s="600"/>
      <c r="P90" s="601"/>
    </row>
    <row r="91" spans="1:16" ht="27" hidden="1" customHeight="1" outlineLevel="2">
      <c r="A91" s="100">
        <v>81</v>
      </c>
      <c r="B91" s="101"/>
      <c r="C91" s="595"/>
      <c r="D91" s="374">
        <f t="shared" si="2"/>
        <v>0</v>
      </c>
      <c r="E91" s="603"/>
      <c r="F91" s="604"/>
      <c r="G91" s="604"/>
      <c r="H91" s="600"/>
      <c r="I91" s="600"/>
      <c r="J91" s="600"/>
      <c r="K91" s="600"/>
      <c r="L91" s="600"/>
      <c r="M91" s="600"/>
      <c r="N91" s="600"/>
      <c r="O91" s="600"/>
      <c r="P91" s="601"/>
    </row>
    <row r="92" spans="1:16" ht="27" hidden="1" customHeight="1" outlineLevel="2">
      <c r="A92" s="100">
        <v>82</v>
      </c>
      <c r="B92" s="101"/>
      <c r="C92" s="595"/>
      <c r="D92" s="374">
        <f t="shared" si="2"/>
        <v>0</v>
      </c>
      <c r="E92" s="603"/>
      <c r="F92" s="604"/>
      <c r="G92" s="604"/>
      <c r="H92" s="600"/>
      <c r="I92" s="600"/>
      <c r="J92" s="600"/>
      <c r="K92" s="600"/>
      <c r="L92" s="600"/>
      <c r="M92" s="600"/>
      <c r="N92" s="600"/>
      <c r="O92" s="600"/>
      <c r="P92" s="601"/>
    </row>
    <row r="93" spans="1:16" ht="27" hidden="1" customHeight="1" outlineLevel="2">
      <c r="A93" s="100">
        <v>83</v>
      </c>
      <c r="B93" s="101"/>
      <c r="C93" s="595"/>
      <c r="D93" s="374">
        <f t="shared" si="2"/>
        <v>0</v>
      </c>
      <c r="E93" s="603"/>
      <c r="F93" s="604"/>
      <c r="G93" s="604"/>
      <c r="H93" s="600"/>
      <c r="I93" s="600"/>
      <c r="J93" s="600"/>
      <c r="K93" s="600"/>
      <c r="L93" s="600"/>
      <c r="M93" s="600"/>
      <c r="N93" s="600"/>
      <c r="O93" s="600"/>
      <c r="P93" s="601"/>
    </row>
    <row r="94" spans="1:16" ht="27" hidden="1" customHeight="1" outlineLevel="2">
      <c r="A94" s="100">
        <v>84</v>
      </c>
      <c r="B94" s="101"/>
      <c r="C94" s="595"/>
      <c r="D94" s="374">
        <f t="shared" si="2"/>
        <v>0</v>
      </c>
      <c r="E94" s="603"/>
      <c r="F94" s="604"/>
      <c r="G94" s="604"/>
      <c r="H94" s="600"/>
      <c r="I94" s="600"/>
      <c r="J94" s="600"/>
      <c r="K94" s="600"/>
      <c r="L94" s="600"/>
      <c r="M94" s="600"/>
      <c r="N94" s="600"/>
      <c r="O94" s="600"/>
      <c r="P94" s="601"/>
    </row>
    <row r="95" spans="1:16" ht="27" hidden="1" customHeight="1" outlineLevel="2">
      <c r="A95" s="100">
        <v>85</v>
      </c>
      <c r="B95" s="101"/>
      <c r="C95" s="595"/>
      <c r="D95" s="374">
        <f t="shared" si="2"/>
        <v>0</v>
      </c>
      <c r="E95" s="603"/>
      <c r="F95" s="604"/>
      <c r="G95" s="604"/>
      <c r="H95" s="600"/>
      <c r="I95" s="600"/>
      <c r="J95" s="600"/>
      <c r="K95" s="600"/>
      <c r="L95" s="600"/>
      <c r="M95" s="600"/>
      <c r="N95" s="600"/>
      <c r="O95" s="600"/>
      <c r="P95" s="601"/>
    </row>
    <row r="96" spans="1:16" ht="27" hidden="1" customHeight="1" outlineLevel="2">
      <c r="A96" s="100">
        <v>86</v>
      </c>
      <c r="B96" s="101"/>
      <c r="C96" s="595"/>
      <c r="D96" s="374">
        <f t="shared" si="2"/>
        <v>0</v>
      </c>
      <c r="E96" s="603"/>
      <c r="F96" s="604"/>
      <c r="G96" s="604"/>
      <c r="H96" s="600"/>
      <c r="I96" s="600"/>
      <c r="J96" s="600"/>
      <c r="K96" s="600"/>
      <c r="L96" s="600"/>
      <c r="M96" s="600"/>
      <c r="N96" s="600"/>
      <c r="O96" s="600"/>
      <c r="P96" s="601"/>
    </row>
    <row r="97" spans="1:17" ht="27" hidden="1" customHeight="1" outlineLevel="2">
      <c r="A97" s="100">
        <v>87</v>
      </c>
      <c r="B97" s="101"/>
      <c r="C97" s="595"/>
      <c r="D97" s="374">
        <f t="shared" si="2"/>
        <v>0</v>
      </c>
      <c r="E97" s="603"/>
      <c r="F97" s="604"/>
      <c r="G97" s="604"/>
      <c r="H97" s="600"/>
      <c r="I97" s="600"/>
      <c r="J97" s="600"/>
      <c r="K97" s="600"/>
      <c r="L97" s="600"/>
      <c r="M97" s="600"/>
      <c r="N97" s="600"/>
      <c r="O97" s="600"/>
      <c r="P97" s="601"/>
    </row>
    <row r="98" spans="1:17" ht="27" hidden="1" customHeight="1" outlineLevel="2">
      <c r="A98" s="100">
        <v>88</v>
      </c>
      <c r="B98" s="101"/>
      <c r="C98" s="595"/>
      <c r="D98" s="374">
        <f t="shared" si="2"/>
        <v>0</v>
      </c>
      <c r="E98" s="603"/>
      <c r="F98" s="604"/>
      <c r="G98" s="604"/>
      <c r="H98" s="600"/>
      <c r="I98" s="600"/>
      <c r="J98" s="600"/>
      <c r="K98" s="600"/>
      <c r="L98" s="600"/>
      <c r="M98" s="600"/>
      <c r="N98" s="600"/>
      <c r="O98" s="600"/>
      <c r="P98" s="601"/>
    </row>
    <row r="99" spans="1:17" ht="27" hidden="1" customHeight="1" outlineLevel="2">
      <c r="A99" s="100">
        <v>89</v>
      </c>
      <c r="B99" s="101"/>
      <c r="C99" s="595"/>
      <c r="D99" s="374">
        <f t="shared" si="2"/>
        <v>0</v>
      </c>
      <c r="E99" s="603"/>
      <c r="F99" s="604"/>
      <c r="G99" s="604"/>
      <c r="H99" s="600"/>
      <c r="I99" s="600"/>
      <c r="J99" s="600"/>
      <c r="K99" s="600"/>
      <c r="L99" s="600"/>
      <c r="M99" s="600"/>
      <c r="N99" s="600"/>
      <c r="O99" s="600"/>
      <c r="P99" s="601"/>
    </row>
    <row r="100" spans="1:17" ht="27" hidden="1" customHeight="1" outlineLevel="2">
      <c r="A100" s="100">
        <v>90</v>
      </c>
      <c r="B100" s="101"/>
      <c r="C100" s="595"/>
      <c r="D100" s="374">
        <f t="shared" si="2"/>
        <v>0</v>
      </c>
      <c r="E100" s="603"/>
      <c r="F100" s="604"/>
      <c r="G100" s="604"/>
      <c r="H100" s="600"/>
      <c r="I100" s="600"/>
      <c r="J100" s="600"/>
      <c r="K100" s="600"/>
      <c r="L100" s="600"/>
      <c r="M100" s="600"/>
      <c r="N100" s="600"/>
      <c r="O100" s="600"/>
      <c r="P100" s="601"/>
    </row>
    <row r="101" spans="1:17" ht="27" hidden="1" customHeight="1" outlineLevel="2">
      <c r="A101" s="100">
        <v>91</v>
      </c>
      <c r="B101" s="101"/>
      <c r="C101" s="595"/>
      <c r="D101" s="374">
        <f t="shared" si="2"/>
        <v>0</v>
      </c>
      <c r="E101" s="603"/>
      <c r="F101" s="604"/>
      <c r="G101" s="604"/>
      <c r="H101" s="600"/>
      <c r="I101" s="600"/>
      <c r="J101" s="600"/>
      <c r="K101" s="600"/>
      <c r="L101" s="600"/>
      <c r="M101" s="600"/>
      <c r="N101" s="600"/>
      <c r="O101" s="600"/>
      <c r="P101" s="601"/>
    </row>
    <row r="102" spans="1:17" ht="27" hidden="1" customHeight="1" outlineLevel="2">
      <c r="A102" s="100">
        <v>92</v>
      </c>
      <c r="B102" s="101"/>
      <c r="C102" s="595"/>
      <c r="D102" s="374">
        <f t="shared" si="2"/>
        <v>0</v>
      </c>
      <c r="E102" s="603"/>
      <c r="F102" s="604"/>
      <c r="G102" s="604"/>
      <c r="H102" s="600"/>
      <c r="I102" s="600"/>
      <c r="J102" s="600"/>
      <c r="K102" s="600"/>
      <c r="L102" s="600"/>
      <c r="M102" s="600"/>
      <c r="N102" s="600"/>
      <c r="O102" s="600"/>
      <c r="P102" s="601"/>
    </row>
    <row r="103" spans="1:17" ht="27" hidden="1" customHeight="1" outlineLevel="2">
      <c r="A103" s="100">
        <v>93</v>
      </c>
      <c r="B103" s="101"/>
      <c r="C103" s="595"/>
      <c r="D103" s="374">
        <f t="shared" si="2"/>
        <v>0</v>
      </c>
      <c r="E103" s="603"/>
      <c r="F103" s="604"/>
      <c r="G103" s="604"/>
      <c r="H103" s="600"/>
      <c r="I103" s="600"/>
      <c r="J103" s="600"/>
      <c r="K103" s="600"/>
      <c r="L103" s="600"/>
      <c r="M103" s="600"/>
      <c r="N103" s="600"/>
      <c r="O103" s="600"/>
      <c r="P103" s="601"/>
    </row>
    <row r="104" spans="1:17" ht="27" hidden="1" customHeight="1" outlineLevel="2">
      <c r="A104" s="100">
        <v>94</v>
      </c>
      <c r="B104" s="101"/>
      <c r="C104" s="595"/>
      <c r="D104" s="374">
        <f t="shared" si="2"/>
        <v>0</v>
      </c>
      <c r="E104" s="603"/>
      <c r="F104" s="604"/>
      <c r="G104" s="604"/>
      <c r="H104" s="600"/>
      <c r="I104" s="600"/>
      <c r="J104" s="600"/>
      <c r="K104" s="600"/>
      <c r="L104" s="600"/>
      <c r="M104" s="600"/>
      <c r="N104" s="600"/>
      <c r="O104" s="600"/>
      <c r="P104" s="601"/>
    </row>
    <row r="105" spans="1:17" ht="27" hidden="1" customHeight="1" outlineLevel="2">
      <c r="A105" s="100">
        <v>95</v>
      </c>
      <c r="B105" s="101"/>
      <c r="C105" s="595"/>
      <c r="D105" s="374">
        <f t="shared" si="2"/>
        <v>0</v>
      </c>
      <c r="E105" s="603"/>
      <c r="F105" s="604"/>
      <c r="G105" s="604"/>
      <c r="H105" s="600"/>
      <c r="I105" s="600"/>
      <c r="J105" s="600"/>
      <c r="K105" s="600"/>
      <c r="L105" s="600"/>
      <c r="M105" s="600"/>
      <c r="N105" s="600"/>
      <c r="O105" s="600"/>
      <c r="P105" s="601"/>
    </row>
    <row r="106" spans="1:17" ht="27" hidden="1" customHeight="1" outlineLevel="2">
      <c r="A106" s="100">
        <v>96</v>
      </c>
      <c r="B106" s="101"/>
      <c r="C106" s="595"/>
      <c r="D106" s="374">
        <f t="shared" si="2"/>
        <v>0</v>
      </c>
      <c r="E106" s="603"/>
      <c r="F106" s="604"/>
      <c r="G106" s="604"/>
      <c r="H106" s="600"/>
      <c r="I106" s="600"/>
      <c r="J106" s="600"/>
      <c r="K106" s="600"/>
      <c r="L106" s="600"/>
      <c r="M106" s="600"/>
      <c r="N106" s="600"/>
      <c r="O106" s="600"/>
      <c r="P106" s="601"/>
    </row>
    <row r="107" spans="1:17" ht="27" hidden="1" customHeight="1" outlineLevel="2">
      <c r="A107" s="100">
        <v>97</v>
      </c>
      <c r="B107" s="101"/>
      <c r="C107" s="595"/>
      <c r="D107" s="374">
        <f t="shared" si="2"/>
        <v>0</v>
      </c>
      <c r="E107" s="603"/>
      <c r="F107" s="604"/>
      <c r="G107" s="604"/>
      <c r="H107" s="600"/>
      <c r="I107" s="600"/>
      <c r="J107" s="600"/>
      <c r="K107" s="600"/>
      <c r="L107" s="600"/>
      <c r="M107" s="600"/>
      <c r="N107" s="600"/>
      <c r="O107" s="600"/>
      <c r="P107" s="601"/>
    </row>
    <row r="108" spans="1:17" ht="27" hidden="1" customHeight="1" outlineLevel="2">
      <c r="A108" s="100">
        <v>98</v>
      </c>
      <c r="B108" s="101"/>
      <c r="C108" s="595"/>
      <c r="D108" s="374">
        <f t="shared" si="2"/>
        <v>0</v>
      </c>
      <c r="E108" s="603"/>
      <c r="F108" s="604"/>
      <c r="G108" s="604"/>
      <c r="H108" s="600"/>
      <c r="I108" s="600"/>
      <c r="J108" s="600"/>
      <c r="K108" s="600"/>
      <c r="L108" s="600"/>
      <c r="M108" s="600"/>
      <c r="N108" s="600"/>
      <c r="O108" s="600"/>
      <c r="P108" s="601"/>
    </row>
    <row r="109" spans="1:17" ht="27" hidden="1" customHeight="1" outlineLevel="2">
      <c r="A109" s="100">
        <v>99</v>
      </c>
      <c r="B109" s="101"/>
      <c r="C109" s="595"/>
      <c r="D109" s="374">
        <f t="shared" si="2"/>
        <v>0</v>
      </c>
      <c r="E109" s="603"/>
      <c r="F109" s="604"/>
      <c r="G109" s="604"/>
      <c r="H109" s="600"/>
      <c r="I109" s="600"/>
      <c r="J109" s="600"/>
      <c r="K109" s="600"/>
      <c r="L109" s="600"/>
      <c r="M109" s="600"/>
      <c r="N109" s="600"/>
      <c r="O109" s="600"/>
      <c r="P109" s="601"/>
    </row>
    <row r="110" spans="1:17" ht="27" hidden="1" customHeight="1" outlineLevel="2" thickBot="1">
      <c r="A110" s="100">
        <v>100</v>
      </c>
      <c r="B110" s="99"/>
      <c r="C110" s="596"/>
      <c r="D110" s="373">
        <f t="shared" si="2"/>
        <v>0</v>
      </c>
      <c r="E110" s="605"/>
      <c r="F110" s="606"/>
      <c r="G110" s="606"/>
      <c r="H110" s="607"/>
      <c r="I110" s="607"/>
      <c r="J110" s="607"/>
      <c r="K110" s="607"/>
      <c r="L110" s="607"/>
      <c r="M110" s="607"/>
      <c r="N110" s="607"/>
      <c r="O110" s="607"/>
      <c r="P110" s="608"/>
    </row>
    <row r="111" spans="1:17" ht="27" customHeight="1" collapsed="1" thickBot="1">
      <c r="A111" s="996" t="s">
        <v>212</v>
      </c>
      <c r="B111" s="997"/>
      <c r="C111" s="375"/>
      <c r="D111" s="376">
        <f>SUM(D11:D110)</f>
        <v>132</v>
      </c>
      <c r="E111" s="426">
        <f>COUNTIF(E11:E110,"○")</f>
        <v>11</v>
      </c>
      <c r="F111" s="427">
        <f t="shared" ref="F111:P111" si="3">COUNTIF(F11:F110,"○")</f>
        <v>11</v>
      </c>
      <c r="G111" s="427">
        <f t="shared" si="3"/>
        <v>11</v>
      </c>
      <c r="H111" s="427">
        <f t="shared" si="3"/>
        <v>11</v>
      </c>
      <c r="I111" s="427">
        <f t="shared" si="3"/>
        <v>11</v>
      </c>
      <c r="J111" s="427">
        <f t="shared" si="3"/>
        <v>11</v>
      </c>
      <c r="K111" s="427">
        <f t="shared" si="3"/>
        <v>11</v>
      </c>
      <c r="L111" s="427">
        <f t="shared" si="3"/>
        <v>11</v>
      </c>
      <c r="M111" s="427">
        <f t="shared" si="3"/>
        <v>11</v>
      </c>
      <c r="N111" s="427">
        <f t="shared" si="3"/>
        <v>11</v>
      </c>
      <c r="O111" s="427">
        <f t="shared" si="3"/>
        <v>11</v>
      </c>
      <c r="P111" s="428">
        <f t="shared" si="3"/>
        <v>11</v>
      </c>
      <c r="Q111" s="429">
        <f>SUM(E111:P111)-D111</f>
        <v>0</v>
      </c>
    </row>
    <row r="112" spans="1:17" ht="27" customHeight="1" thickBot="1">
      <c r="A112" s="979" t="s">
        <v>213</v>
      </c>
      <c r="B112" s="980"/>
      <c r="C112" s="981"/>
      <c r="D112" s="360">
        <f>ROUNDDOWN($D$111/12,0)</f>
        <v>11</v>
      </c>
    </row>
    <row r="113" spans="1:16">
      <c r="A113" s="361" t="s">
        <v>292</v>
      </c>
      <c r="B113" s="362"/>
      <c r="C113" s="362"/>
      <c r="D113" s="362"/>
      <c r="E113" s="362"/>
      <c r="F113" s="362"/>
      <c r="G113" s="362"/>
      <c r="H113" s="362"/>
      <c r="I113" s="362"/>
      <c r="J113" s="362"/>
      <c r="K113" s="362"/>
      <c r="L113" s="362"/>
      <c r="M113" s="362"/>
      <c r="N113" s="362"/>
      <c r="O113" s="362"/>
      <c r="P113" s="362"/>
    </row>
    <row r="114" spans="1:16">
      <c r="A114" s="362" t="s">
        <v>293</v>
      </c>
      <c r="B114" s="362"/>
      <c r="C114" s="362"/>
      <c r="D114" s="362"/>
      <c r="E114" s="362"/>
      <c r="F114" s="362"/>
      <c r="G114" s="362"/>
      <c r="H114" s="362"/>
      <c r="I114" s="362"/>
      <c r="J114" s="362"/>
      <c r="K114" s="362"/>
      <c r="L114" s="362"/>
      <c r="M114" s="362"/>
      <c r="N114" s="362"/>
      <c r="O114" s="362"/>
      <c r="P114" s="362"/>
    </row>
    <row r="115" spans="1:16">
      <c r="A115" s="982" t="s">
        <v>294</v>
      </c>
      <c r="B115" s="983"/>
      <c r="C115" s="983"/>
      <c r="D115" s="983"/>
      <c r="E115" s="983"/>
      <c r="F115" s="983"/>
      <c r="G115" s="983"/>
      <c r="H115" s="983"/>
      <c r="I115" s="983"/>
      <c r="J115" s="983"/>
      <c r="K115" s="983"/>
      <c r="L115" s="983"/>
      <c r="M115" s="983"/>
      <c r="N115" s="983"/>
      <c r="O115" s="983"/>
      <c r="P115" s="983"/>
    </row>
    <row r="116" spans="1:16">
      <c r="A116" s="362" t="s">
        <v>295</v>
      </c>
      <c r="B116" s="377"/>
      <c r="C116" s="362"/>
      <c r="D116" s="362"/>
      <c r="E116" s="362"/>
      <c r="F116" s="362"/>
      <c r="G116" s="362"/>
      <c r="H116" s="362"/>
      <c r="I116" s="362"/>
      <c r="J116" s="362"/>
      <c r="K116" s="362"/>
      <c r="L116" s="362"/>
      <c r="M116" s="362"/>
      <c r="N116" s="362"/>
      <c r="O116" s="362"/>
      <c r="P116" s="362"/>
    </row>
    <row r="117" spans="1:16">
      <c r="A117" s="362" t="s">
        <v>330</v>
      </c>
      <c r="B117" s="362"/>
      <c r="C117" s="362"/>
      <c r="D117" s="362"/>
      <c r="E117" s="362"/>
      <c r="F117" s="362"/>
      <c r="G117" s="362"/>
      <c r="H117" s="362"/>
      <c r="I117" s="362"/>
      <c r="J117" s="362"/>
      <c r="K117" s="362"/>
      <c r="L117" s="362"/>
      <c r="M117" s="362"/>
      <c r="N117" s="362"/>
      <c r="O117" s="362"/>
      <c r="P117" s="362"/>
    </row>
    <row r="118" spans="1:16" ht="26.25" customHeight="1">
      <c r="A118" s="362"/>
      <c r="B118" s="984" t="s">
        <v>701</v>
      </c>
      <c r="C118" s="941"/>
      <c r="D118" s="941"/>
      <c r="E118" s="941"/>
      <c r="F118" s="941"/>
      <c r="G118" s="941"/>
      <c r="H118" s="941"/>
      <c r="I118" s="941"/>
      <c r="J118" s="941"/>
      <c r="K118" s="941"/>
      <c r="L118" s="941"/>
      <c r="M118" s="941"/>
      <c r="N118" s="941"/>
      <c r="O118" s="941"/>
      <c r="P118" s="941"/>
    </row>
    <row r="119" spans="1:16">
      <c r="A119" s="362"/>
      <c r="B119" s="377" t="s">
        <v>595</v>
      </c>
      <c r="C119" s="362"/>
      <c r="D119" s="362"/>
      <c r="E119" s="362"/>
      <c r="F119" s="362"/>
      <c r="G119" s="362"/>
      <c r="H119" s="362"/>
      <c r="I119" s="362"/>
      <c r="J119" s="362"/>
      <c r="K119" s="362"/>
      <c r="L119" s="362"/>
      <c r="M119" s="362"/>
      <c r="N119" s="362"/>
      <c r="O119" s="362"/>
      <c r="P119" s="362"/>
    </row>
    <row r="120" spans="1:16">
      <c r="A120" s="362" t="s">
        <v>296</v>
      </c>
      <c r="B120" s="362"/>
      <c r="C120" s="362"/>
      <c r="D120" s="362"/>
      <c r="E120" s="362"/>
      <c r="F120" s="362"/>
      <c r="G120" s="362"/>
      <c r="H120" s="362"/>
      <c r="I120" s="362"/>
      <c r="J120" s="362"/>
      <c r="K120" s="362"/>
      <c r="L120" s="362"/>
      <c r="M120" s="362"/>
      <c r="N120" s="362"/>
      <c r="O120" s="362"/>
      <c r="P120" s="362"/>
    </row>
    <row r="121" spans="1:16" ht="24.75" customHeight="1">
      <c r="A121" s="362"/>
      <c r="B121" s="985" t="s">
        <v>306</v>
      </c>
      <c r="C121" s="986"/>
      <c r="D121" s="986"/>
      <c r="E121" s="986"/>
      <c r="F121" s="986"/>
      <c r="G121" s="986"/>
      <c r="H121" s="986"/>
      <c r="I121" s="986"/>
      <c r="J121" s="986"/>
      <c r="K121" s="986"/>
      <c r="L121" s="986"/>
      <c r="M121" s="986"/>
      <c r="N121" s="986"/>
      <c r="O121" s="986"/>
      <c r="P121" s="986"/>
    </row>
    <row r="122" spans="1:16">
      <c r="A122" s="362"/>
      <c r="B122" s="91" t="s">
        <v>307</v>
      </c>
      <c r="C122" s="362"/>
      <c r="D122" s="362"/>
      <c r="E122" s="362"/>
      <c r="F122" s="362"/>
      <c r="G122" s="362"/>
      <c r="H122" s="362"/>
      <c r="I122" s="362"/>
      <c r="J122" s="362"/>
      <c r="K122" s="362"/>
      <c r="L122" s="362"/>
      <c r="M122" s="362"/>
      <c r="N122" s="362"/>
      <c r="O122" s="362"/>
      <c r="P122" s="362"/>
    </row>
    <row r="123" spans="1:16">
      <c r="A123" s="362" t="s">
        <v>297</v>
      </c>
      <c r="B123" s="362"/>
      <c r="C123" s="362"/>
      <c r="D123" s="362"/>
      <c r="E123" s="362"/>
      <c r="F123" s="362"/>
      <c r="G123" s="362"/>
      <c r="H123" s="362"/>
      <c r="I123" s="362"/>
      <c r="J123" s="362"/>
      <c r="K123" s="362"/>
      <c r="L123" s="362"/>
      <c r="M123" s="362"/>
      <c r="N123" s="362"/>
      <c r="O123" s="362"/>
      <c r="P123" s="362"/>
    </row>
    <row r="124" spans="1:16">
      <c r="A124" s="362" t="s">
        <v>305</v>
      </c>
      <c r="B124" s="362"/>
      <c r="C124" s="362"/>
      <c r="D124" s="362"/>
      <c r="E124" s="362"/>
      <c r="F124" s="362"/>
      <c r="G124" s="362"/>
      <c r="H124" s="362"/>
      <c r="I124" s="362"/>
      <c r="J124" s="362"/>
      <c r="K124" s="362"/>
      <c r="L124" s="362"/>
      <c r="M124" s="362"/>
      <c r="N124" s="362"/>
      <c r="O124" s="362"/>
      <c r="P124" s="362"/>
    </row>
    <row r="125" spans="1:16">
      <c r="A125" s="362"/>
      <c r="B125" s="91" t="s">
        <v>298</v>
      </c>
      <c r="C125" s="362"/>
      <c r="D125" s="362"/>
      <c r="E125" s="362"/>
      <c r="F125" s="362"/>
      <c r="G125" s="362"/>
      <c r="H125" s="362"/>
      <c r="I125" s="362"/>
      <c r="J125" s="362"/>
      <c r="K125" s="362"/>
      <c r="L125" s="362"/>
      <c r="M125" s="362"/>
      <c r="N125" s="362"/>
      <c r="O125" s="362"/>
      <c r="P125" s="362"/>
    </row>
    <row r="126" spans="1:16">
      <c r="B126" s="91"/>
    </row>
    <row r="127" spans="1:16">
      <c r="D127" s="378" t="s">
        <v>659</v>
      </c>
      <c r="E127" s="379">
        <f>COUNTIFS($C$11:$C$110,"看護職員",$E$11:$E$110,"○")</f>
        <v>6</v>
      </c>
      <c r="F127" s="379">
        <f>COUNTIFS($C$11:$C$110,"看護職員",$F$11:$F$110,"○")</f>
        <v>6</v>
      </c>
      <c r="G127" s="379">
        <f>COUNTIFS($C$11:$C$110,"看護職員",$G$11:$G$110,"○")</f>
        <v>6</v>
      </c>
      <c r="H127" s="379">
        <f>COUNTIFS($C$11:$C$110,"看護職員",$H$11:$H$110,"○")</f>
        <v>6</v>
      </c>
      <c r="I127" s="379">
        <f>COUNTIFS($C$11:$C$110,"看護職員",$I$11:$I$110,"○")</f>
        <v>6</v>
      </c>
      <c r="J127" s="379">
        <f>COUNTIFS($C$11:$C$110,"看護職員",$J$11:$J$110,"○")</f>
        <v>6</v>
      </c>
      <c r="K127" s="379">
        <f>COUNTIFS($C$11:$C$110,"看護職員",$K$11:$K$110,"○")</f>
        <v>5</v>
      </c>
      <c r="L127" s="379">
        <f>COUNTIFS($C$11:$C$110,"看護職員",$L$11:$L$110,"○")</f>
        <v>5</v>
      </c>
      <c r="M127" s="379">
        <f>COUNTIFS($C$11:$C$110,"看護職員",$M$11:$M$110,"○")</f>
        <v>5</v>
      </c>
      <c r="N127" s="379">
        <f>COUNTIFS($C$11:$C$110,"看護職員",$N$11:$N$110,"○")</f>
        <v>5</v>
      </c>
      <c r="O127" s="379">
        <f>COUNTIFS($C$11:$C$110,"看護職員",$O$11:$O$110,"○")</f>
        <v>5</v>
      </c>
      <c r="P127" s="379">
        <f>COUNTIFS($C$11:$C$110,"看護職員",$P$11:$P$110,"○")</f>
        <v>5</v>
      </c>
    </row>
    <row r="128" spans="1:16">
      <c r="D128" s="378" t="s">
        <v>698</v>
      </c>
      <c r="E128" s="379">
        <f>COUNTIFS($C$11:$C$110,"医師（男性）",$E$11:$E$110,"○")</f>
        <v>1</v>
      </c>
      <c r="F128" s="379">
        <f>COUNTIFS($C$11:$C$110,"医師（男性）",$F$11:$F$110,"○")</f>
        <v>1</v>
      </c>
      <c r="G128" s="379">
        <f>COUNTIFS($C$11:$C$110,"医師（男性）",$G$11:$G$110,"○")</f>
        <v>1</v>
      </c>
      <c r="H128" s="379">
        <f>COUNTIFS($C$11:$C$110,"医師（男性）",$H$11:$H$110,"○")</f>
        <v>1</v>
      </c>
      <c r="I128" s="379">
        <f>COUNTIFS($C$11:$C$110,"医師（男性）",$I$11:$I$110,"○")</f>
        <v>1</v>
      </c>
      <c r="J128" s="379">
        <f>COUNTIFS($C$11:$C$110,"医師（男性）",$J$11:$J$110,"○")</f>
        <v>1</v>
      </c>
      <c r="K128" s="379">
        <f>COUNTIFS($C$11:$C$110,"医師（男性）",$K$11:$K$110,"○")</f>
        <v>1</v>
      </c>
      <c r="L128" s="379">
        <f>COUNTIFS($C$11:$C$110,"医師（男性）",$L$11:$L$110,"○")</f>
        <v>1</v>
      </c>
      <c r="M128" s="379">
        <f>COUNTIFS($C$11:$C$110,"医師（男性）",$M$11:$M$110,"○")</f>
        <v>1</v>
      </c>
      <c r="N128" s="379">
        <f>COUNTIFS($C$11:$C$110,"医師（男性）",$N$11:$N$110,"○")</f>
        <v>1</v>
      </c>
      <c r="O128" s="379">
        <f>COUNTIFS($C$11:$C$110,"医師（男性）",$O$11:$O$110,"○")</f>
        <v>1</v>
      </c>
      <c r="P128" s="379">
        <f>COUNTIFS($C$11:$C$110,"医師（男性）",$P$11:$P$110,"○")</f>
        <v>1</v>
      </c>
    </row>
    <row r="129" spans="4:17">
      <c r="D129" s="378" t="s">
        <v>697</v>
      </c>
      <c r="E129" s="379">
        <f>COUNTIFS($C$11:$C$110,"医師（女性）",$E$11:$E$110,"○")</f>
        <v>2</v>
      </c>
      <c r="F129" s="379">
        <f>COUNTIFS($C$11:$C$110,"医師（女性）",$F$11:$F$110,"○")</f>
        <v>2</v>
      </c>
      <c r="G129" s="379">
        <f>COUNTIFS($C$11:$C$110,"医師（女性）",$G$11:$G$110,"○")</f>
        <v>2</v>
      </c>
      <c r="H129" s="379">
        <f>COUNTIFS($C$11:$C$110,"医師（女性）",$H$11:$H$110,"○")</f>
        <v>2</v>
      </c>
      <c r="I129" s="379">
        <f>COUNTIFS($C$11:$C$110,"医師（女性）",$I$11:$I$110,"○")</f>
        <v>2</v>
      </c>
      <c r="J129" s="379">
        <f>COUNTIFS($C$11:$C$110,"医師（女性）",$J$11:$J$110,"○")</f>
        <v>2</v>
      </c>
      <c r="K129" s="379">
        <f>COUNTIFS($C$11:$C$110,"医師（女性）",$K$11:$K$110,"○")</f>
        <v>2</v>
      </c>
      <c r="L129" s="379">
        <f>COUNTIFS($C$11:$C$110,"医師（女性）",$L$11:$L$110,"○")</f>
        <v>2</v>
      </c>
      <c r="M129" s="379">
        <f>COUNTIFS($C$11:$C$110,"医師（女性）",$M$11:$M$110,"○")</f>
        <v>2</v>
      </c>
      <c r="N129" s="379">
        <f>COUNTIFS($C$11:$C$110,"医師（女性）",$N$11:$N$110,"○")</f>
        <v>2</v>
      </c>
      <c r="O129" s="379">
        <f>COUNTIFS($C$11:$C$110,"医師（女性）",$O$11:$O$110,"○")</f>
        <v>2</v>
      </c>
      <c r="P129" s="379">
        <f>COUNTIFS($C$11:$C$110,"医師（女性）",$P$11:$P$110,"○")</f>
        <v>2</v>
      </c>
    </row>
    <row r="130" spans="4:17">
      <c r="D130" s="378" t="s">
        <v>658</v>
      </c>
      <c r="E130" s="379">
        <f>COUNTIFS($C$11:$C$110,"その他の職員",$E$11:$E$110,"○")</f>
        <v>2</v>
      </c>
      <c r="F130" s="379">
        <f>COUNTIFS($C$11:$C$110,"その他の職員",$F$11:$F$110,"○")</f>
        <v>2</v>
      </c>
      <c r="G130" s="379">
        <f>COUNTIFS($C$11:$C$110,"その他の職員",$G$11:$G$110,"○")</f>
        <v>2</v>
      </c>
      <c r="H130" s="379">
        <f>COUNTIFS($C$11:$C$110,"その他の職員",$H$11:$H$110,"○")</f>
        <v>2</v>
      </c>
      <c r="I130" s="379">
        <f>COUNTIFS($C$11:$C$110,"その他の職員",$I$11:$I$110,"○")</f>
        <v>2</v>
      </c>
      <c r="J130" s="379">
        <f>COUNTIFS($C$11:$C$110,"その他の職員",$J$11:$J$110,"○")</f>
        <v>2</v>
      </c>
      <c r="K130" s="379">
        <f>COUNTIFS($C$11:$C$110,"その他の職員",$K$11:$K$110,"○")</f>
        <v>3</v>
      </c>
      <c r="L130" s="379">
        <f>COUNTIFS($C$11:$C$110,"その他の職員",$L$11:$L$110,"○")</f>
        <v>3</v>
      </c>
      <c r="M130" s="379">
        <f>COUNTIFS($C$11:$C$110,"その他の職員",$M$11:$M$110,"○")</f>
        <v>3</v>
      </c>
      <c r="N130" s="379">
        <f>COUNTIFS($C$11:$C$110,"その他の職員",$N$11:$N$110,"○")</f>
        <v>3</v>
      </c>
      <c r="O130" s="379">
        <f>COUNTIFS($C$11:$C$110,"その他の職員",$O$11:$O$110,"○")</f>
        <v>3</v>
      </c>
      <c r="P130" s="379">
        <f>COUNTIFS($C$11:$C$110,"その他の職員",$P$11:$P$110,"○")</f>
        <v>3</v>
      </c>
    </row>
    <row r="131" spans="4:17">
      <c r="D131" s="378" t="s">
        <v>212</v>
      </c>
      <c r="E131" s="380">
        <f>SUM(E127:E130)</f>
        <v>11</v>
      </c>
      <c r="F131" s="380">
        <f t="shared" ref="F131:P131" si="4">SUM(F127:F130)</f>
        <v>11</v>
      </c>
      <c r="G131" s="380">
        <f t="shared" si="4"/>
        <v>11</v>
      </c>
      <c r="H131" s="380">
        <f t="shared" si="4"/>
        <v>11</v>
      </c>
      <c r="I131" s="380">
        <f t="shared" si="4"/>
        <v>11</v>
      </c>
      <c r="J131" s="380">
        <f t="shared" si="4"/>
        <v>11</v>
      </c>
      <c r="K131" s="380">
        <f t="shared" si="4"/>
        <v>11</v>
      </c>
      <c r="L131" s="380">
        <f t="shared" si="4"/>
        <v>11</v>
      </c>
      <c r="M131" s="380">
        <f t="shared" si="4"/>
        <v>11</v>
      </c>
      <c r="N131" s="380">
        <f t="shared" si="4"/>
        <v>11</v>
      </c>
      <c r="O131" s="380">
        <f t="shared" si="4"/>
        <v>11</v>
      </c>
      <c r="P131" s="380">
        <f t="shared" si="4"/>
        <v>11</v>
      </c>
      <c r="Q131" s="94">
        <f>SUM(E131:P131)</f>
        <v>132</v>
      </c>
    </row>
    <row r="132" spans="4:17">
      <c r="E132" s="94">
        <f>E131-④様式3!H9</f>
        <v>0</v>
      </c>
      <c r="F132" s="94">
        <f>F131-④様式3!H10</f>
        <v>0</v>
      </c>
      <c r="G132" s="94">
        <f>G131-④様式3!H11</f>
        <v>0</v>
      </c>
      <c r="H132" s="94">
        <f>H131-④様式3!H12</f>
        <v>0</v>
      </c>
      <c r="I132" s="94">
        <f>I131-④様式3!H13</f>
        <v>0</v>
      </c>
      <c r="J132" s="94">
        <f>J131-④様式3!H14</f>
        <v>0</v>
      </c>
      <c r="K132" s="94">
        <f>K131-④様式3!H15</f>
        <v>0</v>
      </c>
      <c r="L132" s="94">
        <f>L131-④様式3!H16</f>
        <v>0</v>
      </c>
      <c r="M132" s="94">
        <f>M131-④様式3!H17</f>
        <v>0</v>
      </c>
      <c r="N132" s="94">
        <f>N131-④様式3!H18</f>
        <v>0</v>
      </c>
      <c r="O132" s="94">
        <f>O131-④様式3!H19</f>
        <v>0</v>
      </c>
      <c r="P132" s="94">
        <f>P131-④様式3!H20</f>
        <v>0</v>
      </c>
    </row>
  </sheetData>
  <sheetProtection sheet="1"/>
  <mergeCells count="15">
    <mergeCell ref="A112:C112"/>
    <mergeCell ref="A115:P115"/>
    <mergeCell ref="B118:P118"/>
    <mergeCell ref="B121:P121"/>
    <mergeCell ref="C3:G3"/>
    <mergeCell ref="E8:P8"/>
    <mergeCell ref="E9:P9"/>
    <mergeCell ref="A111:B111"/>
    <mergeCell ref="B8:B9"/>
    <mergeCell ref="C8:C9"/>
    <mergeCell ref="I5:J5"/>
    <mergeCell ref="I6:J6"/>
    <mergeCell ref="K5:P5"/>
    <mergeCell ref="K6:P6"/>
    <mergeCell ref="D8:D9"/>
  </mergeCells>
  <phoneticPr fontId="24"/>
  <dataValidations count="2">
    <dataValidation type="list" allowBlank="1" showInputMessage="1" showErrorMessage="1" promptTitle="▼をクリック" prompt="保育施設利用者の職種を選択ください。_x000a_" sqref="C11:C110" xr:uid="{00000000-0002-0000-0F00-000000000000}">
      <formula1>"看護職員,医師（男性）,医師（女性）,その他の職員"</formula1>
    </dataValidation>
    <dataValidation type="list" allowBlank="1" showInputMessage="1" showErrorMessage="1" sqref="E11:P110" xr:uid="{00000000-0002-0000-0F00-000001000000}">
      <formula1>$Q$2:$Q$3</formula1>
    </dataValidation>
  </dataValidations>
  <printOptions horizontalCentered="1"/>
  <pageMargins left="0.98425196850393704" right="0.59055118110236227" top="0.59055118110236227" bottom="0.39370078740157483" header="0.51181102362204722" footer="0.51181102362204722"/>
  <pageSetup paperSize="9" scale="87" fitToHeight="2" orientation="portrait" blackAndWhite="1" r:id="rId1"/>
  <headerFooter alignWithMargins="0"/>
  <ignoredErrors>
    <ignoredError sqref="E127:P130 E131:Q131 E132 F132:P132 D31:D110"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41"/>
  <sheetViews>
    <sheetView view="pageBreakPreview" zoomScale="85" zoomScaleNormal="100" zoomScaleSheetLayoutView="85" workbookViewId="0"/>
  </sheetViews>
  <sheetFormatPr defaultColWidth="9" defaultRowHeight="13.5"/>
  <cols>
    <col min="1" max="1" width="3.875" style="14" customWidth="1"/>
    <col min="2" max="2" width="6.5" style="14" customWidth="1"/>
    <col min="3" max="20" width="9.625" style="14" customWidth="1"/>
    <col min="21" max="21" width="13" style="14" customWidth="1"/>
    <col min="22" max="22" width="1.375" style="14" customWidth="1"/>
    <col min="23" max="23" width="9" style="14" customWidth="1"/>
    <col min="24" max="25" width="9" style="14"/>
    <col min="26" max="26" width="9" style="14" bestFit="1" customWidth="1"/>
    <col min="27" max="27" width="8" style="14" bestFit="1" customWidth="1"/>
    <col min="28" max="16384" width="9" style="14"/>
  </cols>
  <sheetData>
    <row r="1" spans="1:27" ht="21" customHeight="1">
      <c r="A1" s="102" t="s">
        <v>214</v>
      </c>
      <c r="B1" s="102"/>
    </row>
    <row r="2" spans="1:27" ht="21" customHeight="1">
      <c r="C2" s="1030" t="s">
        <v>643</v>
      </c>
      <c r="D2" s="1031"/>
      <c r="E2" s="1031"/>
      <c r="F2" s="1031"/>
      <c r="G2" s="1031"/>
      <c r="H2" s="1031"/>
      <c r="I2" s="1031"/>
      <c r="J2" s="1031"/>
      <c r="K2" s="1031"/>
      <c r="L2" s="1031"/>
      <c r="M2" s="1031"/>
      <c r="N2" s="103"/>
      <c r="O2" s="103"/>
      <c r="Q2" s="103"/>
      <c r="R2" s="103"/>
      <c r="S2" s="103"/>
      <c r="T2" s="103"/>
    </row>
    <row r="3" spans="1:27" ht="33.75" customHeight="1">
      <c r="A3" s="1016" t="s">
        <v>215</v>
      </c>
      <c r="B3" s="1017"/>
      <c r="C3" s="1017"/>
      <c r="D3" s="1018"/>
      <c r="E3" s="1038" t="str">
        <f>①入力ﾏﾆｭｱﾙ!D11</f>
        <v>兵庫県庁病院</v>
      </c>
      <c r="F3" s="1039"/>
      <c r="G3" s="1040"/>
      <c r="H3" s="104"/>
      <c r="I3" s="55"/>
    </row>
    <row r="4" spans="1:27" ht="27.95" customHeight="1">
      <c r="A4" s="1011" t="s">
        <v>216</v>
      </c>
      <c r="B4" s="1011"/>
      <c r="C4" s="1036" t="s">
        <v>699</v>
      </c>
      <c r="D4" s="1036"/>
      <c r="E4" s="1036"/>
      <c r="F4" s="1036"/>
      <c r="G4" s="1036"/>
      <c r="H4" s="1037"/>
      <c r="I4" s="1019" t="s">
        <v>719</v>
      </c>
      <c r="J4" s="1014" t="s">
        <v>720</v>
      </c>
      <c r="K4" s="1032"/>
      <c r="L4" s="1032"/>
      <c r="M4" s="1032"/>
      <c r="N4" s="1032"/>
      <c r="O4" s="1032"/>
      <c r="P4" s="1032"/>
      <c r="Q4" s="1032"/>
      <c r="R4" s="1032"/>
      <c r="S4" s="1032"/>
      <c r="T4" s="105"/>
      <c r="U4" s="1011" t="s">
        <v>217</v>
      </c>
    </row>
    <row r="5" spans="1:27" ht="53.25" customHeight="1">
      <c r="A5" s="1012"/>
      <c r="B5" s="1012"/>
      <c r="C5" s="1019" t="s">
        <v>328</v>
      </c>
      <c r="D5" s="1022" t="s">
        <v>700</v>
      </c>
      <c r="E5" s="1023"/>
      <c r="F5" s="1023"/>
      <c r="G5" s="1023"/>
      <c r="H5" s="1024"/>
      <c r="I5" s="1020"/>
      <c r="J5" s="1028" t="s">
        <v>218</v>
      </c>
      <c r="K5" s="1029"/>
      <c r="L5" s="1029"/>
      <c r="M5" s="1028" t="s">
        <v>219</v>
      </c>
      <c r="N5" s="1029"/>
      <c r="O5" s="1029"/>
      <c r="P5" s="1028" t="s">
        <v>72</v>
      </c>
      <c r="Q5" s="1029"/>
      <c r="R5" s="1029"/>
      <c r="S5" s="108" t="s">
        <v>220</v>
      </c>
      <c r="T5" s="109" t="s">
        <v>221</v>
      </c>
      <c r="U5" s="1012"/>
      <c r="Z5" s="454"/>
      <c r="AA5" s="455"/>
    </row>
    <row r="6" spans="1:27" ht="21" customHeight="1">
      <c r="A6" s="1012"/>
      <c r="B6" s="1012"/>
      <c r="C6" s="1020"/>
      <c r="D6" s="1019" t="s">
        <v>224</v>
      </c>
      <c r="E6" s="1028" t="s">
        <v>222</v>
      </c>
      <c r="F6" s="1033"/>
      <c r="G6" s="1034" t="s">
        <v>223</v>
      </c>
      <c r="H6" s="1019" t="s">
        <v>225</v>
      </c>
      <c r="I6" s="1020"/>
      <c r="J6" s="1019" t="s">
        <v>226</v>
      </c>
      <c r="K6" s="1014" t="s">
        <v>227</v>
      </c>
      <c r="L6" s="1015"/>
      <c r="M6" s="1019" t="s">
        <v>226</v>
      </c>
      <c r="N6" s="1014" t="s">
        <v>227</v>
      </c>
      <c r="O6" s="1015"/>
      <c r="P6" s="1019" t="s">
        <v>226</v>
      </c>
      <c r="Q6" s="1014" t="s">
        <v>227</v>
      </c>
      <c r="R6" s="1015"/>
      <c r="S6" s="1019" t="s">
        <v>228</v>
      </c>
      <c r="T6" s="1019" t="s">
        <v>475</v>
      </c>
      <c r="U6" s="1012"/>
      <c r="Z6" s="466"/>
      <c r="AA6" s="1025" t="s">
        <v>221</v>
      </c>
    </row>
    <row r="7" spans="1:27" ht="21.75" customHeight="1">
      <c r="A7" s="1013"/>
      <c r="B7" s="1013"/>
      <c r="C7" s="1021"/>
      <c r="D7" s="1021"/>
      <c r="E7" s="110" t="s">
        <v>229</v>
      </c>
      <c r="F7" s="110" t="s">
        <v>230</v>
      </c>
      <c r="G7" s="1035"/>
      <c r="H7" s="1021"/>
      <c r="I7" s="1021"/>
      <c r="J7" s="1013"/>
      <c r="K7" s="111"/>
      <c r="L7" s="112" t="s">
        <v>231</v>
      </c>
      <c r="M7" s="1013"/>
      <c r="N7" s="111"/>
      <c r="O7" s="112" t="s">
        <v>231</v>
      </c>
      <c r="P7" s="1013"/>
      <c r="Q7" s="111"/>
      <c r="R7" s="112" t="s">
        <v>231</v>
      </c>
      <c r="S7" s="1027"/>
      <c r="T7" s="1027"/>
      <c r="U7" s="1013"/>
      <c r="Z7" s="467" t="s">
        <v>220</v>
      </c>
      <c r="AA7" s="1026"/>
    </row>
    <row r="8" spans="1:27" ht="12.75" customHeight="1">
      <c r="A8" s="106"/>
      <c r="B8" s="106"/>
      <c r="C8" s="115" t="s">
        <v>83</v>
      </c>
      <c r="D8" s="113" t="s">
        <v>119</v>
      </c>
      <c r="E8" s="113" t="s">
        <v>119</v>
      </c>
      <c r="F8" s="113" t="s">
        <v>119</v>
      </c>
      <c r="G8" s="114" t="s">
        <v>119</v>
      </c>
      <c r="H8" s="113" t="s">
        <v>119</v>
      </c>
      <c r="I8" s="113" t="s">
        <v>83</v>
      </c>
      <c r="J8" s="113" t="s">
        <v>119</v>
      </c>
      <c r="K8" s="157"/>
      <c r="L8" s="159" t="s">
        <v>119</v>
      </c>
      <c r="M8" s="116" t="s">
        <v>119</v>
      </c>
      <c r="N8" s="160"/>
      <c r="O8" s="158" t="s">
        <v>119</v>
      </c>
      <c r="P8" s="113" t="s">
        <v>119</v>
      </c>
      <c r="Q8" s="157"/>
      <c r="R8" s="161" t="s">
        <v>119</v>
      </c>
      <c r="S8" s="117" t="s">
        <v>119</v>
      </c>
      <c r="T8" s="117" t="s">
        <v>119</v>
      </c>
      <c r="U8" s="118"/>
      <c r="Z8" s="468"/>
      <c r="AA8" s="468"/>
    </row>
    <row r="9" spans="1:27" ht="27" customHeight="1">
      <c r="A9" s="119" t="s">
        <v>95</v>
      </c>
      <c r="B9" s="110" t="s">
        <v>329</v>
      </c>
      <c r="C9" s="120">
        <v>24</v>
      </c>
      <c r="D9" s="471">
        <f>COUNTIFS('③様式2-7'!$C$11:$C$110,"看護職員",'③様式2-7'!$E$11:$E$110,"○")</f>
        <v>6</v>
      </c>
      <c r="E9" s="471">
        <f>COUNTIFS('③様式2-7'!$C$11:$C$110,"医師（男性）",'③様式2-7'!$E$11:$E$110,"○")</f>
        <v>1</v>
      </c>
      <c r="F9" s="471">
        <f>COUNTIFS('③様式2-7'!$C$11:$C$110,"医師（女性）",'③様式2-7'!$E$11:$E$110,"○")</f>
        <v>2</v>
      </c>
      <c r="G9" s="471">
        <f>COUNTIFS('③様式2-7'!$C$11:$C$110,"その他の職員",'③様式2-7'!$E$11:$E$110,"○")</f>
        <v>2</v>
      </c>
      <c r="H9" s="472">
        <f>SUM(D9:G9)</f>
        <v>11</v>
      </c>
      <c r="I9" s="419">
        <v>15</v>
      </c>
      <c r="J9" s="154">
        <v>3</v>
      </c>
      <c r="K9" s="420">
        <v>1</v>
      </c>
      <c r="L9" s="121">
        <v>0.5</v>
      </c>
      <c r="M9" s="154">
        <v>1</v>
      </c>
      <c r="N9" s="420"/>
      <c r="O9" s="121"/>
      <c r="P9" s="156">
        <f>J9+M9</f>
        <v>4</v>
      </c>
      <c r="Q9" s="122">
        <f>K9+N9</f>
        <v>1</v>
      </c>
      <c r="R9" s="123">
        <f>L9+O9</f>
        <v>0.5</v>
      </c>
      <c r="S9" s="456">
        <v>1</v>
      </c>
      <c r="T9" s="456">
        <v>1</v>
      </c>
      <c r="U9" s="124"/>
      <c r="W9" s="465">
        <f>P9+R9</f>
        <v>4.5</v>
      </c>
      <c r="Z9" s="469">
        <f>COUNTIFS('②様式1-3'!$B$15:$B$94,"看護師（病児保育）",'②様式1-3'!$J$15:$J$94,1)-S9</f>
        <v>-1</v>
      </c>
      <c r="AA9" s="469">
        <f>COUNTIFS('②様式1-3'!$B$15:$B$94,"保育士等（児童保育専門職員）",'②様式1-3'!$J$15:$J$94,1)-T9</f>
        <v>-1</v>
      </c>
    </row>
    <row r="10" spans="1:27" ht="27" customHeight="1">
      <c r="A10" s="119"/>
      <c r="B10" s="107" t="s">
        <v>152</v>
      </c>
      <c r="C10" s="125">
        <v>22</v>
      </c>
      <c r="D10" s="471">
        <f>COUNTIFS('③様式2-7'!$C$11:$C$110,"看護職員",'③様式2-7'!$F$11:$F$110,"○")</f>
        <v>6</v>
      </c>
      <c r="E10" s="471">
        <f>COUNTIFS('③様式2-7'!$C$11:$C$110,"医師（男性）",'③様式2-7'!$F$11:$F$110,"○")</f>
        <v>1</v>
      </c>
      <c r="F10" s="471">
        <f>COUNTIFS('③様式2-7'!$C$11:$C$110,"医師（女性）",'③様式2-7'!$F$11:$F$110,"○")</f>
        <v>2</v>
      </c>
      <c r="G10" s="471">
        <f>COUNTIFS('③様式2-7'!$C$11:$C$110,"その他の職員",'③様式2-7'!$F$11:$F$110,"○")</f>
        <v>2</v>
      </c>
      <c r="H10" s="472">
        <f t="shared" ref="H10:H20" si="0">SUM(D10:G10)</f>
        <v>11</v>
      </c>
      <c r="I10" s="421">
        <v>11</v>
      </c>
      <c r="J10" s="155">
        <v>3</v>
      </c>
      <c r="K10" s="422">
        <v>1</v>
      </c>
      <c r="L10" s="121">
        <v>0.5</v>
      </c>
      <c r="M10" s="155">
        <v>2</v>
      </c>
      <c r="N10" s="422"/>
      <c r="O10" s="121"/>
      <c r="P10" s="156">
        <f t="shared" ref="P10:R20" si="1">J10+M10</f>
        <v>5</v>
      </c>
      <c r="Q10" s="122">
        <f t="shared" si="1"/>
        <v>1</v>
      </c>
      <c r="R10" s="123">
        <f t="shared" si="1"/>
        <v>0.5</v>
      </c>
      <c r="S10" s="456">
        <v>1</v>
      </c>
      <c r="T10" s="456">
        <v>1</v>
      </c>
      <c r="U10" s="126"/>
      <c r="W10" s="465">
        <f t="shared" ref="W10:W20" si="2">P10+R10</f>
        <v>5.5</v>
      </c>
      <c r="Z10" s="469">
        <f>COUNTIFS('②様式1-3'!$B$15:$B$94,"看護師（病児保育）",'②様式1-3'!$J$15:$J$94,1)-S10</f>
        <v>-1</v>
      </c>
      <c r="AA10" s="469">
        <f>COUNTIFS('②様式1-3'!$B$15:$B$94,"保育士等（児童保育専門職員）",'②様式1-3'!$J$15:$J$94,1)-T10</f>
        <v>-1</v>
      </c>
    </row>
    <row r="11" spans="1:27" ht="27" customHeight="1">
      <c r="A11" s="633"/>
      <c r="B11" s="107" t="s">
        <v>232</v>
      </c>
      <c r="C11" s="125">
        <v>22</v>
      </c>
      <c r="D11" s="471">
        <f>COUNTIFS('③様式2-7'!$C$11:$C$110,"看護職員",'③様式2-7'!$G$11:$G$110,"○")</f>
        <v>6</v>
      </c>
      <c r="E11" s="471">
        <f>COUNTIFS('③様式2-7'!$C$11:$C$110,"医師（男性）",'③様式2-7'!$G$11:$G$110,"○")</f>
        <v>1</v>
      </c>
      <c r="F11" s="471">
        <f>COUNTIFS('③様式2-7'!$C$11:$C$110,"医師（女性）",'③様式2-7'!$G$11:$G$110,"○")</f>
        <v>2</v>
      </c>
      <c r="G11" s="471">
        <f>COUNTIFS('③様式2-7'!$C$11:$C$110,"その他の職員",'③様式2-7'!$G$11:$G$110,"○")</f>
        <v>2</v>
      </c>
      <c r="H11" s="472">
        <f t="shared" si="0"/>
        <v>11</v>
      </c>
      <c r="I11" s="421">
        <v>12</v>
      </c>
      <c r="J11" s="155">
        <v>3</v>
      </c>
      <c r="K11" s="422">
        <v>2</v>
      </c>
      <c r="L11" s="121">
        <v>0.8</v>
      </c>
      <c r="M11" s="155">
        <v>2</v>
      </c>
      <c r="N11" s="422">
        <v>1</v>
      </c>
      <c r="O11" s="121">
        <v>0.5</v>
      </c>
      <c r="P11" s="156">
        <f t="shared" si="1"/>
        <v>5</v>
      </c>
      <c r="Q11" s="122">
        <f t="shared" si="1"/>
        <v>3</v>
      </c>
      <c r="R11" s="123">
        <f t="shared" si="1"/>
        <v>1.3</v>
      </c>
      <c r="S11" s="456">
        <v>1</v>
      </c>
      <c r="T11" s="456">
        <v>1</v>
      </c>
      <c r="U11" s="126"/>
      <c r="W11" s="465">
        <f t="shared" si="2"/>
        <v>6.3</v>
      </c>
      <c r="Z11" s="469">
        <f>COUNTIFS('②様式1-3'!$B$15:$B$94,"看護師（病児保育）",'②様式1-3'!$J$15:$J$94,1)-S11</f>
        <v>-1</v>
      </c>
      <c r="AA11" s="469">
        <f>COUNTIFS('②様式1-3'!$B$15:$B$94,"保育士等（児童保育専門職員）",'②様式1-3'!$J$15:$J$94,1)-T11</f>
        <v>-1</v>
      </c>
    </row>
    <row r="12" spans="1:27" ht="27" customHeight="1">
      <c r="A12" s="1007" t="s">
        <v>775</v>
      </c>
      <c r="B12" s="107" t="s">
        <v>233</v>
      </c>
      <c r="C12" s="125">
        <v>24</v>
      </c>
      <c r="D12" s="471">
        <f>COUNTIFS('③様式2-7'!$C$11:$C$110,"看護職員",'③様式2-7'!$H$11:$H$110,"○")</f>
        <v>6</v>
      </c>
      <c r="E12" s="471">
        <f>COUNTIFS('③様式2-7'!$C$11:$C$110,"医師（男性）",'③様式2-7'!$H$11:$H$110,"○")</f>
        <v>1</v>
      </c>
      <c r="F12" s="471">
        <f>COUNTIFS('③様式2-7'!$C$11:$C$110,"医師（女性）",'③様式2-7'!$H$11:$H$110,"○")</f>
        <v>2</v>
      </c>
      <c r="G12" s="471">
        <f>COUNTIFS('③様式2-7'!$C$11:$C$110,"その他の職員",'③様式2-7'!$H$11:$H$110,"○")</f>
        <v>2</v>
      </c>
      <c r="H12" s="472">
        <f t="shared" si="0"/>
        <v>11</v>
      </c>
      <c r="I12" s="421">
        <v>16</v>
      </c>
      <c r="J12" s="155">
        <v>3</v>
      </c>
      <c r="K12" s="422">
        <v>2</v>
      </c>
      <c r="L12" s="121">
        <v>1</v>
      </c>
      <c r="M12" s="155">
        <v>2</v>
      </c>
      <c r="N12" s="422">
        <v>1</v>
      </c>
      <c r="O12" s="121">
        <v>0.5</v>
      </c>
      <c r="P12" s="156">
        <f t="shared" si="1"/>
        <v>5</v>
      </c>
      <c r="Q12" s="122">
        <f t="shared" si="1"/>
        <v>3</v>
      </c>
      <c r="R12" s="123">
        <f t="shared" si="1"/>
        <v>1.5</v>
      </c>
      <c r="S12" s="456">
        <v>1</v>
      </c>
      <c r="T12" s="456">
        <v>1</v>
      </c>
      <c r="U12" s="126"/>
      <c r="W12" s="465">
        <f t="shared" si="2"/>
        <v>6.5</v>
      </c>
      <c r="Z12" s="469">
        <f>COUNTIFS('②様式1-3'!$B$15:$B$94,"看護師（病児保育）",'②様式1-3'!$J$15:$J$94,1)-S12</f>
        <v>-1</v>
      </c>
      <c r="AA12" s="469">
        <f>COUNTIFS('②様式1-3'!$B$15:$B$94,"保育士等（児童保育専門職員）",'②様式1-3'!$J$15:$J$94,1)-T12</f>
        <v>-1</v>
      </c>
    </row>
    <row r="13" spans="1:27" ht="27" customHeight="1">
      <c r="A13" s="1008"/>
      <c r="B13" s="107" t="s">
        <v>234</v>
      </c>
      <c r="C13" s="125">
        <v>25</v>
      </c>
      <c r="D13" s="471">
        <f>COUNTIFS('③様式2-7'!$C$11:$C$110,"看護職員",'③様式2-7'!$I$11:$I$110,"○")</f>
        <v>6</v>
      </c>
      <c r="E13" s="471">
        <f>COUNTIFS('③様式2-7'!$C$11:$C$110,"医師（男性）",'③様式2-7'!$I$11:$I$110,"○")</f>
        <v>1</v>
      </c>
      <c r="F13" s="471">
        <f>COUNTIFS('③様式2-7'!$C$11:$C$110,"医師（女性）",'③様式2-7'!$I$11:$I$110,"○")</f>
        <v>2</v>
      </c>
      <c r="G13" s="471">
        <f>COUNTIFS('③様式2-7'!$C$11:$C$110,"その他の職員",'③様式2-7'!$I$11:$I$110,"○")</f>
        <v>2</v>
      </c>
      <c r="H13" s="472">
        <f t="shared" si="0"/>
        <v>11</v>
      </c>
      <c r="I13" s="421">
        <v>17</v>
      </c>
      <c r="J13" s="155">
        <v>3</v>
      </c>
      <c r="K13" s="422">
        <v>2</v>
      </c>
      <c r="L13" s="121">
        <v>1</v>
      </c>
      <c r="M13" s="155">
        <v>2</v>
      </c>
      <c r="N13" s="422">
        <v>1</v>
      </c>
      <c r="O13" s="121">
        <v>0.5</v>
      </c>
      <c r="P13" s="156">
        <f t="shared" si="1"/>
        <v>5</v>
      </c>
      <c r="Q13" s="122">
        <f t="shared" si="1"/>
        <v>3</v>
      </c>
      <c r="R13" s="123">
        <f t="shared" si="1"/>
        <v>1.5</v>
      </c>
      <c r="S13" s="456">
        <v>1</v>
      </c>
      <c r="T13" s="456">
        <v>1</v>
      </c>
      <c r="U13" s="126"/>
      <c r="W13" s="465">
        <f t="shared" si="2"/>
        <v>6.5</v>
      </c>
      <c r="Z13" s="469">
        <f>COUNTIFS('②様式1-3'!$B$15:$B$94,"看護師（病児保育）",'②様式1-3'!$J$15:$J$94,1)-S13</f>
        <v>-1</v>
      </c>
      <c r="AA13" s="469">
        <f>COUNTIFS('②様式1-3'!$B$15:$B$94,"保育士等（児童保育専門職員）",'②様式1-3'!$J$15:$J$94,1)-T13</f>
        <v>-1</v>
      </c>
    </row>
    <row r="14" spans="1:27" ht="27" customHeight="1">
      <c r="A14" s="634">
        <f>①入力ﾏﾆｭｱﾙ!B2</f>
        <v>7</v>
      </c>
      <c r="B14" s="107" t="s">
        <v>235</v>
      </c>
      <c r="C14" s="125">
        <v>21</v>
      </c>
      <c r="D14" s="471">
        <f>COUNTIFS('③様式2-7'!$C$11:$C$110,"看護職員",'③様式2-7'!$J$11:$J$110,"○")</f>
        <v>6</v>
      </c>
      <c r="E14" s="471">
        <f>COUNTIFS('③様式2-7'!$C$11:$C$110,"医師（男性）",'③様式2-7'!$J$11:$J$110,"○")</f>
        <v>1</v>
      </c>
      <c r="F14" s="471">
        <f>COUNTIFS('③様式2-7'!$C$11:$C$110,"医師（女性）",'③様式2-7'!$J$11:$J$110,"○")</f>
        <v>2</v>
      </c>
      <c r="G14" s="471">
        <f>COUNTIFS('③様式2-7'!$C$11:$C$110,"その他の職員",'③様式2-7'!$J$11:$J$110,"○")</f>
        <v>2</v>
      </c>
      <c r="H14" s="472">
        <f t="shared" si="0"/>
        <v>11</v>
      </c>
      <c r="I14" s="421">
        <v>15</v>
      </c>
      <c r="J14" s="155">
        <v>3</v>
      </c>
      <c r="K14" s="422">
        <v>2</v>
      </c>
      <c r="L14" s="121">
        <v>1</v>
      </c>
      <c r="M14" s="155">
        <v>2</v>
      </c>
      <c r="N14" s="422">
        <v>1</v>
      </c>
      <c r="O14" s="121">
        <v>0.5</v>
      </c>
      <c r="P14" s="156">
        <f t="shared" si="1"/>
        <v>5</v>
      </c>
      <c r="Q14" s="122">
        <f t="shared" si="1"/>
        <v>3</v>
      </c>
      <c r="R14" s="123">
        <f t="shared" si="1"/>
        <v>1.5</v>
      </c>
      <c r="S14" s="456">
        <v>1</v>
      </c>
      <c r="T14" s="456">
        <v>1</v>
      </c>
      <c r="U14" s="126"/>
      <c r="W14" s="465">
        <f t="shared" si="2"/>
        <v>6.5</v>
      </c>
      <c r="Z14" s="469">
        <f>COUNTIFS('②様式1-3'!$B$15:$B$94,"看護師（病児保育）",'②様式1-3'!$J$15:$J$94,1)-S14</f>
        <v>-1</v>
      </c>
      <c r="AA14" s="469">
        <f>COUNTIFS('②様式1-3'!$B$15:$B$94,"保育士等（児童保育専門職員）",'②様式1-3'!$J$15:$J$94,1)-T14</f>
        <v>-1</v>
      </c>
    </row>
    <row r="15" spans="1:27" ht="27" customHeight="1">
      <c r="A15" s="1009" t="s">
        <v>761</v>
      </c>
      <c r="B15" s="107" t="s">
        <v>236</v>
      </c>
      <c r="C15" s="125">
        <v>20</v>
      </c>
      <c r="D15" s="471">
        <f>COUNTIFS('③様式2-7'!$C$11:$C$110,"看護職員",'③様式2-7'!$K$11:$K$110,"○")</f>
        <v>5</v>
      </c>
      <c r="E15" s="471">
        <f>COUNTIFS('③様式2-7'!$C$11:$C$110,"医師（男性）",'③様式2-7'!$K$11:$K$110,"○")</f>
        <v>1</v>
      </c>
      <c r="F15" s="471">
        <f>COUNTIFS('③様式2-7'!$C$11:$C$110,"医師（女性）",'③様式2-7'!$K$11:$K$110,"○")</f>
        <v>2</v>
      </c>
      <c r="G15" s="471">
        <f>COUNTIFS('③様式2-7'!$C$11:$C$110,"その他の職員",'③様式2-7'!$K$11:$K$110,"○")</f>
        <v>3</v>
      </c>
      <c r="H15" s="472">
        <f t="shared" si="0"/>
        <v>11</v>
      </c>
      <c r="I15" s="421">
        <v>15</v>
      </c>
      <c r="J15" s="155">
        <v>3</v>
      </c>
      <c r="K15" s="422">
        <v>2</v>
      </c>
      <c r="L15" s="121">
        <v>1</v>
      </c>
      <c r="M15" s="155">
        <v>2</v>
      </c>
      <c r="N15" s="422">
        <v>1</v>
      </c>
      <c r="O15" s="121">
        <v>0.5</v>
      </c>
      <c r="P15" s="156">
        <f t="shared" si="1"/>
        <v>5</v>
      </c>
      <c r="Q15" s="122">
        <f t="shared" si="1"/>
        <v>3</v>
      </c>
      <c r="R15" s="123">
        <f t="shared" si="1"/>
        <v>1.5</v>
      </c>
      <c r="S15" s="456">
        <v>1</v>
      </c>
      <c r="T15" s="456">
        <v>1</v>
      </c>
      <c r="U15" s="126"/>
      <c r="W15" s="465">
        <f t="shared" si="2"/>
        <v>6.5</v>
      </c>
      <c r="Z15" s="469">
        <f>COUNTIFS('②様式1-3'!$B$15:$B$94,"看護師（病児保育）",'②様式1-3'!$J$15:$J$94,1)-S15</f>
        <v>-1</v>
      </c>
      <c r="AA15" s="469">
        <f>COUNTIFS('②様式1-3'!$B$15:$B$94,"保育士等（児童保育専門職員）",'②様式1-3'!$J$15:$J$94,1)-T15</f>
        <v>-1</v>
      </c>
    </row>
    <row r="16" spans="1:27" ht="27" customHeight="1">
      <c r="A16" s="1010"/>
      <c r="B16" s="107" t="s">
        <v>237</v>
      </c>
      <c r="C16" s="125">
        <v>22</v>
      </c>
      <c r="D16" s="471">
        <f>COUNTIFS('③様式2-7'!$C$11:$C$110,"看護職員",'③様式2-7'!$L$11:$L$110,"○")</f>
        <v>5</v>
      </c>
      <c r="E16" s="471">
        <f>COUNTIFS('③様式2-7'!$C$11:$C$110,"医師（男性）",'③様式2-7'!$L$11:$L$110,"○")</f>
        <v>1</v>
      </c>
      <c r="F16" s="471">
        <f>COUNTIFS('③様式2-7'!$C$11:$C$110,"医師（女性）",'③様式2-7'!$L$11:$L$110,"○")</f>
        <v>2</v>
      </c>
      <c r="G16" s="471">
        <f>COUNTIFS('③様式2-7'!$C$11:$C$110,"その他の職員",'③様式2-7'!$L$11:$L$110,"○")</f>
        <v>3</v>
      </c>
      <c r="H16" s="472">
        <f t="shared" si="0"/>
        <v>11</v>
      </c>
      <c r="I16" s="421">
        <v>14</v>
      </c>
      <c r="J16" s="155">
        <v>3</v>
      </c>
      <c r="K16" s="422">
        <v>2</v>
      </c>
      <c r="L16" s="121">
        <v>1</v>
      </c>
      <c r="M16" s="155">
        <v>2</v>
      </c>
      <c r="N16" s="422">
        <v>1</v>
      </c>
      <c r="O16" s="121">
        <v>0.5</v>
      </c>
      <c r="P16" s="156">
        <f t="shared" si="1"/>
        <v>5</v>
      </c>
      <c r="Q16" s="122">
        <f t="shared" si="1"/>
        <v>3</v>
      </c>
      <c r="R16" s="123">
        <f t="shared" si="1"/>
        <v>1.5</v>
      </c>
      <c r="S16" s="456">
        <v>1</v>
      </c>
      <c r="T16" s="456">
        <v>1</v>
      </c>
      <c r="U16" s="126"/>
      <c r="W16" s="465">
        <f t="shared" si="2"/>
        <v>6.5</v>
      </c>
      <c r="Z16" s="469">
        <f>COUNTIFS('②様式1-3'!$B$15:$B$94,"看護師（病児保育）",'②様式1-3'!$J$15:$J$94,1)-S16</f>
        <v>-1</v>
      </c>
      <c r="AA16" s="469">
        <f>COUNTIFS('②様式1-3'!$B$15:$B$94,"保育士等（児童保育専門職員）",'②様式1-3'!$J$15:$J$94,1)-T16</f>
        <v>-1</v>
      </c>
    </row>
    <row r="17" spans="1:27" ht="27" customHeight="1">
      <c r="A17" s="1010"/>
      <c r="B17" s="107" t="s">
        <v>238</v>
      </c>
      <c r="C17" s="125">
        <v>25</v>
      </c>
      <c r="D17" s="471">
        <f>COUNTIFS('③様式2-7'!$C$11:$C$110,"看護職員",'③様式2-7'!$M$11:$M$110,"○")</f>
        <v>5</v>
      </c>
      <c r="E17" s="471">
        <f>COUNTIFS('③様式2-7'!$C$11:$C$110,"医師（男性）",'③様式2-7'!$M$11:$M$110,"○")</f>
        <v>1</v>
      </c>
      <c r="F17" s="471">
        <f>COUNTIFS('③様式2-7'!$C$11:$C$110,"医師（女性）",'③様式2-7'!$M$11:$M$110,"○")</f>
        <v>2</v>
      </c>
      <c r="G17" s="471">
        <f>COUNTIFS('③様式2-7'!$C$11:$C$110,"その他の職員",'③様式2-7'!$M$11:$M$110,"○")</f>
        <v>3</v>
      </c>
      <c r="H17" s="472">
        <f t="shared" si="0"/>
        <v>11</v>
      </c>
      <c r="I17" s="421">
        <v>16</v>
      </c>
      <c r="J17" s="155">
        <v>3</v>
      </c>
      <c r="K17" s="422">
        <v>2</v>
      </c>
      <c r="L17" s="121">
        <v>1</v>
      </c>
      <c r="M17" s="155">
        <v>2</v>
      </c>
      <c r="N17" s="422">
        <v>1</v>
      </c>
      <c r="O17" s="121">
        <v>0.5</v>
      </c>
      <c r="P17" s="156">
        <f t="shared" si="1"/>
        <v>5</v>
      </c>
      <c r="Q17" s="122">
        <f t="shared" si="1"/>
        <v>3</v>
      </c>
      <c r="R17" s="123">
        <f t="shared" si="1"/>
        <v>1.5</v>
      </c>
      <c r="S17" s="456">
        <v>1</v>
      </c>
      <c r="T17" s="456">
        <v>1</v>
      </c>
      <c r="U17" s="126"/>
      <c r="W17" s="465">
        <f t="shared" si="2"/>
        <v>6.5</v>
      </c>
      <c r="Z17" s="469">
        <f>COUNTIFS('②様式1-3'!$B$15:$B$94,"看護師（病児保育）",'②様式1-3'!$J$15:$J$94,1)-S17</f>
        <v>-1</v>
      </c>
      <c r="AA17" s="469">
        <f>COUNTIFS('②様式1-3'!$B$15:$B$94,"保育士等（児童保育専門職員）",'②様式1-3'!$J$15:$J$94,1)-T17</f>
        <v>-1</v>
      </c>
    </row>
    <row r="18" spans="1:27" ht="27" customHeight="1">
      <c r="A18" s="1010"/>
      <c r="B18" s="107" t="s">
        <v>239</v>
      </c>
      <c r="C18" s="125">
        <v>24</v>
      </c>
      <c r="D18" s="471">
        <f>COUNTIFS('③様式2-7'!$C$11:$C$110,"看護職員",'③様式2-7'!$N$11:$N$110,"○")</f>
        <v>5</v>
      </c>
      <c r="E18" s="471">
        <f>COUNTIFS('③様式2-7'!$C$11:$C$110,"医師（男性）",'③様式2-7'!$N$11:$N$110,"○")</f>
        <v>1</v>
      </c>
      <c r="F18" s="471">
        <f>COUNTIFS('③様式2-7'!$C$11:$C$110,"医師（女性）",'③様式2-7'!$N$11:$N$110,"○")</f>
        <v>2</v>
      </c>
      <c r="G18" s="471">
        <f>COUNTIFS('③様式2-7'!$C$11:$C$110,"その他の職員",'③様式2-7'!$N$11:$N$110,"○")</f>
        <v>3</v>
      </c>
      <c r="H18" s="472">
        <f t="shared" si="0"/>
        <v>11</v>
      </c>
      <c r="I18" s="421">
        <v>16</v>
      </c>
      <c r="J18" s="155">
        <v>3</v>
      </c>
      <c r="K18" s="422">
        <v>2</v>
      </c>
      <c r="L18" s="121">
        <v>1</v>
      </c>
      <c r="M18" s="155">
        <v>2</v>
      </c>
      <c r="N18" s="422">
        <v>1</v>
      </c>
      <c r="O18" s="121">
        <v>0.5</v>
      </c>
      <c r="P18" s="156">
        <f t="shared" si="1"/>
        <v>5</v>
      </c>
      <c r="Q18" s="122">
        <f t="shared" si="1"/>
        <v>3</v>
      </c>
      <c r="R18" s="123">
        <f t="shared" si="1"/>
        <v>1.5</v>
      </c>
      <c r="S18" s="456">
        <v>1</v>
      </c>
      <c r="T18" s="456">
        <v>1</v>
      </c>
      <c r="U18" s="126"/>
      <c r="W18" s="465">
        <f t="shared" si="2"/>
        <v>6.5</v>
      </c>
      <c r="Z18" s="469">
        <f>COUNTIFS('②様式1-3'!$B$15:$B$94,"看護師（病児保育）",'②様式1-3'!$J$15:$J$94,1)-S18</f>
        <v>-1</v>
      </c>
      <c r="AA18" s="469">
        <f>COUNTIFS('②様式1-3'!$B$15:$B$94,"保育士等（児童保育専門職員）",'②様式1-3'!$J$15:$J$94,1)-T18</f>
        <v>-1</v>
      </c>
    </row>
    <row r="19" spans="1:27" ht="27" customHeight="1">
      <c r="A19" s="1010"/>
      <c r="B19" s="107" t="s">
        <v>240</v>
      </c>
      <c r="C19" s="125">
        <v>23</v>
      </c>
      <c r="D19" s="471">
        <f>COUNTIFS('③様式2-7'!$C$11:$C$110,"看護職員",'③様式2-7'!$O$11:$O$110,"○")</f>
        <v>5</v>
      </c>
      <c r="E19" s="471">
        <f>COUNTIFS('③様式2-7'!$C$11:$C$110,"医師（男性）",'③様式2-7'!$O$11:$O$110,"○")</f>
        <v>1</v>
      </c>
      <c r="F19" s="471">
        <f>COUNTIFS('③様式2-7'!$C$11:$C$110,"医師（女性）",'③様式2-7'!$O$11:$O$110,"○")</f>
        <v>2</v>
      </c>
      <c r="G19" s="471">
        <f>COUNTIFS('③様式2-7'!$C$11:$C$110,"その他の職員",'③様式2-7'!$O$11:$O$110,"○")</f>
        <v>3</v>
      </c>
      <c r="H19" s="472">
        <f t="shared" si="0"/>
        <v>11</v>
      </c>
      <c r="I19" s="421">
        <v>17</v>
      </c>
      <c r="J19" s="155">
        <v>2.5</v>
      </c>
      <c r="K19" s="422">
        <v>2</v>
      </c>
      <c r="L19" s="121">
        <v>1</v>
      </c>
      <c r="M19" s="155">
        <v>2</v>
      </c>
      <c r="N19" s="422">
        <v>1</v>
      </c>
      <c r="O19" s="121">
        <v>0.5</v>
      </c>
      <c r="P19" s="156">
        <f t="shared" si="1"/>
        <v>4.5</v>
      </c>
      <c r="Q19" s="122">
        <f t="shared" si="1"/>
        <v>3</v>
      </c>
      <c r="R19" s="123">
        <f t="shared" si="1"/>
        <v>1.5</v>
      </c>
      <c r="S19" s="456">
        <v>1</v>
      </c>
      <c r="T19" s="456">
        <v>1</v>
      </c>
      <c r="U19" s="126" t="s">
        <v>926</v>
      </c>
      <c r="W19" s="465">
        <f t="shared" si="2"/>
        <v>6</v>
      </c>
      <c r="Z19" s="469">
        <f>COUNTIFS('②様式1-3'!$B$15:$B$94,"看護師（病児保育）",'②様式1-3'!$J$15:$J$94,1)-S19</f>
        <v>-1</v>
      </c>
      <c r="AA19" s="469">
        <f>COUNTIFS('②様式1-3'!$B$15:$B$94,"保育士等（児童保育専門職員）",'②様式1-3'!$J$15:$J$94,1)-T19</f>
        <v>-1</v>
      </c>
    </row>
    <row r="20" spans="1:27" ht="27" customHeight="1">
      <c r="A20" s="633"/>
      <c r="B20" s="107" t="s">
        <v>241</v>
      </c>
      <c r="C20" s="125">
        <v>24</v>
      </c>
      <c r="D20" s="471">
        <f>COUNTIFS('③様式2-7'!$C$11:$C$110,"看護職員",'③様式2-7'!$P$11:$P$110,"○")</f>
        <v>5</v>
      </c>
      <c r="E20" s="471">
        <f>COUNTIFS('③様式2-7'!$C$11:$C$110,"医師（男性）",'③様式2-7'!$P$11:$P$110,"○")</f>
        <v>1</v>
      </c>
      <c r="F20" s="471">
        <f>COUNTIFS('③様式2-7'!$C$11:$C$110,"医師（女性）",'③様式2-7'!$P$11:$P$110,"○")</f>
        <v>2</v>
      </c>
      <c r="G20" s="471">
        <f>COUNTIFS('③様式2-7'!$C$11:$C$110,"その他の職員",'③様式2-7'!$P$11:$P$110,"○")</f>
        <v>3</v>
      </c>
      <c r="H20" s="472">
        <f t="shared" si="0"/>
        <v>11</v>
      </c>
      <c r="I20" s="421">
        <v>16</v>
      </c>
      <c r="J20" s="155">
        <v>2</v>
      </c>
      <c r="K20" s="422">
        <v>2</v>
      </c>
      <c r="L20" s="121">
        <v>1</v>
      </c>
      <c r="M20" s="155">
        <v>1</v>
      </c>
      <c r="N20" s="422">
        <v>1</v>
      </c>
      <c r="O20" s="121">
        <v>0.3</v>
      </c>
      <c r="P20" s="156">
        <f t="shared" si="1"/>
        <v>3</v>
      </c>
      <c r="Q20" s="122">
        <f t="shared" si="1"/>
        <v>3</v>
      </c>
      <c r="R20" s="123">
        <f t="shared" si="1"/>
        <v>1.3</v>
      </c>
      <c r="S20" s="456">
        <v>1</v>
      </c>
      <c r="T20" s="456">
        <v>1</v>
      </c>
      <c r="U20" s="126" t="s">
        <v>927</v>
      </c>
      <c r="W20" s="465">
        <f t="shared" si="2"/>
        <v>4.3</v>
      </c>
      <c r="Z20" s="469">
        <f>COUNTIFS('②様式1-3'!$B$15:$B$94,"看護師（病児保育）",'②様式1-3'!$J$15:$J$94,1)-S20</f>
        <v>-1</v>
      </c>
      <c r="AA20" s="469">
        <f>COUNTIFS('②様式1-3'!$B$15:$B$94,"保育士等（児童保育専門職員）",'②様式1-3'!$J$15:$J$94,1)-T20</f>
        <v>-1</v>
      </c>
    </row>
    <row r="21" spans="1:27" ht="27" customHeight="1">
      <c r="A21" s="119"/>
      <c r="B21" s="107" t="s">
        <v>96</v>
      </c>
      <c r="C21" s="348">
        <f>SUM(C9:C20)</f>
        <v>276</v>
      </c>
      <c r="D21" s="473">
        <f t="shared" ref="D21:O21" si="3">SUM(D9:D20)</f>
        <v>66</v>
      </c>
      <c r="E21" s="473">
        <f t="shared" si="3"/>
        <v>12</v>
      </c>
      <c r="F21" s="473">
        <f t="shared" si="3"/>
        <v>24</v>
      </c>
      <c r="G21" s="473">
        <f t="shared" si="3"/>
        <v>30</v>
      </c>
      <c r="H21" s="474">
        <f>SUM(H9:H20)</f>
        <v>132</v>
      </c>
      <c r="I21" s="348">
        <f>SUM(I9:I20)</f>
        <v>180</v>
      </c>
      <c r="J21" s="349">
        <f t="shared" si="3"/>
        <v>34.5</v>
      </c>
      <c r="K21" s="350">
        <f t="shared" si="3"/>
        <v>22</v>
      </c>
      <c r="L21" s="351">
        <f t="shared" si="3"/>
        <v>10.8</v>
      </c>
      <c r="M21" s="352">
        <f t="shared" si="3"/>
        <v>22</v>
      </c>
      <c r="N21" s="353">
        <f t="shared" si="3"/>
        <v>10</v>
      </c>
      <c r="O21" s="351">
        <f t="shared" si="3"/>
        <v>4.8</v>
      </c>
      <c r="P21" s="352">
        <f t="shared" ref="P21:R22" si="4">J21+M21</f>
        <v>56.5</v>
      </c>
      <c r="Q21" s="353">
        <f t="shared" si="4"/>
        <v>32</v>
      </c>
      <c r="R21" s="351">
        <f t="shared" si="4"/>
        <v>15.600000000000001</v>
      </c>
      <c r="S21" s="354">
        <f>SUM(S9:S20)</f>
        <v>12</v>
      </c>
      <c r="T21" s="354">
        <f>SUM(T9:T20)</f>
        <v>12</v>
      </c>
      <c r="U21" s="355"/>
      <c r="Z21" s="470">
        <f>SUM(Z9:Z20)</f>
        <v>-12</v>
      </c>
      <c r="AA21" s="470">
        <f>SUM(AA9:AA20)</f>
        <v>-12</v>
      </c>
    </row>
    <row r="22" spans="1:27" ht="27" customHeight="1">
      <c r="A22" s="127"/>
      <c r="B22" s="107" t="s">
        <v>242</v>
      </c>
      <c r="C22" s="356">
        <f>ROUND(C21/12,1)</f>
        <v>23</v>
      </c>
      <c r="D22" s="356">
        <f t="shared" ref="D22:O22" si="5">ROUND(D21/12,1)</f>
        <v>5.5</v>
      </c>
      <c r="E22" s="356">
        <f t="shared" si="5"/>
        <v>1</v>
      </c>
      <c r="F22" s="356">
        <f t="shared" si="5"/>
        <v>2</v>
      </c>
      <c r="G22" s="356">
        <f t="shared" si="5"/>
        <v>2.5</v>
      </c>
      <c r="H22" s="356">
        <f>ROUND(H21/12,1)</f>
        <v>11</v>
      </c>
      <c r="I22" s="356">
        <f t="shared" si="5"/>
        <v>15</v>
      </c>
      <c r="J22" s="356">
        <f t="shared" si="5"/>
        <v>2.9</v>
      </c>
      <c r="K22" s="357">
        <f t="shared" si="5"/>
        <v>1.8</v>
      </c>
      <c r="L22" s="358">
        <f t="shared" si="5"/>
        <v>0.9</v>
      </c>
      <c r="M22" s="356">
        <f t="shared" si="5"/>
        <v>1.8</v>
      </c>
      <c r="N22" s="357">
        <f t="shared" si="5"/>
        <v>0.8</v>
      </c>
      <c r="O22" s="358">
        <f t="shared" si="5"/>
        <v>0.4</v>
      </c>
      <c r="P22" s="356">
        <f t="shared" si="4"/>
        <v>4.7</v>
      </c>
      <c r="Q22" s="357">
        <f t="shared" si="4"/>
        <v>2.6</v>
      </c>
      <c r="R22" s="358">
        <f t="shared" si="4"/>
        <v>1.3</v>
      </c>
      <c r="S22" s="359">
        <f>ROUND(S21/12,1)</f>
        <v>1</v>
      </c>
      <c r="T22" s="359">
        <f>ROUND(T21/12,1)</f>
        <v>1</v>
      </c>
      <c r="U22" s="355"/>
      <c r="W22" s="465">
        <f>MIN(W9,W10,W11,W12,W13,W14,W15,W16,W17,W18,W19,W20)</f>
        <v>4.3</v>
      </c>
    </row>
    <row r="24" spans="1:27">
      <c r="A24" s="14" t="s">
        <v>299</v>
      </c>
    </row>
    <row r="25" spans="1:27">
      <c r="A25" s="151" t="s">
        <v>243</v>
      </c>
    </row>
    <row r="26" spans="1:27">
      <c r="A26" s="14" t="s">
        <v>327</v>
      </c>
      <c r="B26" s="128" t="s">
        <v>244</v>
      </c>
    </row>
    <row r="27" spans="1:27">
      <c r="A27" s="14" t="s">
        <v>562</v>
      </c>
    </row>
    <row r="28" spans="1:27">
      <c r="A28" s="14" t="s">
        <v>245</v>
      </c>
    </row>
    <row r="29" spans="1:27">
      <c r="A29" s="14" t="s">
        <v>246</v>
      </c>
    </row>
    <row r="30" spans="1:27">
      <c r="A30" s="14" t="s">
        <v>759</v>
      </c>
      <c r="R30" s="907" t="s">
        <v>331</v>
      </c>
      <c r="S30" s="907"/>
      <c r="T30" s="907"/>
    </row>
    <row r="31" spans="1:27">
      <c r="A31" s="14" t="s">
        <v>247</v>
      </c>
    </row>
    <row r="32" spans="1:27">
      <c r="A32" s="14" t="s">
        <v>248</v>
      </c>
    </row>
    <row r="33" spans="1:19">
      <c r="A33" s="14" t="s">
        <v>249</v>
      </c>
    </row>
    <row r="34" spans="1:19" ht="17.25" hidden="1">
      <c r="D34" s="129"/>
      <c r="E34" s="129"/>
      <c r="F34" s="129"/>
      <c r="G34" s="129"/>
      <c r="H34" s="129"/>
      <c r="P34" s="130" t="str">
        <f>IF(P22+R22&gt;=10,"B特",IF(P22+R22&gt;=4,"AorB",IF(P22+R22&gt;=2,"A特orA","基準割れ")))</f>
        <v>AorB</v>
      </c>
    </row>
    <row r="35" spans="1:19" hidden="1">
      <c r="D35" s="132"/>
      <c r="E35" s="132"/>
      <c r="F35" s="132"/>
      <c r="G35" s="132"/>
      <c r="H35" s="132"/>
      <c r="P35" s="131" t="s">
        <v>250</v>
      </c>
    </row>
    <row r="36" spans="1:19" ht="14.25" hidden="1" thickBot="1">
      <c r="C36" s="133" t="s">
        <v>251</v>
      </c>
      <c r="Q36" s="1047" t="s">
        <v>251</v>
      </c>
      <c r="R36" s="1048"/>
      <c r="S36" s="134" t="s">
        <v>252</v>
      </c>
    </row>
    <row r="37" spans="1:19" hidden="1">
      <c r="C37" s="135" t="s">
        <v>5</v>
      </c>
      <c r="Q37" s="135" t="s">
        <v>5</v>
      </c>
      <c r="R37" s="136"/>
      <c r="S37" s="137" t="s">
        <v>253</v>
      </c>
    </row>
    <row r="38" spans="1:19" hidden="1">
      <c r="C38" s="138" t="s">
        <v>7</v>
      </c>
      <c r="Q38" s="1045" t="s">
        <v>7</v>
      </c>
      <c r="R38" s="1046"/>
      <c r="S38" s="137" t="s">
        <v>253</v>
      </c>
    </row>
    <row r="39" spans="1:19" hidden="1">
      <c r="C39" s="139" t="s">
        <v>255</v>
      </c>
      <c r="Q39" s="1043" t="s">
        <v>255</v>
      </c>
      <c r="R39" s="1044"/>
      <c r="S39" s="140" t="s">
        <v>254</v>
      </c>
    </row>
    <row r="40" spans="1:19" ht="14.25" hidden="1" thickBot="1">
      <c r="C40" s="141" t="s">
        <v>257</v>
      </c>
      <c r="Q40" s="1041" t="s">
        <v>257</v>
      </c>
      <c r="R40" s="1042"/>
      <c r="S40" s="142" t="s">
        <v>256</v>
      </c>
    </row>
    <row r="41" spans="1:19" hidden="1"/>
  </sheetData>
  <sheetProtection sheet="1"/>
  <mergeCells count="33">
    <mergeCell ref="Q40:R40"/>
    <mergeCell ref="D6:D7"/>
    <mergeCell ref="Q39:R39"/>
    <mergeCell ref="H6:H7"/>
    <mergeCell ref="M6:M7"/>
    <mergeCell ref="Q38:R38"/>
    <mergeCell ref="Q36:R36"/>
    <mergeCell ref="R30:T30"/>
    <mergeCell ref="N6:O6"/>
    <mergeCell ref="M5:O5"/>
    <mergeCell ref="C2:M2"/>
    <mergeCell ref="J5:L5"/>
    <mergeCell ref="J4:S4"/>
    <mergeCell ref="E6:F6"/>
    <mergeCell ref="G6:G7"/>
    <mergeCell ref="C4:H4"/>
    <mergeCell ref="S6:S7"/>
    <mergeCell ref="P5:R5"/>
    <mergeCell ref="C5:C7"/>
    <mergeCell ref="E3:G3"/>
    <mergeCell ref="AA6:AA7"/>
    <mergeCell ref="P6:P7"/>
    <mergeCell ref="Q6:R6"/>
    <mergeCell ref="U4:U7"/>
    <mergeCell ref="T6:T7"/>
    <mergeCell ref="A12:A13"/>
    <mergeCell ref="A15:A19"/>
    <mergeCell ref="A4:B7"/>
    <mergeCell ref="K6:L6"/>
    <mergeCell ref="A3:D3"/>
    <mergeCell ref="I4:I7"/>
    <mergeCell ref="D5:H5"/>
    <mergeCell ref="J6:J7"/>
  </mergeCells>
  <phoneticPr fontId="24"/>
  <dataValidations disablePrompts="1" count="1">
    <dataValidation imeMode="off" allowBlank="1" showInputMessage="1" showErrorMessage="1" sqref="S37:T40 C36:Q40" xr:uid="{00000000-0002-0000-1100-000000000000}"/>
  </dataValidations>
  <printOptions horizontalCentered="1" verticalCentered="1"/>
  <pageMargins left="0.19685039370078741" right="0.16" top="0.78740157480314965" bottom="0.19685039370078741" header="0.31496062992125984" footer="0.39370078740157483"/>
  <pageSetup paperSize="9" scale="71" orientation="landscape" blackAndWhite="1" horizontalDpi="1200" verticalDpi="1200" r:id="rId1"/>
  <headerFooter alignWithMargins="0"/>
  <ignoredErrors>
    <ignoredError sqref="Z9:AA20"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0"/>
  <sheetViews>
    <sheetView view="pageBreakPreview" zoomScaleNormal="100" zoomScaleSheetLayoutView="100" workbookViewId="0"/>
  </sheetViews>
  <sheetFormatPr defaultColWidth="9" defaultRowHeight="13.5"/>
  <cols>
    <col min="1" max="1" width="7.125" style="14" customWidth="1"/>
    <col min="2" max="2" width="5" style="14" customWidth="1"/>
    <col min="3" max="3" width="12" style="14" customWidth="1"/>
    <col min="4" max="4" width="10.625" style="14" customWidth="1"/>
    <col min="5" max="5" width="12.25" style="14" customWidth="1"/>
    <col min="6" max="7" width="10.25" style="14" customWidth="1"/>
    <col min="8" max="8" width="10.75" style="14" customWidth="1"/>
    <col min="9" max="9" width="10.25" style="14" customWidth="1"/>
    <col min="10" max="10" width="10.375" style="14" customWidth="1"/>
    <col min="11" max="11" width="10.625" style="14" customWidth="1"/>
    <col min="12" max="12" width="11.75" style="14" customWidth="1"/>
    <col min="13" max="13" width="12.25" style="14" customWidth="1"/>
    <col min="14" max="15" width="2" style="14" hidden="1" customWidth="1"/>
    <col min="16" max="16" width="9" style="14"/>
    <col min="17" max="17" width="0" style="14" hidden="1" customWidth="1"/>
    <col min="18" max="16384" width="9" style="14"/>
  </cols>
  <sheetData>
    <row r="1" spans="1:17" ht="18.75" customHeight="1">
      <c r="A1" s="42"/>
      <c r="B1" s="41" t="s">
        <v>98</v>
      </c>
      <c r="C1" s="42"/>
      <c r="D1" s="42"/>
      <c r="E1" s="42"/>
      <c r="F1" s="42"/>
      <c r="G1" s="42"/>
      <c r="H1" s="42"/>
      <c r="I1" s="42"/>
      <c r="J1" s="42"/>
    </row>
    <row r="2" spans="1:17" ht="15" customHeight="1">
      <c r="B2" s="60" t="s">
        <v>417</v>
      </c>
    </row>
    <row r="3" spans="1:17" ht="18" customHeight="1">
      <c r="E3" s="923" t="s">
        <v>100</v>
      </c>
      <c r="F3" s="1031"/>
      <c r="G3" s="1031"/>
      <c r="H3" s="1031"/>
      <c r="I3" s="1031"/>
      <c r="J3" s="1031"/>
    </row>
    <row r="4" spans="1:17">
      <c r="E4" s="59"/>
      <c r="F4" s="1050"/>
      <c r="G4" s="1050"/>
    </row>
    <row r="5" spans="1:17" ht="24" customHeight="1" thickBot="1">
      <c r="B5" s="14" t="s">
        <v>101</v>
      </c>
      <c r="E5" s="59"/>
      <c r="F5" s="1049"/>
      <c r="G5" s="1050"/>
    </row>
    <row r="6" spans="1:17" ht="21" customHeight="1">
      <c r="C6" s="1068" t="s">
        <v>6</v>
      </c>
      <c r="D6" s="1051" t="s">
        <v>102</v>
      </c>
      <c r="E6" s="1052"/>
      <c r="F6" s="1052"/>
      <c r="G6" s="1053"/>
      <c r="H6" s="1051" t="s">
        <v>103</v>
      </c>
      <c r="I6" s="1052"/>
      <c r="J6" s="1052"/>
      <c r="K6" s="1053"/>
      <c r="L6" s="1056" t="s">
        <v>104</v>
      </c>
      <c r="M6" s="1057"/>
    </row>
    <row r="7" spans="1:17" ht="47.25" customHeight="1" thickBot="1">
      <c r="C7" s="1069"/>
      <c r="D7" s="62" t="s">
        <v>105</v>
      </c>
      <c r="E7" s="62" t="s">
        <v>627</v>
      </c>
      <c r="F7" s="1054" t="s">
        <v>106</v>
      </c>
      <c r="G7" s="1055"/>
      <c r="H7" s="63" t="s">
        <v>107</v>
      </c>
      <c r="I7" s="64" t="s">
        <v>108</v>
      </c>
      <c r="J7" s="183" t="s">
        <v>455</v>
      </c>
      <c r="K7" s="65" t="s">
        <v>106</v>
      </c>
      <c r="L7" s="64" t="s">
        <v>109</v>
      </c>
      <c r="M7" s="66" t="s">
        <v>33</v>
      </c>
    </row>
    <row r="8" spans="1:17" ht="86.25" customHeight="1" thickBot="1">
      <c r="C8" s="67" t="str">
        <f>①入力ﾏﾆｭｱﾙ!$D$20</f>
        <v>Ｂ型</v>
      </c>
      <c r="D8" s="636" t="str">
        <f>①入力ﾏﾆｭｱﾙ!$D$22</f>
        <v>なかよし保育園</v>
      </c>
      <c r="E8" s="631">
        <v>38443</v>
      </c>
      <c r="F8" s="1070" t="s">
        <v>928</v>
      </c>
      <c r="G8" s="1071"/>
      <c r="H8" s="170" t="str">
        <f>①入力ﾏﾆｭｱﾙ!$D$10</f>
        <v>医療法人◯◯会</v>
      </c>
      <c r="I8" s="170" t="str">
        <f>①入力ﾏﾆｭｱﾙ!$D$11</f>
        <v>兵庫県庁病院</v>
      </c>
      <c r="J8" s="259">
        <v>300</v>
      </c>
      <c r="K8" s="184" t="str">
        <f>+①入力ﾏﾆｭｱﾙ!$D$13</f>
        <v>○○市中央区下山手通5-10-1</v>
      </c>
      <c r="L8" s="68" t="s">
        <v>929</v>
      </c>
      <c r="M8" s="69" t="s">
        <v>930</v>
      </c>
    </row>
    <row r="9" spans="1:17" ht="30.75" customHeight="1"/>
    <row r="10" spans="1:17" ht="19.5" customHeight="1" thickBot="1">
      <c r="B10" s="14" t="s">
        <v>466</v>
      </c>
      <c r="Q10" s="14" t="s">
        <v>472</v>
      </c>
    </row>
    <row r="11" spans="1:17" s="44" customFormat="1" ht="20.100000000000001" customHeight="1">
      <c r="A11" s="235"/>
      <c r="B11" s="235"/>
      <c r="C11" s="251" t="s">
        <v>467</v>
      </c>
      <c r="D11" s="252"/>
      <c r="E11" s="252"/>
      <c r="F11" s="252"/>
      <c r="G11" s="252"/>
      <c r="H11" s="252"/>
      <c r="I11" s="1061">
        <v>15000</v>
      </c>
      <c r="J11" s="1062"/>
      <c r="K11" s="257" t="s">
        <v>80</v>
      </c>
    </row>
    <row r="12" spans="1:17" s="44" customFormat="1" ht="20.100000000000001" customHeight="1">
      <c r="A12" s="235"/>
      <c r="B12" s="235"/>
      <c r="C12" s="253" t="s">
        <v>454</v>
      </c>
      <c r="D12" s="249"/>
      <c r="E12" s="250"/>
      <c r="F12" s="244"/>
      <c r="G12" s="244"/>
      <c r="H12" s="245"/>
      <c r="I12" s="1072">
        <v>65</v>
      </c>
      <c r="J12" s="1073"/>
      <c r="K12" s="257" t="s">
        <v>471</v>
      </c>
    </row>
    <row r="13" spans="1:17" s="44" customFormat="1" ht="20.100000000000001" customHeight="1">
      <c r="A13" s="235"/>
      <c r="B13" s="235"/>
      <c r="C13" s="253" t="s">
        <v>468</v>
      </c>
      <c r="D13" s="246"/>
      <c r="E13" s="250"/>
      <c r="F13" s="248"/>
      <c r="G13" s="1063" t="str">
        <f>IF(I13&gt;1,"",IF('⑦様式2-3'!F27&gt;=1,"エラー：記入漏れ",""))</f>
        <v/>
      </c>
      <c r="H13" s="1064"/>
      <c r="I13" s="1072">
        <v>4.5</v>
      </c>
      <c r="J13" s="1073"/>
      <c r="K13" s="257" t="s">
        <v>471</v>
      </c>
    </row>
    <row r="14" spans="1:17" s="44" customFormat="1" ht="20.100000000000001" customHeight="1">
      <c r="A14" s="235"/>
      <c r="B14" s="235"/>
      <c r="C14" s="253" t="s">
        <v>469</v>
      </c>
      <c r="D14" s="236"/>
      <c r="E14" s="247"/>
      <c r="F14" s="241"/>
      <c r="G14" s="1063" t="str">
        <f>IF(I14&gt;1,"",IF('⑨様式2-5'!F27&gt;=1,"エラー：記入漏れ",""))</f>
        <v/>
      </c>
      <c r="H14" s="1064"/>
      <c r="I14" s="1072">
        <v>15</v>
      </c>
      <c r="J14" s="1073"/>
      <c r="K14" s="257" t="s">
        <v>471</v>
      </c>
    </row>
    <row r="15" spans="1:17" s="44" customFormat="1" ht="28.5" customHeight="1" thickBot="1">
      <c r="A15" s="235"/>
      <c r="B15" s="235"/>
      <c r="C15" s="254" t="s">
        <v>470</v>
      </c>
      <c r="D15" s="255"/>
      <c r="E15" s="256"/>
      <c r="F15" s="1080"/>
      <c r="G15" s="1080"/>
      <c r="H15" s="1081"/>
      <c r="I15" s="1074" t="s">
        <v>474</v>
      </c>
      <c r="J15" s="1075"/>
      <c r="Q15" s="44" t="s">
        <v>473</v>
      </c>
    </row>
    <row r="16" spans="1:17" s="44" customFormat="1" ht="17.100000000000001" customHeight="1">
      <c r="A16" s="235"/>
      <c r="B16" s="235"/>
      <c r="C16" s="235"/>
      <c r="D16" s="235"/>
      <c r="E16" s="242"/>
      <c r="F16" s="243"/>
      <c r="G16" s="243"/>
      <c r="H16" s="243"/>
      <c r="I16" s="1065"/>
      <c r="J16" s="1065"/>
      <c r="K16" s="1065"/>
      <c r="Q16" s="44" t="s">
        <v>474</v>
      </c>
    </row>
    <row r="17" spans="1:15" s="44" customFormat="1" ht="16.5" customHeight="1">
      <c r="B17" s="593" t="str">
        <f>"※1　保育料月額は、児童１人当たりの保育料月額（令和"&amp;①入力ﾏﾆｭｱﾙ!B2&amp;"年４月。おやつ代を除く）を記入すること。"</f>
        <v>※1　保育料月額は、児童１人当たりの保育料月額（令和7年４月。おやつ代を除く）を記入すること。</v>
      </c>
      <c r="C17" s="235"/>
      <c r="D17" s="237"/>
      <c r="E17" s="237"/>
      <c r="F17" s="235"/>
      <c r="G17" s="235"/>
      <c r="H17" s="235"/>
      <c r="I17" s="1065"/>
      <c r="J17" s="1065"/>
      <c r="K17" s="1065"/>
    </row>
    <row r="18" spans="1:15" s="44" customFormat="1" ht="16.5" customHeight="1">
      <c r="B18" s="235" t="s">
        <v>456</v>
      </c>
      <c r="C18" s="235"/>
      <c r="D18" s="237"/>
      <c r="E18" s="237"/>
      <c r="F18" s="235"/>
      <c r="G18" s="235"/>
      <c r="H18" s="235"/>
      <c r="I18" s="235"/>
    </row>
    <row r="19" spans="1:15" s="44" customFormat="1" ht="16.5" customHeight="1">
      <c r="B19" s="235" t="s">
        <v>457</v>
      </c>
      <c r="C19" s="235"/>
      <c r="D19" s="237"/>
      <c r="E19" s="237"/>
      <c r="F19" s="235"/>
      <c r="G19" s="235"/>
      <c r="H19" s="235"/>
      <c r="I19" s="235"/>
    </row>
    <row r="20" spans="1:15" s="44" customFormat="1" ht="16.5" customHeight="1">
      <c r="B20" s="235" t="s">
        <v>458</v>
      </c>
      <c r="C20" s="235"/>
      <c r="D20" s="237"/>
      <c r="E20" s="237"/>
      <c r="F20" s="235"/>
      <c r="G20" s="235"/>
      <c r="H20" s="235"/>
      <c r="I20" s="235"/>
    </row>
    <row r="21" spans="1:15" s="44" customFormat="1" ht="16.5" customHeight="1">
      <c r="B21" s="235" t="s">
        <v>459</v>
      </c>
      <c r="C21" s="235"/>
      <c r="D21" s="237"/>
      <c r="E21" s="237"/>
      <c r="F21" s="235"/>
      <c r="G21" s="235"/>
      <c r="H21" s="235"/>
      <c r="I21" s="235"/>
    </row>
    <row r="22" spans="1:15" s="44" customFormat="1" ht="16.5" customHeight="1">
      <c r="B22" s="235" t="s">
        <v>460</v>
      </c>
      <c r="C22" s="238"/>
      <c r="D22" s="239"/>
      <c r="E22" s="239"/>
      <c r="F22" s="238"/>
      <c r="G22" s="238"/>
      <c r="H22" s="235"/>
      <c r="I22" s="235"/>
    </row>
    <row r="23" spans="1:15" s="44" customFormat="1" ht="16.5" customHeight="1">
      <c r="B23" s="235" t="s">
        <v>461</v>
      </c>
      <c r="C23" s="238"/>
      <c r="D23" s="239"/>
      <c r="E23" s="239"/>
      <c r="F23" s="238"/>
      <c r="G23" s="238"/>
      <c r="H23" s="235"/>
      <c r="I23" s="235"/>
    </row>
    <row r="24" spans="1:15" s="44" customFormat="1" ht="16.5" customHeight="1">
      <c r="B24" s="235" t="s">
        <v>463</v>
      </c>
      <c r="C24" s="235"/>
      <c r="D24" s="237"/>
      <c r="E24" s="237"/>
      <c r="F24" s="235"/>
      <c r="G24" s="235"/>
      <c r="H24" s="235"/>
      <c r="I24" s="235"/>
    </row>
    <row r="25" spans="1:15" s="44" customFormat="1" ht="16.5" customHeight="1">
      <c r="B25" s="235" t="s">
        <v>462</v>
      </c>
      <c r="C25" s="235"/>
      <c r="D25" s="235"/>
      <c r="E25" s="235"/>
      <c r="F25" s="235"/>
      <c r="G25" s="235"/>
      <c r="H25" s="235"/>
      <c r="I25" s="235"/>
    </row>
    <row r="26" spans="1:15" s="44" customFormat="1" ht="16.5" customHeight="1">
      <c r="C26" s="235"/>
      <c r="D26" s="237"/>
      <c r="E26" s="237"/>
      <c r="F26" s="235"/>
      <c r="G26" s="235"/>
      <c r="H26" s="235"/>
      <c r="I26" s="235"/>
    </row>
    <row r="27" spans="1:15" ht="21" customHeight="1" thickBot="1">
      <c r="B27" s="14" t="s">
        <v>465</v>
      </c>
      <c r="L27" s="70" t="s">
        <v>110</v>
      </c>
    </row>
    <row r="28" spans="1:15" ht="21" customHeight="1">
      <c r="C28" s="1066" t="s">
        <v>111</v>
      </c>
      <c r="D28" s="1052"/>
      <c r="E28" s="1052"/>
      <c r="F28" s="1052"/>
      <c r="G28" s="1067"/>
      <c r="H28" s="1058" t="s">
        <v>112</v>
      </c>
      <c r="I28" s="1059"/>
      <c r="J28" s="1059"/>
      <c r="K28" s="1059"/>
      <c r="L28" s="1060"/>
    </row>
    <row r="29" spans="1:15" ht="21" customHeight="1" thickBot="1">
      <c r="C29" s="61" t="s">
        <v>72</v>
      </c>
      <c r="D29" s="71" t="s">
        <v>113</v>
      </c>
      <c r="E29" s="71" t="s">
        <v>114</v>
      </c>
      <c r="F29" s="71" t="s">
        <v>115</v>
      </c>
      <c r="G29" s="66" t="s">
        <v>116</v>
      </c>
      <c r="H29" s="1082" t="s">
        <v>117</v>
      </c>
      <c r="I29" s="1083"/>
      <c r="J29" s="1084"/>
      <c r="K29" s="1078" t="s">
        <v>118</v>
      </c>
      <c r="L29" s="1079"/>
    </row>
    <row r="30" spans="1:15" ht="27" customHeight="1">
      <c r="C30" s="73" t="s">
        <v>119</v>
      </c>
      <c r="D30" s="74" t="s">
        <v>119</v>
      </c>
      <c r="E30" s="74" t="s">
        <v>119</v>
      </c>
      <c r="F30" s="74" t="s">
        <v>119</v>
      </c>
      <c r="G30" s="75" t="s">
        <v>119</v>
      </c>
      <c r="H30" s="76">
        <v>0.33333333333333331</v>
      </c>
      <c r="I30" s="77" t="s">
        <v>120</v>
      </c>
      <c r="J30" s="76">
        <v>0.79166666666666663</v>
      </c>
      <c r="K30" s="1076">
        <f>IF(H30="","",IF(H30=J30,"24時間00分",J30-H30))</f>
        <v>0.45833333333333331</v>
      </c>
      <c r="L30" s="1077"/>
    </row>
    <row r="31" spans="1:15" ht="43.5" customHeight="1" thickBot="1">
      <c r="A31" s="411">
        <f>'③様式2-7'!E131</f>
        <v>11</v>
      </c>
      <c r="C31" s="462">
        <f>IF(SUM(D31:G31)=④様式3!H9,SUM(D31:G31),"ｴﾗｰ：様式3「4月｣と不一致")</f>
        <v>11</v>
      </c>
      <c r="D31" s="334">
        <v>1</v>
      </c>
      <c r="E31" s="334">
        <v>7</v>
      </c>
      <c r="F31" s="334">
        <v>2</v>
      </c>
      <c r="G31" s="335">
        <v>1</v>
      </c>
      <c r="H31" s="1089" t="s">
        <v>121</v>
      </c>
      <c r="I31" s="1090"/>
      <c r="J31" s="1091"/>
      <c r="K31" s="1092" t="s">
        <v>122</v>
      </c>
      <c r="L31" s="1093"/>
      <c r="N31" s="14" t="s">
        <v>122</v>
      </c>
      <c r="O31" s="14" t="s">
        <v>123</v>
      </c>
    </row>
    <row r="32" spans="1:15" ht="54.75" customHeight="1">
      <c r="A32" s="412" t="s">
        <v>703</v>
      </c>
      <c r="K32" s="1085" t="str">
        <f>IF(K31="","★エラー！２４時間保育実施の有無を選択してください。 ","")</f>
        <v/>
      </c>
      <c r="L32" s="1085"/>
    </row>
    <row r="33" spans="2:12" ht="24.75" customHeight="1" thickBot="1">
      <c r="B33" s="14" t="s">
        <v>464</v>
      </c>
      <c r="I33" s="70"/>
      <c r="J33" s="70"/>
    </row>
    <row r="34" spans="2:12" ht="21" customHeight="1">
      <c r="C34" s="1086" t="s">
        <v>124</v>
      </c>
      <c r="D34" s="1087"/>
      <c r="E34" s="1087" t="s">
        <v>125</v>
      </c>
      <c r="F34" s="1087"/>
      <c r="G34" s="1056" t="s">
        <v>72</v>
      </c>
      <c r="H34" s="1088"/>
      <c r="I34" s="1088"/>
      <c r="J34" s="78"/>
      <c r="K34" s="79"/>
      <c r="L34" s="79"/>
    </row>
    <row r="35" spans="2:12" ht="21" customHeight="1" thickBot="1">
      <c r="C35" s="61" t="s">
        <v>126</v>
      </c>
      <c r="D35" s="71" t="s">
        <v>21</v>
      </c>
      <c r="E35" s="71" t="s">
        <v>126</v>
      </c>
      <c r="F35" s="71" t="s">
        <v>21</v>
      </c>
      <c r="G35" s="72" t="s">
        <v>126</v>
      </c>
      <c r="H35" s="72" t="s">
        <v>21</v>
      </c>
      <c r="I35" s="65" t="s">
        <v>72</v>
      </c>
      <c r="J35" s="80"/>
    </row>
    <row r="36" spans="2:12" ht="54" customHeight="1" thickBot="1">
      <c r="C36" s="81">
        <f>④様式3!$J$22</f>
        <v>2.9</v>
      </c>
      <c r="D36" s="82">
        <f>④様式3!$L$22</f>
        <v>0.9</v>
      </c>
      <c r="E36" s="82">
        <f>④様式3!$M$22</f>
        <v>1.8</v>
      </c>
      <c r="F36" s="82">
        <f>④様式3!$O$22</f>
        <v>0.4</v>
      </c>
      <c r="G36" s="82">
        <f>C36+E36</f>
        <v>4.7</v>
      </c>
      <c r="H36" s="82">
        <f>D36+F36</f>
        <v>1.3</v>
      </c>
      <c r="I36" s="83">
        <f>SUM(G36:H36)</f>
        <v>6</v>
      </c>
      <c r="J36" s="84"/>
    </row>
    <row r="38" spans="2:12">
      <c r="C38" s="17" t="s">
        <v>301</v>
      </c>
    </row>
    <row r="39" spans="2:12">
      <c r="C39" s="17" t="s">
        <v>302</v>
      </c>
    </row>
    <row r="40" spans="2:12">
      <c r="C40" s="17" t="s">
        <v>303</v>
      </c>
    </row>
  </sheetData>
  <mergeCells count="29">
    <mergeCell ref="K32:L32"/>
    <mergeCell ref="C34:D34"/>
    <mergeCell ref="E34:F34"/>
    <mergeCell ref="G34:I34"/>
    <mergeCell ref="H31:J31"/>
    <mergeCell ref="K31:L31"/>
    <mergeCell ref="K30:L30"/>
    <mergeCell ref="K29:L29"/>
    <mergeCell ref="I13:J13"/>
    <mergeCell ref="F15:H15"/>
    <mergeCell ref="H29:J29"/>
    <mergeCell ref="L6:M6"/>
    <mergeCell ref="H28:L28"/>
    <mergeCell ref="I11:J11"/>
    <mergeCell ref="G14:H14"/>
    <mergeCell ref="I16:K17"/>
    <mergeCell ref="C28:G28"/>
    <mergeCell ref="C6:C7"/>
    <mergeCell ref="F8:G8"/>
    <mergeCell ref="I12:J12"/>
    <mergeCell ref="I14:J14"/>
    <mergeCell ref="I15:J15"/>
    <mergeCell ref="G13:H13"/>
    <mergeCell ref="E3:J3"/>
    <mergeCell ref="F5:G5"/>
    <mergeCell ref="F4:G4"/>
    <mergeCell ref="H6:K6"/>
    <mergeCell ref="F7:G7"/>
    <mergeCell ref="D6:G6"/>
  </mergeCells>
  <phoneticPr fontId="24"/>
  <dataValidations xWindow="879" yWindow="551" count="3">
    <dataValidation type="list" allowBlank="1" showInputMessage="1" showErrorMessage="1" promptTitle="▼をクリック" prompt="有無を選択してください。" sqref="K31:L31" xr:uid="{00000000-0002-0000-0900-000000000000}">
      <formula1>$M$31:$O$31</formula1>
    </dataValidation>
    <dataValidation type="list" allowBlank="1" showInputMessage="1" showErrorMessage="1" promptTitle="▼をクリック" prompt="有無を選択してください。" sqref="I15:J15" xr:uid="{00000000-0002-0000-0900-000001000000}">
      <formula1>$Q$15:$Q$16</formula1>
    </dataValidation>
    <dataValidation type="date" allowBlank="1" showInputMessage="1" showErrorMessage="1" error="下記の書式で入力してください。_x000a_　「平成17年4月1日」、「H17..4.1」若しくは「2005/4/1」_x000a_" sqref="E8" xr:uid="{3A43B624-081C-43B5-823E-17BDC5AC14B9}">
      <formula1>R8</formula1>
      <formula2>R9</formula2>
    </dataValidation>
  </dataValidations>
  <pageMargins left="0.78740157480314965" right="0.39370078740157483" top="0.98425196850393704" bottom="0.98425196850393704" header="0.51181102362204722" footer="0.51181102362204722"/>
  <pageSetup paperSize="9" scale="72"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6"/>
  <sheetViews>
    <sheetView view="pageBreakPreview" zoomScaleNormal="100" zoomScaleSheetLayoutView="100" workbookViewId="0"/>
  </sheetViews>
  <sheetFormatPr defaultColWidth="9" defaultRowHeight="13.5"/>
  <cols>
    <col min="1" max="1" width="4.375" style="55" customWidth="1"/>
    <col min="2" max="2" width="4.125" style="55" customWidth="1"/>
    <col min="3" max="3" width="3.875" style="55" customWidth="1"/>
    <col min="4" max="6" width="13.875" style="55" customWidth="1"/>
    <col min="7" max="7" width="16.75" style="55" customWidth="1"/>
    <col min="8" max="9" width="9" style="55"/>
    <col min="10" max="10" width="4.625" style="55" customWidth="1"/>
    <col min="11" max="11" width="4.75" style="86" hidden="1" customWidth="1"/>
    <col min="12" max="12" width="4.625" style="86" hidden="1" customWidth="1"/>
    <col min="13" max="16384" width="9" style="55"/>
  </cols>
  <sheetData>
    <row r="1" spans="1:13" ht="24" customHeight="1">
      <c r="A1" s="789"/>
      <c r="B1" s="41" t="s">
        <v>98</v>
      </c>
      <c r="C1" s="789"/>
      <c r="D1" s="789"/>
      <c r="E1" s="789"/>
      <c r="F1" s="789"/>
      <c r="G1" s="789"/>
      <c r="H1" s="789"/>
    </row>
    <row r="2" spans="1:13" ht="25.5" customHeight="1">
      <c r="B2" s="55" t="s">
        <v>408</v>
      </c>
    </row>
    <row r="3" spans="1:13" ht="24.75" customHeight="1">
      <c r="D3" s="743"/>
      <c r="E3" s="923" t="s">
        <v>127</v>
      </c>
      <c r="F3" s="1098"/>
      <c r="G3" s="1098"/>
    </row>
    <row r="4" spans="1:13" ht="23.25" customHeight="1">
      <c r="D4" s="743"/>
      <c r="E4" s="790" t="s">
        <v>128</v>
      </c>
      <c r="F4" s="743"/>
    </row>
    <row r="5" spans="1:13" ht="21" customHeight="1">
      <c r="G5" s="59" t="s">
        <v>129</v>
      </c>
      <c r="H5" s="1099" t="str">
        <f>①入力ﾏﾆｭｱﾙ!$D$11</f>
        <v>兵庫県庁病院</v>
      </c>
      <c r="I5" s="1100"/>
      <c r="J5" s="1100"/>
    </row>
    <row r="6" spans="1:13" ht="21" customHeight="1">
      <c r="G6" s="59" t="s">
        <v>130</v>
      </c>
      <c r="H6" s="1099" t="str">
        <f>①入力ﾏﾆｭｱﾙ!$D$22</f>
        <v>なかよし保育園</v>
      </c>
      <c r="I6" s="1100"/>
      <c r="J6" s="1100"/>
    </row>
    <row r="8" spans="1:13" ht="21" customHeight="1">
      <c r="B8" s="85" t="s">
        <v>131</v>
      </c>
      <c r="C8" s="55" t="s">
        <v>132</v>
      </c>
      <c r="H8" s="750" t="str">
        <f>IF(F29&gt;=1,IF(SUM(M9:M13)&gt;=1,"","エラー！！：ア～オに○印が必要です。"),"")</f>
        <v/>
      </c>
    </row>
    <row r="9" spans="1:13" ht="21" customHeight="1">
      <c r="C9" s="687" t="s">
        <v>931</v>
      </c>
      <c r="D9" s="55" t="s">
        <v>133</v>
      </c>
      <c r="K9" s="86" t="s">
        <v>134</v>
      </c>
      <c r="L9" s="86" t="s">
        <v>135</v>
      </c>
      <c r="M9" s="463">
        <f>IF(C9="㋐",1,0)</f>
        <v>1</v>
      </c>
    </row>
    <row r="10" spans="1:13" ht="21" customHeight="1">
      <c r="C10" s="687" t="s">
        <v>136</v>
      </c>
      <c r="D10" s="55" t="s">
        <v>137</v>
      </c>
      <c r="K10" s="86" t="s">
        <v>138</v>
      </c>
      <c r="L10" s="86" t="s">
        <v>139</v>
      </c>
      <c r="M10" s="463">
        <f>IF(C10="㋑",1,0)</f>
        <v>0</v>
      </c>
    </row>
    <row r="11" spans="1:13" ht="21" customHeight="1">
      <c r="C11" s="687" t="s">
        <v>140</v>
      </c>
      <c r="D11" s="55" t="s">
        <v>141</v>
      </c>
      <c r="K11" s="86" t="s">
        <v>142</v>
      </c>
      <c r="L11" s="86" t="s">
        <v>143</v>
      </c>
      <c r="M11" s="463">
        <f>IF(C11="㋒",1,0)</f>
        <v>0</v>
      </c>
    </row>
    <row r="12" spans="1:13" ht="21" customHeight="1">
      <c r="C12" s="687" t="s">
        <v>660</v>
      </c>
      <c r="D12" s="55" t="s">
        <v>144</v>
      </c>
      <c r="G12" s="750"/>
      <c r="K12" s="86" t="s">
        <v>145</v>
      </c>
      <c r="L12" s="86" t="s">
        <v>146</v>
      </c>
      <c r="M12" s="463">
        <f>IF(C12="㋓",1,0)</f>
        <v>0</v>
      </c>
    </row>
    <row r="13" spans="1:13" ht="21" customHeight="1">
      <c r="C13" s="687" t="s">
        <v>147</v>
      </c>
      <c r="D13" s="55" t="s">
        <v>148</v>
      </c>
      <c r="E13" s="1094"/>
      <c r="F13" s="1095"/>
      <c r="G13" s="1095"/>
      <c r="H13" s="1095"/>
      <c r="I13" s="55" t="s">
        <v>275</v>
      </c>
      <c r="K13" s="86" t="s">
        <v>276</v>
      </c>
      <c r="L13" s="86" t="s">
        <v>149</v>
      </c>
      <c r="M13" s="463">
        <f>IF(C13="㋔",1,0)</f>
        <v>0</v>
      </c>
    </row>
    <row r="15" spans="1:13" ht="20.25" customHeight="1" thickBot="1">
      <c r="B15" s="85" t="s">
        <v>277</v>
      </c>
      <c r="C15" s="55" t="s">
        <v>150</v>
      </c>
    </row>
    <row r="16" spans="1:13" ht="30" customHeight="1" thickBot="1">
      <c r="E16" s="87" t="s">
        <v>82</v>
      </c>
      <c r="F16" s="1101" t="s">
        <v>151</v>
      </c>
      <c r="G16" s="1102"/>
    </row>
    <row r="17" spans="3:16" ht="30" customHeight="1">
      <c r="E17" s="88" t="s">
        <v>769</v>
      </c>
      <c r="F17" s="1103">
        <v>12</v>
      </c>
      <c r="G17" s="1104"/>
      <c r="H17" s="751" t="str">
        <f>IF(O35=9,"（注意！）入力回数が当該月の日数を超えています。再確認してください","")</f>
        <v/>
      </c>
    </row>
    <row r="18" spans="3:16" ht="30" customHeight="1">
      <c r="E18" s="89" t="s">
        <v>152</v>
      </c>
      <c r="F18" s="1096">
        <v>10</v>
      </c>
      <c r="G18" s="1097"/>
      <c r="H18" s="751" t="str">
        <f t="shared" ref="H18:H27" si="0">IF(O36=9,"（注意！）入力回数が当該月の日数を超えています。再確認してください","")</f>
        <v/>
      </c>
    </row>
    <row r="19" spans="3:16" ht="30" customHeight="1">
      <c r="E19" s="88" t="s">
        <v>768</v>
      </c>
      <c r="F19" s="1096">
        <v>11</v>
      </c>
      <c r="G19" s="1097"/>
      <c r="H19" s="751" t="str">
        <f t="shared" si="0"/>
        <v/>
      </c>
    </row>
    <row r="20" spans="3:16" ht="30" customHeight="1">
      <c r="E20" s="89" t="s">
        <v>153</v>
      </c>
      <c r="F20" s="1096">
        <v>12</v>
      </c>
      <c r="G20" s="1097"/>
      <c r="H20" s="751" t="str">
        <f t="shared" si="0"/>
        <v/>
      </c>
    </row>
    <row r="21" spans="3:16" ht="30" customHeight="1">
      <c r="E21" s="88" t="s">
        <v>154</v>
      </c>
      <c r="F21" s="1096">
        <v>15</v>
      </c>
      <c r="G21" s="1097"/>
      <c r="H21" s="751" t="str">
        <f t="shared" si="0"/>
        <v/>
      </c>
    </row>
    <row r="22" spans="3:16" ht="30" customHeight="1">
      <c r="E22" s="89" t="s">
        <v>155</v>
      </c>
      <c r="F22" s="1096">
        <v>10</v>
      </c>
      <c r="G22" s="1097"/>
      <c r="H22" s="751" t="str">
        <f t="shared" si="0"/>
        <v/>
      </c>
    </row>
    <row r="23" spans="3:16" ht="30" customHeight="1">
      <c r="E23" s="88" t="s">
        <v>749</v>
      </c>
      <c r="F23" s="1096">
        <v>11</v>
      </c>
      <c r="G23" s="1097"/>
      <c r="H23" s="751" t="str">
        <f t="shared" si="0"/>
        <v/>
      </c>
    </row>
    <row r="24" spans="3:16" ht="30" customHeight="1">
      <c r="E24" s="89" t="s">
        <v>157</v>
      </c>
      <c r="F24" s="1096">
        <v>8</v>
      </c>
      <c r="G24" s="1097"/>
      <c r="H24" s="751" t="str">
        <f t="shared" si="0"/>
        <v/>
      </c>
    </row>
    <row r="25" spans="3:16" ht="30" customHeight="1">
      <c r="E25" s="88" t="s">
        <v>158</v>
      </c>
      <c r="F25" s="1096">
        <v>12</v>
      </c>
      <c r="G25" s="1097"/>
      <c r="H25" s="751" t="str">
        <f t="shared" si="0"/>
        <v/>
      </c>
    </row>
    <row r="26" spans="3:16" ht="30" customHeight="1">
      <c r="E26" s="89" t="s">
        <v>159</v>
      </c>
      <c r="F26" s="1096">
        <v>14</v>
      </c>
      <c r="G26" s="1097"/>
      <c r="H26" s="751" t="str">
        <f t="shared" si="0"/>
        <v/>
      </c>
    </row>
    <row r="27" spans="3:16" ht="30" customHeight="1">
      <c r="E27" s="88" t="s">
        <v>160</v>
      </c>
      <c r="F27" s="1096">
        <v>13</v>
      </c>
      <c r="G27" s="1097"/>
      <c r="H27" s="751" t="str">
        <f t="shared" si="0"/>
        <v/>
      </c>
    </row>
    <row r="28" spans="3:16" ht="30" customHeight="1" thickBot="1">
      <c r="E28" s="89" t="s">
        <v>161</v>
      </c>
      <c r="F28" s="1109">
        <v>12</v>
      </c>
      <c r="G28" s="1110"/>
      <c r="H28" s="751" t="str">
        <f t="shared" ref="H28" si="1">IF(O46=9,"（注意！）入力回数が当該月の日数を超えています。再確認してください","")</f>
        <v/>
      </c>
    </row>
    <row r="29" spans="3:16" ht="30" customHeight="1" thickTop="1" thickBot="1">
      <c r="E29" s="90" t="s">
        <v>96</v>
      </c>
      <c r="F29" s="1107">
        <f>SUM(F17:G28)</f>
        <v>140</v>
      </c>
      <c r="G29" s="1108"/>
      <c r="H29" s="1105" t="str">
        <f>IF(F29&gt;=1,IF(SUM(M9:M13)&gt;=1,"","エラー！！：ア～オに○印が必要です。"),"")</f>
        <v/>
      </c>
      <c r="I29" s="1106"/>
      <c r="J29" s="1106"/>
      <c r="K29" s="1106"/>
      <c r="L29" s="1106"/>
      <c r="M29" s="1106"/>
      <c r="N29" s="1106"/>
      <c r="O29" s="1106"/>
      <c r="P29" s="1106"/>
    </row>
    <row r="30" spans="3:16" ht="15.75" customHeight="1">
      <c r="C30" s="794" t="s">
        <v>162</v>
      </c>
      <c r="D30" s="235" t="s">
        <v>163</v>
      </c>
    </row>
    <row r="31" spans="3:16" ht="15.75" customHeight="1">
      <c r="D31" s="809" t="s">
        <v>164</v>
      </c>
    </row>
    <row r="32" spans="3:16" ht="15.75" customHeight="1">
      <c r="D32" s="235" t="s">
        <v>642</v>
      </c>
    </row>
    <row r="34" spans="14:15" ht="18.75">
      <c r="N34" s="798" t="s">
        <v>851</v>
      </c>
    </row>
    <row r="35" spans="14:15" ht="16.5">
      <c r="N35" s="799" t="s">
        <v>852</v>
      </c>
      <c r="O35" s="800">
        <f>IF(F17&lt;=30,1,9)</f>
        <v>1</v>
      </c>
    </row>
    <row r="36" spans="14:15" ht="16.5">
      <c r="N36" s="799" t="s">
        <v>853</v>
      </c>
      <c r="O36" s="800">
        <f>IF(F18&lt;=31,1,9)</f>
        <v>1</v>
      </c>
    </row>
    <row r="37" spans="14:15" ht="16.5">
      <c r="N37" s="799" t="s">
        <v>854</v>
      </c>
      <c r="O37" s="800">
        <f>IF(F19&lt;=30,1,9)</f>
        <v>1</v>
      </c>
    </row>
    <row r="38" spans="14:15" ht="16.5">
      <c r="N38" s="799" t="s">
        <v>855</v>
      </c>
      <c r="O38" s="800">
        <f>IF(F20&lt;=31,1,9)</f>
        <v>1</v>
      </c>
    </row>
    <row r="39" spans="14:15" ht="16.5">
      <c r="N39" s="799" t="s">
        <v>682</v>
      </c>
      <c r="O39" s="800">
        <f>IF(F21&lt;=31,1,9)</f>
        <v>1</v>
      </c>
    </row>
    <row r="40" spans="14:15" ht="16.5">
      <c r="N40" s="799" t="s">
        <v>683</v>
      </c>
      <c r="O40" s="800">
        <f>IF(F22&lt;=30,1,9)</f>
        <v>1</v>
      </c>
    </row>
    <row r="41" spans="14:15" ht="16.5">
      <c r="N41" s="799" t="s">
        <v>684</v>
      </c>
      <c r="O41" s="800">
        <f>IF(F23&lt;=31,1,9)</f>
        <v>1</v>
      </c>
    </row>
    <row r="42" spans="14:15" ht="16.5">
      <c r="N42" s="799" t="s">
        <v>685</v>
      </c>
      <c r="O42" s="800">
        <f>IF(F24&lt;=30,1,9)</f>
        <v>1</v>
      </c>
    </row>
    <row r="43" spans="14:15" ht="16.5">
      <c r="N43" s="799" t="s">
        <v>686</v>
      </c>
      <c r="O43" s="800">
        <f>IF(F25&lt;=31,1,9)</f>
        <v>1</v>
      </c>
    </row>
    <row r="44" spans="14:15" ht="16.5">
      <c r="N44" s="799" t="s">
        <v>687</v>
      </c>
      <c r="O44" s="800">
        <f>IF(F26&lt;=31,1,9)</f>
        <v>1</v>
      </c>
    </row>
    <row r="45" spans="14:15" ht="16.5">
      <c r="N45" s="799" t="s">
        <v>688</v>
      </c>
      <c r="O45" s="800">
        <f>IF(F27&lt;=28,1,9)</f>
        <v>1</v>
      </c>
    </row>
    <row r="46" spans="14:15" ht="16.5">
      <c r="N46" s="799" t="s">
        <v>689</v>
      </c>
      <c r="O46" s="800">
        <f>IF(F28&lt;=31,1,9)</f>
        <v>1</v>
      </c>
    </row>
  </sheetData>
  <mergeCells count="19">
    <mergeCell ref="H29:P29"/>
    <mergeCell ref="F29:G29"/>
    <mergeCell ref="F18:G18"/>
    <mergeCell ref="F23:G23"/>
    <mergeCell ref="F24:G24"/>
    <mergeCell ref="F19:G19"/>
    <mergeCell ref="F20:G20"/>
    <mergeCell ref="F25:G25"/>
    <mergeCell ref="F26:G26"/>
    <mergeCell ref="F27:G27"/>
    <mergeCell ref="F28:G28"/>
    <mergeCell ref="E13:H13"/>
    <mergeCell ref="F21:G21"/>
    <mergeCell ref="F22:G22"/>
    <mergeCell ref="E3:G3"/>
    <mergeCell ref="H5:J5"/>
    <mergeCell ref="H6:J6"/>
    <mergeCell ref="F16:G16"/>
    <mergeCell ref="F17:G17"/>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3" xr:uid="{00000000-0002-0000-0A00-000000000000}">
      <formula1>$K9:$L9</formula1>
    </dataValidation>
  </dataValidations>
  <pageMargins left="0.66" right="0.34" top="1" bottom="0.62" header="0.51200000000000001" footer="0.3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①入力ﾏﾆｭｱﾙ</vt:lpstr>
      <vt:lpstr>別紙（科目の説明）</vt:lpstr>
      <vt:lpstr>様式第１号（申請書）</vt:lpstr>
      <vt:lpstr>様式第１号の２（誓約書）</vt:lpstr>
      <vt:lpstr>②様式1-3</vt:lpstr>
      <vt:lpstr>③様式2-7</vt:lpstr>
      <vt:lpstr>④様式3</vt:lpstr>
      <vt:lpstr>⑤様式2-1</vt:lpstr>
      <vt:lpstr>⑥様式2-2</vt:lpstr>
      <vt:lpstr>⑦様式2-3</vt:lpstr>
      <vt:lpstr>⑧様式2-4 </vt:lpstr>
      <vt:lpstr>⑨様式2-5</vt:lpstr>
      <vt:lpstr>⑩様式2-6</vt:lpstr>
      <vt:lpstr>⑪様式1-2</vt:lpstr>
      <vt:lpstr>⑫別記　収支予算書</vt:lpstr>
      <vt:lpstr>⑬振込先</vt:lpstr>
      <vt:lpstr>様式1-1</vt:lpstr>
      <vt:lpstr>参考</vt:lpstr>
      <vt:lpstr>貼付（集計）用</vt:lpstr>
      <vt:lpstr>①入力ﾏﾆｭｱﾙ!Print_Area</vt:lpstr>
      <vt:lpstr>'②様式1-3'!Print_Area</vt:lpstr>
      <vt:lpstr>'③様式2-7'!Print_Area</vt:lpstr>
      <vt:lpstr>④様式3!Print_Area</vt:lpstr>
      <vt:lpstr>'⑤様式2-1'!Print_Area</vt:lpstr>
      <vt:lpstr>'⑥様式2-2'!Print_Area</vt:lpstr>
      <vt:lpstr>'⑦様式2-3'!Print_Area</vt:lpstr>
      <vt:lpstr>'⑧様式2-4 '!Print_Area</vt:lpstr>
      <vt:lpstr>'⑨様式2-5'!Print_Area</vt:lpstr>
      <vt:lpstr>'⑩様式2-6'!Print_Area</vt:lpstr>
      <vt:lpstr>'⑪様式1-2'!Print_Area</vt:lpstr>
      <vt:lpstr>'⑫別記　収支予算書'!Print_Area</vt:lpstr>
      <vt:lpstr>⑬振込先!Print_Area</vt:lpstr>
      <vt:lpstr>参考!Print_Area</vt:lpstr>
      <vt:lpstr>'貼付（集計）用'!Print_Area</vt:lpstr>
      <vt:lpstr>'別紙（科目の説明）'!Print_Area</vt:lpstr>
      <vt:lpstr>'様式1-1'!Print_Area</vt:lpstr>
      <vt:lpstr>'様式第１号（申請書）'!Print_Area</vt:lpstr>
      <vt:lpstr>'様式第１号の２（誓約書）'!Print_Area</vt:lpstr>
      <vt:lpstr>'②様式1-3'!Print_Titles</vt:lpstr>
      <vt:lpstr>'③様式2-7'!Print_Titles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2025-06-12T06:40:49Z</cp:lastPrinted>
  <dcterms:created xsi:type="dcterms:W3CDTF">2012-10-11T04:34:22Z</dcterms:created>
  <dcterms:modified xsi:type="dcterms:W3CDTF">2025-06-26T04:16:16Z</dcterms:modified>
</cp:coreProperties>
</file>