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updateLinks="never" codeName="ThisWorkbook"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6（R8）\38_補助金\23 新人看護職員卒後臨床研修事業補助金\R8\（R8_病院）新人看護卒後臨床研修事業\01_交付申請\02_決裁\"/>
    </mc:Choice>
  </mc:AlternateContent>
  <xr:revisionPtr revIDLastSave="0" documentId="13_ncr:1_{B333A5DC-434A-4DA2-B95A-C4295341EB90}" xr6:coauthVersionLast="47" xr6:coauthVersionMax="47" xr10:uidLastSave="{00000000-0000-0000-0000-000000000000}"/>
  <bookViews>
    <workbookView xWindow="-110" yWindow="-110" windowWidth="19420" windowHeight="11500" xr2:uid="{6E4609B0-F1F9-4DB9-9AA5-50C01A5E0779}"/>
  </bookViews>
  <sheets>
    <sheet name="入力シート" sheetId="1" r:id="rId1"/>
    <sheet name="様式第1号" sheetId="13" r:id="rId2"/>
    <sheet name="誓約書" sheetId="23" r:id="rId3"/>
    <sheet name="別記（収支予算書）" sheetId="14" r:id="rId4"/>
    <sheet name="様式１－１（所要額調書）" sheetId="4" r:id="rId5"/>
    <sheet name="様式１－２（経費内訳）" sheetId="5" r:id="rId6"/>
    <sheet name="消耗品内訳" sheetId="19" r:id="rId7"/>
    <sheet name="経費内訳（記入例）" sheetId="9" r:id="rId8"/>
    <sheet name="様式１－３（事業計画書）" sheetId="6" r:id="rId9"/>
    <sheet name="様式１－４（研修内容計画書）" sheetId="7" r:id="rId10"/>
    <sheet name="様式２－１（研修参加者名簿）" sheetId="15" r:id="rId11"/>
    <sheet name="備考" sheetId="18" r:id="rId12"/>
    <sheet name="様式２－２（受入職員名簿）" sheetId="16" r:id="rId13"/>
    <sheet name="計算用シート" sheetId="8" state="hidden" r:id="rId14"/>
    <sheet name="貼付用" sheetId="12" state="hidden" r:id="rId15"/>
    <sheet name="貼付用 (一体型)" sheetId="24" state="hidden" r:id="rId16"/>
  </sheets>
  <externalReferences>
    <externalReference r:id="rId17"/>
    <externalReference r:id="rId18"/>
  </externalReferences>
  <definedNames>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DATAAREA">[1]H8所要!$A$4:$BI$121</definedName>
    <definedName name="DATAAREA_2">#REF!</definedName>
    <definedName name="FILTER_AREA">[1]H8所要!$A$3:$BI$121</definedName>
    <definedName name="_xlnm.Print_Area" localSheetId="7">'経費内訳（記入例）'!$A$1:$H$54</definedName>
    <definedName name="_xlnm.Print_Area" localSheetId="2">誓約書!$A$2:$N$45</definedName>
    <definedName name="_xlnm.Print_Area" localSheetId="0">入力シート!$A$3:$I$38</definedName>
    <definedName name="_xlnm.Print_Area" localSheetId="11">備考!$A$2:$E$12</definedName>
    <definedName name="_xlnm.Print_Area" localSheetId="4">'様式１－１（所要額調書）'!$B$1:$O$23</definedName>
    <definedName name="_xlnm.Print_Area" localSheetId="5">'様式１－２（経費内訳）'!$A$1:$I$50</definedName>
    <definedName name="_xlnm.Print_Area" localSheetId="8">'様式１－３（事業計画書）'!$B$2:$AG$33</definedName>
    <definedName name="_xlnm.Print_Area" localSheetId="9">'様式１－４（研修内容計画書）'!$A$5:$I$144</definedName>
    <definedName name="_xlnm.Print_Area" localSheetId="10">'様式２－１（研修参加者名簿）'!$A$5:$F$234</definedName>
    <definedName name="_xlnm.Print_Area" localSheetId="12">'様式２－２（受入職員名簿）'!$A$6:$G$52</definedName>
    <definedName name="_xlnm.Print_Area" localSheetId="1">様式第1号!$A$2:$N$51</definedName>
    <definedName name="Print_Area_MI" localSheetId="2">#REF!</definedName>
    <definedName name="Print_Area_MI">#REF!</definedName>
    <definedName name="_xlnm.Print_Titles" localSheetId="9">'様式１－４（研修内容計画書）'!$A:$A</definedName>
    <definedName name="_xlnm.Print_Titles" localSheetId="12">'様式２－２（受入職員名簿）'!$6:$10</definedName>
    <definedName name="TEMP">[2]Sheet1!$A$2:$H$91</definedName>
    <definedName name="条件1">#REF!</definedName>
    <definedName name="条件2">#REF!</definedName>
    <definedName name="条件3">#REF!</definedName>
    <definedName name="条件9A">#REF!</definedName>
    <definedName name="条件9B">#REF!</definedName>
    <definedName name="条件9B特">#REF!</definedName>
    <definedName name="条件A">#REF!</definedName>
    <definedName name="条件B">#REF!</definedName>
    <definedName name="条件B特">#REF!</definedName>
    <definedName name="保育料月額">[1]H8所要!$V$3:$V$92</definedName>
    <definedName name="保母等常勤職員換算数">[1]H8所要!$Q$3:$Q$92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R1" i="6"/>
  <c r="F4" i="16"/>
  <c r="F2" i="16"/>
  <c r="E5" i="16"/>
  <c r="F5" i="16" s="1"/>
  <c r="E4" i="16"/>
  <c r="H4" i="16" s="1"/>
  <c r="E3" i="16"/>
  <c r="H2" i="16" s="1"/>
  <c r="E2" i="16"/>
  <c r="H5" i="16"/>
  <c r="F51" i="16"/>
  <c r="Z12" i="6"/>
  <c r="E1" i="16" s="1"/>
  <c r="V1" i="6"/>
  <c r="T1" i="6"/>
  <c r="H3" i="16" l="1"/>
  <c r="BX9" i="24"/>
  <c r="BW9" i="24"/>
  <c r="BV9" i="24"/>
  <c r="BU9" i="24"/>
  <c r="BT9" i="24"/>
  <c r="BS9" i="24"/>
  <c r="BR9" i="24"/>
  <c r="BQ9" i="24"/>
  <c r="BP9" i="24"/>
  <c r="BO9" i="24"/>
  <c r="BN9" i="24"/>
  <c r="BM9" i="24"/>
  <c r="BL9" i="24"/>
  <c r="BK9" i="24"/>
  <c r="BJ9" i="24"/>
  <c r="BI9" i="24"/>
  <c r="BH9" i="24"/>
  <c r="BG9" i="24"/>
  <c r="BF9" i="24"/>
  <c r="BD9" i="24"/>
  <c r="BC9" i="24"/>
  <c r="BB9" i="24"/>
  <c r="BA9" i="24"/>
  <c r="AZ9" i="24"/>
  <c r="AY9" i="24"/>
  <c r="AX9" i="24"/>
  <c r="AW9" i="24"/>
  <c r="AV9" i="24"/>
  <c r="AU9" i="24"/>
  <c r="AT9" i="24"/>
  <c r="AS9" i="24"/>
  <c r="AR9" i="24"/>
  <c r="AQ9" i="24"/>
  <c r="AP9" i="24"/>
  <c r="AO9" i="24"/>
  <c r="AN9" i="24"/>
  <c r="AM9" i="24"/>
  <c r="AL9" i="24"/>
  <c r="AK9" i="24"/>
  <c r="AJ9" i="24"/>
  <c r="AI9" i="24"/>
  <c r="AH9" i="24"/>
  <c r="AG9" i="24"/>
  <c r="AF9" i="24"/>
  <c r="AE9" i="24"/>
  <c r="AC9" i="24"/>
  <c r="Z9" i="24"/>
  <c r="Y9" i="24"/>
  <c r="X9" i="24"/>
  <c r="H9" i="24"/>
  <c r="E9" i="24"/>
  <c r="C9" i="24"/>
  <c r="B9" i="24"/>
  <c r="W9" i="24" s="1"/>
  <c r="J3" i="7"/>
  <c r="C2" i="7"/>
  <c r="B3" i="7"/>
  <c r="F4" i="15"/>
  <c r="F2" i="15" s="1"/>
  <c r="E4" i="15"/>
  <c r="E2" i="15" s="1"/>
  <c r="D4" i="15"/>
  <c r="D2" i="15" s="1"/>
  <c r="C4" i="15"/>
  <c r="C2" i="15" s="1"/>
  <c r="J37" i="13"/>
  <c r="J35" i="13"/>
  <c r="C24" i="13"/>
  <c r="H7" i="1"/>
  <c r="C7" i="1"/>
  <c r="C3" i="1"/>
  <c r="A36" i="23"/>
  <c r="L10" i="13"/>
  <c r="I44" i="23"/>
  <c r="I43" i="23"/>
  <c r="I42" i="23"/>
  <c r="I41" i="23"/>
  <c r="I40" i="23"/>
  <c r="I39" i="23"/>
  <c r="J21" i="13"/>
  <c r="J20" i="13"/>
  <c r="J19" i="13"/>
  <c r="J18" i="13"/>
  <c r="J17" i="13"/>
  <c r="J16" i="13"/>
  <c r="J21" i="12" l="1"/>
  <c r="D42" i="5" l="1"/>
  <c r="E23" i="9" l="1"/>
  <c r="D23" i="9"/>
  <c r="D40" i="9" l="1"/>
  <c r="D15" i="9"/>
  <c r="D20" i="9"/>
  <c r="E1" i="14"/>
  <c r="J14" i="7"/>
  <c r="G2" i="5"/>
  <c r="F21" i="12"/>
  <c r="E21" i="12"/>
  <c r="A11" i="4"/>
  <c r="A12" i="6"/>
  <c r="D43" i="19"/>
  <c r="D42" i="19"/>
  <c r="D41" i="19"/>
  <c r="D40" i="19"/>
  <c r="D39" i="19"/>
  <c r="D38" i="19"/>
  <c r="D37" i="19"/>
  <c r="D36" i="19"/>
  <c r="D35" i="19"/>
  <c r="D34" i="19"/>
  <c r="D33" i="19"/>
  <c r="D32" i="19"/>
  <c r="D31" i="19"/>
  <c r="D30" i="19"/>
  <c r="D29" i="19"/>
  <c r="D28" i="19"/>
  <c r="D27" i="19"/>
  <c r="D26" i="19"/>
  <c r="D25" i="19"/>
  <c r="D24" i="19"/>
  <c r="D23" i="19"/>
  <c r="D22" i="19"/>
  <c r="D21" i="19"/>
  <c r="D20" i="19"/>
  <c r="D19" i="19"/>
  <c r="D18" i="19"/>
  <c r="D17" i="19"/>
  <c r="D16" i="19"/>
  <c r="D15" i="19"/>
  <c r="D14" i="19"/>
  <c r="D13" i="19"/>
  <c r="D12" i="19"/>
  <c r="D11" i="19"/>
  <c r="D10" i="19"/>
  <c r="D9" i="19"/>
  <c r="D8" i="19"/>
  <c r="D7" i="19"/>
  <c r="D6" i="19"/>
  <c r="D5" i="19"/>
  <c r="D4" i="19"/>
  <c r="G12" i="6"/>
  <c r="E12" i="6"/>
  <c r="D12" i="6"/>
  <c r="E3" i="18"/>
  <c r="D2" i="19"/>
  <c r="E48" i="9"/>
  <c r="D48" i="9"/>
  <c r="E1" i="15"/>
  <c r="D1" i="15"/>
  <c r="C1" i="15"/>
  <c r="C42" i="1"/>
  <c r="E42" i="1"/>
  <c r="D42" i="1"/>
  <c r="J2" i="7"/>
  <c r="I2" i="7"/>
  <c r="H2" i="7"/>
  <c r="D8" i="5"/>
  <c r="H21" i="1"/>
  <c r="D14" i="5"/>
  <c r="D20" i="5"/>
  <c r="K21" i="12"/>
  <c r="H21" i="12"/>
  <c r="G21" i="12"/>
  <c r="D21" i="12"/>
  <c r="C21" i="12"/>
  <c r="B21" i="12"/>
  <c r="I21" i="12"/>
  <c r="L21" i="12"/>
  <c r="M21" i="12"/>
  <c r="N21" i="12"/>
  <c r="O21" i="12"/>
  <c r="P21" i="12"/>
  <c r="Q21" i="12"/>
  <c r="R21" i="12"/>
  <c r="S21" i="12"/>
  <c r="C9" i="12"/>
  <c r="C16" i="12" s="1"/>
  <c r="B9" i="12"/>
  <c r="A21" i="12" s="1"/>
  <c r="E8" i="16"/>
  <c r="F7" i="15"/>
  <c r="F145" i="15" s="1"/>
  <c r="H9" i="7"/>
  <c r="H121" i="7" s="1"/>
  <c r="AF6" i="6"/>
  <c r="M4" i="4"/>
  <c r="J15" i="7"/>
  <c r="J16" i="7"/>
  <c r="E2" i="7"/>
  <c r="E43" i="1" s="1"/>
  <c r="J127" i="7"/>
  <c r="J128" i="7"/>
  <c r="J129" i="7"/>
  <c r="J130" i="7"/>
  <c r="J131" i="7"/>
  <c r="J132" i="7"/>
  <c r="J133" i="7"/>
  <c r="J134" i="7"/>
  <c r="J135" i="7"/>
  <c r="J136" i="7"/>
  <c r="J137" i="7"/>
  <c r="J138" i="7"/>
  <c r="J139" i="7"/>
  <c r="J140" i="7"/>
  <c r="J141" i="7"/>
  <c r="J142" i="7"/>
  <c r="J126" i="7"/>
  <c r="J99" i="7"/>
  <c r="J100" i="7"/>
  <c r="J101" i="7"/>
  <c r="J102" i="7"/>
  <c r="J103" i="7"/>
  <c r="J104" i="7"/>
  <c r="J105" i="7"/>
  <c r="J106" i="7"/>
  <c r="J107" i="7"/>
  <c r="J108" i="7"/>
  <c r="J109" i="7"/>
  <c r="J110" i="7"/>
  <c r="J111" i="7"/>
  <c r="J112" i="7"/>
  <c r="J113" i="7"/>
  <c r="J114" i="7"/>
  <c r="J98" i="7"/>
  <c r="J71" i="7"/>
  <c r="J72" i="7"/>
  <c r="J73" i="7"/>
  <c r="J74" i="7"/>
  <c r="J75" i="7"/>
  <c r="J76" i="7"/>
  <c r="J77" i="7"/>
  <c r="J78" i="7"/>
  <c r="J79" i="7"/>
  <c r="J80" i="7"/>
  <c r="J81" i="7"/>
  <c r="J82" i="7"/>
  <c r="J83" i="7"/>
  <c r="J84" i="7"/>
  <c r="J85" i="7"/>
  <c r="J86" i="7"/>
  <c r="J70" i="7"/>
  <c r="J43" i="7"/>
  <c r="J44" i="7"/>
  <c r="J45" i="7"/>
  <c r="J46" i="7"/>
  <c r="J47" i="7"/>
  <c r="J48" i="7"/>
  <c r="J49" i="7"/>
  <c r="J50" i="7"/>
  <c r="J51" i="7"/>
  <c r="J52" i="7"/>
  <c r="J53" i="7"/>
  <c r="J54" i="7"/>
  <c r="J55" i="7"/>
  <c r="J56" i="7"/>
  <c r="J57" i="7"/>
  <c r="J58" i="7"/>
  <c r="J42" i="7"/>
  <c r="J17" i="7"/>
  <c r="J18" i="7"/>
  <c r="J19" i="7"/>
  <c r="J20" i="7"/>
  <c r="J21" i="7"/>
  <c r="J22" i="7"/>
  <c r="J23" i="7"/>
  <c r="J24" i="7"/>
  <c r="J25" i="7"/>
  <c r="J26" i="7"/>
  <c r="J27" i="7"/>
  <c r="J28" i="7"/>
  <c r="J29" i="7"/>
  <c r="J30" i="7"/>
  <c r="AB16" i="12"/>
  <c r="H22" i="1"/>
  <c r="H23" i="1"/>
  <c r="H24" i="1"/>
  <c r="G11" i="4" s="1"/>
  <c r="C10" i="14"/>
  <c r="D27" i="5"/>
  <c r="D31" i="5" s="1"/>
  <c r="P16" i="12"/>
  <c r="O16" i="12"/>
  <c r="M16" i="12"/>
  <c r="L16" i="12"/>
  <c r="D33" i="5"/>
  <c r="AI16" i="12"/>
  <c r="AH16" i="12"/>
  <c r="AG16" i="12"/>
  <c r="AF16" i="12"/>
  <c r="AE16" i="12"/>
  <c r="AD16" i="12"/>
  <c r="AC16" i="12"/>
  <c r="AA16" i="12"/>
  <c r="Z16" i="12"/>
  <c r="Y16" i="12"/>
  <c r="X16" i="12"/>
  <c r="W16" i="12"/>
  <c r="V16" i="12"/>
  <c r="U16" i="12"/>
  <c r="T16" i="12"/>
  <c r="S16" i="12"/>
  <c r="R16" i="12"/>
  <c r="Q16" i="12"/>
  <c r="N16" i="12"/>
  <c r="K16" i="12"/>
  <c r="J16" i="12"/>
  <c r="H16" i="12"/>
  <c r="E16" i="12"/>
  <c r="D16" i="12"/>
  <c r="H9" i="12"/>
  <c r="E9" i="12"/>
  <c r="D37" i="5"/>
  <c r="D9" i="9"/>
  <c r="D30" i="9"/>
  <c r="D34" i="9" s="1"/>
  <c r="D36" i="9"/>
  <c r="D45" i="9"/>
  <c r="C43" i="1"/>
  <c r="AA9" i="24" l="1"/>
  <c r="AH8" i="6"/>
  <c r="J9" i="12"/>
  <c r="J9" i="24"/>
  <c r="AH9" i="6"/>
  <c r="AB9" i="24"/>
  <c r="AH10" i="6"/>
  <c r="AD9" i="24"/>
  <c r="C33" i="1"/>
  <c r="H51" i="16" s="1"/>
  <c r="K3" i="7"/>
  <c r="D2" i="7"/>
  <c r="D43" i="1" s="1"/>
  <c r="I16" i="12"/>
  <c r="G16" i="12"/>
  <c r="C31" i="1"/>
  <c r="F16" i="12"/>
  <c r="H65" i="7"/>
  <c r="H37" i="7"/>
  <c r="H93" i="7"/>
  <c r="D44" i="19"/>
  <c r="F99" i="15"/>
  <c r="F53" i="15"/>
  <c r="B16" i="12"/>
  <c r="F191" i="15"/>
  <c r="D47" i="5"/>
  <c r="K9" i="12"/>
  <c r="D25" i="5"/>
  <c r="D28" i="9"/>
  <c r="F11" i="4"/>
  <c r="D52" i="9"/>
  <c r="H11" i="4" l="1"/>
  <c r="I9" i="24"/>
  <c r="H25" i="1"/>
  <c r="J11" i="4" s="1"/>
  <c r="M9" i="12" s="1"/>
  <c r="I11" i="4"/>
  <c r="L9" i="12" s="1"/>
  <c r="J32" i="5"/>
  <c r="K9" i="24"/>
  <c r="K4" i="7"/>
  <c r="H20" i="1"/>
  <c r="H28" i="1" s="1"/>
  <c r="D48" i="5"/>
  <c r="C23" i="14" s="1"/>
  <c r="I9" i="12"/>
  <c r="D53" i="9"/>
  <c r="K11" i="4" l="1"/>
  <c r="N9" i="12" s="1"/>
  <c r="M9" i="24"/>
  <c r="L9" i="24"/>
  <c r="N9" i="24"/>
  <c r="E11" i="4"/>
  <c r="B11" i="4"/>
  <c r="D11" i="4" l="1"/>
  <c r="F9" i="24" s="1"/>
  <c r="D9" i="24"/>
  <c r="G9" i="12"/>
  <c r="G9" i="24"/>
  <c r="O9" i="24" s="1"/>
  <c r="P9" i="24" s="1"/>
  <c r="O9" i="12"/>
  <c r="D9" i="12"/>
  <c r="C31" i="14"/>
  <c r="C25" i="14" s="1"/>
  <c r="B12" i="4"/>
  <c r="F9" i="12"/>
  <c r="L11" i="4"/>
  <c r="M11" i="4" s="1"/>
  <c r="P9" i="12" l="1"/>
  <c r="O11" i="4"/>
  <c r="C16" i="14"/>
  <c r="C8" i="14" l="1"/>
  <c r="Q9" i="24"/>
  <c r="S9" i="24"/>
  <c r="R9" i="24"/>
  <c r="D26" i="13"/>
  <c r="H29" i="1"/>
  <c r="Q9" i="12"/>
  <c r="C12" i="14"/>
  <c r="R9" i="12"/>
  <c r="S9"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兵庫県</author>
  </authors>
  <commentList>
    <comment ref="H25" authorId="0" shapeId="0" xr:uid="{BDFA2F5F-7E4D-422F-BB76-095400B3CDDB}">
      <text>
        <r>
          <rPr>
            <b/>
            <sz val="9"/>
            <color indexed="81"/>
            <rFont val="MS P ゴシック"/>
            <family val="3"/>
            <charset val="128"/>
          </rPr>
          <t xml:space="preserve">注意:
1人40Hを超えるときは1人で計算する。
1人40H未満の場合は合計時間を40Hで
割った人数で計算する。
</t>
        </r>
      </text>
    </comment>
    <comment ref="C33" authorId="1" shapeId="0" xr:uid="{00000000-0006-0000-0000-000002000000}">
      <text>
        <r>
          <rPr>
            <sz val="9"/>
            <color indexed="81"/>
            <rFont val="ＭＳ Ｐゴシック"/>
            <family val="3"/>
            <charset val="128"/>
          </rPr>
          <t>シート「受入看護職員名簿」の、受入研修時間数合計と一致します。なお、40時間未満は受入加算の対象外です。</t>
        </r>
      </text>
    </comment>
    <comment ref="H34" authorId="1" shapeId="0" xr:uid="{00000000-0006-0000-0000-000003000000}">
      <text>
        <r>
          <rPr>
            <b/>
            <sz val="9"/>
            <color indexed="81"/>
            <rFont val="ＭＳ Ｐゴシック"/>
            <family val="3"/>
            <charset val="128"/>
          </rPr>
          <t>支店名まで正確に記入すること。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L9" authorId="0" shapeId="0" xr:uid="{00000000-0006-0000-0100-000001000000}">
      <text>
        <r>
          <rPr>
            <b/>
            <sz val="9"/>
            <color indexed="81"/>
            <rFont val="ＭＳ Ｐゴシック"/>
            <family val="3"/>
            <charset val="128"/>
          </rPr>
          <t>兵庫県:</t>
        </r>
        <r>
          <rPr>
            <sz val="9"/>
            <color indexed="81"/>
            <rFont val="ＭＳ Ｐゴシック"/>
            <family val="3"/>
            <charset val="128"/>
          </rPr>
          <t xml:space="preserve">
文書番号を記入する際は、手入力をお願いします。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7" authorId="0" shapeId="0" xr:uid="{00000000-0006-0000-0400-000001000000}">
      <text>
        <r>
          <rPr>
            <sz val="10"/>
            <color indexed="81"/>
            <rFont val="ＭＳ Ｐゴシック"/>
            <family val="3"/>
            <charset val="128"/>
          </rPr>
          <t>経費内訳の合計は転記されるので入力不要です。</t>
        </r>
      </text>
    </comment>
    <comment ref="H8" authorId="0" shapeId="0" xr:uid="{00000000-0006-0000-0400-000002000000}">
      <text>
        <r>
          <rPr>
            <b/>
            <sz val="14"/>
            <color indexed="81"/>
            <rFont val="ＭＳ Ｐゴシック"/>
            <family val="3"/>
            <charset val="128"/>
          </rPr>
          <t>兵庫県:</t>
        </r>
        <r>
          <rPr>
            <sz val="14"/>
            <color indexed="81"/>
            <rFont val="ＭＳ Ｐゴシック"/>
            <family val="3"/>
            <charset val="128"/>
          </rPr>
          <t xml:space="preserve">
許可病床数３００床以上の病院については、平成29年度から新人研修は補助対象外です！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B3" authorId="0" shapeId="0" xr:uid="{00000000-0006-0000-0600-000001000000}">
      <text>
        <r>
          <rPr>
            <sz val="9"/>
            <color indexed="81"/>
            <rFont val="ＭＳ Ｐゴシック"/>
            <family val="3"/>
            <charset val="128"/>
          </rPr>
          <t>単位は記入せず数字のみを記載してください。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R10" authorId="0" shapeId="0" xr:uid="{269772DF-9D1E-441E-90E6-B681F5923ECB}">
      <text>
        <r>
          <rPr>
            <sz val="9"/>
            <color indexed="81"/>
            <rFont val="MS P ゴシック"/>
            <family val="3"/>
            <charset val="128"/>
          </rPr>
          <t xml:space="preserve"> </t>
        </r>
        <r>
          <rPr>
            <b/>
            <sz val="9"/>
            <color indexed="81"/>
            <rFont val="MS P ゴシック"/>
            <family val="3"/>
            <charset val="128"/>
          </rPr>
          <t>※一般的には、</t>
        </r>
        <r>
          <rPr>
            <b/>
            <sz val="9"/>
            <color indexed="10"/>
            <rFont val="MS P ゴシック"/>
            <family val="3"/>
            <charset val="128"/>
          </rPr>
          <t>兼任</t>
        </r>
        <r>
          <rPr>
            <b/>
            <sz val="9"/>
            <color indexed="81"/>
            <rFont val="MS P ゴシック"/>
            <family val="3"/>
            <charset val="128"/>
          </rPr>
          <t>の方（看護業務や管理職業務の傍ら、研修・教育事業も担っている）が大多数であり、</t>
        </r>
        <r>
          <rPr>
            <b/>
            <sz val="9"/>
            <color indexed="10"/>
            <rFont val="MS P ゴシック"/>
            <family val="3"/>
            <charset val="128"/>
          </rPr>
          <t>専任</t>
        </r>
        <r>
          <rPr>
            <b/>
            <sz val="9"/>
            <color indexed="81"/>
            <rFont val="MS P ゴシック"/>
            <family val="3"/>
            <charset val="128"/>
          </rPr>
          <t>の方（研修・教育事業のみを担当としている）は多くありません。
人数を入力する際、ご注意ください。</t>
        </r>
      </text>
    </comment>
    <comment ref="AF12" authorId="0" shapeId="0" xr:uid="{00000000-0006-0000-0800-000001000000}">
      <text>
        <r>
          <rPr>
            <sz val="9"/>
            <color indexed="81"/>
            <rFont val="ＭＳ Ｐゴシック"/>
            <family val="3"/>
            <charset val="128"/>
          </rPr>
          <t>受入予定者がなくても、公開・公募している場合はドロップダウンセルから選択してください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E9" authorId="0" shapeId="0" xr:uid="{47E2515C-96CD-4771-A14B-8767CD3174CA}">
      <text>
        <r>
          <rPr>
            <b/>
            <sz val="9"/>
            <color indexed="81"/>
            <rFont val="MS P ゴシック"/>
            <family val="3"/>
            <charset val="128"/>
          </rPr>
          <t>(注）　職種欄は免許の所持の有無ではなく、採用された職種をリストから選ぶこと。</t>
        </r>
      </text>
    </comment>
  </commentList>
</comments>
</file>

<file path=xl/sharedStrings.xml><?xml version="1.0" encoding="utf-8"?>
<sst xmlns="http://schemas.openxmlformats.org/spreadsheetml/2006/main" count="1082" uniqueCount="565">
  <si>
    <t>都道府県</t>
  </si>
  <si>
    <t>市区町村</t>
  </si>
  <si>
    <t>公的</t>
  </si>
  <si>
    <t>入力シート</t>
    <rPh sb="0" eb="2">
      <t>ニュウリョク</t>
    </rPh>
    <phoneticPr fontId="4"/>
  </si>
  <si>
    <t>基本情報</t>
    <rPh sb="0" eb="2">
      <t>キホン</t>
    </rPh>
    <rPh sb="2" eb="4">
      <t>ジョウホウ</t>
    </rPh>
    <phoneticPr fontId="4"/>
  </si>
  <si>
    <t>＜入力例＞</t>
    <rPh sb="1" eb="4">
      <t>ニュウリョクレイ</t>
    </rPh>
    <phoneticPr fontId="4"/>
  </si>
  <si>
    <t>日付</t>
    <rPh sb="0" eb="2">
      <t>ヒヅケ</t>
    </rPh>
    <phoneticPr fontId="4"/>
  </si>
  <si>
    <t>神戸市中央区下山手通５－１０－１</t>
    <rPh sb="0" eb="3">
      <t>コウベシ</t>
    </rPh>
    <rPh sb="3" eb="6">
      <t>チュウオウク</t>
    </rPh>
    <rPh sb="6" eb="7">
      <t>シモ</t>
    </rPh>
    <rPh sb="7" eb="9">
      <t>ヤマテ</t>
    </rPh>
    <rPh sb="9" eb="10">
      <t>トオ</t>
    </rPh>
    <phoneticPr fontId="4"/>
  </si>
  <si>
    <t>設置主体</t>
    <rPh sb="0" eb="2">
      <t>セッチ</t>
    </rPh>
    <rPh sb="2" eb="4">
      <t>シュタイ</t>
    </rPh>
    <phoneticPr fontId="4"/>
  </si>
  <si>
    <t>医療法人</t>
    <rPh sb="0" eb="2">
      <t>イリョウ</t>
    </rPh>
    <rPh sb="2" eb="4">
      <t>ホウジン</t>
    </rPh>
    <phoneticPr fontId="4"/>
  </si>
  <si>
    <t>医療機関名</t>
    <rPh sb="0" eb="2">
      <t>イリョウ</t>
    </rPh>
    <rPh sb="2" eb="4">
      <t>キカン</t>
    </rPh>
    <rPh sb="4" eb="5">
      <t>メイ</t>
    </rPh>
    <phoneticPr fontId="4"/>
  </si>
  <si>
    <t>補助基準額</t>
    <rPh sb="0" eb="2">
      <t>ホジョ</t>
    </rPh>
    <rPh sb="2" eb="5">
      <t>キジュンガク</t>
    </rPh>
    <phoneticPr fontId="4"/>
  </si>
  <si>
    <t>（単位：円）</t>
    <rPh sb="1" eb="3">
      <t>タンイ</t>
    </rPh>
    <rPh sb="4" eb="5">
      <t>エン</t>
    </rPh>
    <phoneticPr fontId="4"/>
  </si>
  <si>
    <t>補助基準額合計</t>
    <rPh sb="0" eb="2">
      <t>ホジョ</t>
    </rPh>
    <rPh sb="2" eb="5">
      <t>キジュンガク</t>
    </rPh>
    <rPh sb="5" eb="7">
      <t>ゴウケイ</t>
    </rPh>
    <phoneticPr fontId="4"/>
  </si>
  <si>
    <t>　　研修経費</t>
    <rPh sb="2" eb="4">
      <t>ケンシュウ</t>
    </rPh>
    <rPh sb="4" eb="6">
      <t>ケイヒ</t>
    </rPh>
    <phoneticPr fontId="4"/>
  </si>
  <si>
    <t>教育担当者数</t>
    <rPh sb="0" eb="2">
      <t>キョウイク</t>
    </rPh>
    <rPh sb="2" eb="5">
      <t>タントウシャ</t>
    </rPh>
    <rPh sb="5" eb="6">
      <t>スウ</t>
    </rPh>
    <phoneticPr fontId="4"/>
  </si>
  <si>
    <t>　　教育担当者経費</t>
    <rPh sb="2" eb="4">
      <t>キョウイク</t>
    </rPh>
    <rPh sb="4" eb="7">
      <t>タントウシャ</t>
    </rPh>
    <rPh sb="7" eb="9">
      <t>ケイヒ</t>
    </rPh>
    <phoneticPr fontId="4"/>
  </si>
  <si>
    <t>　　受入経費</t>
    <rPh sb="2" eb="4">
      <t>ウケイレ</t>
    </rPh>
    <rPh sb="4" eb="6">
      <t>ケイヒ</t>
    </rPh>
    <phoneticPr fontId="4"/>
  </si>
  <si>
    <t>他病院から受入をする場合</t>
    <rPh sb="0" eb="3">
      <t>タビョウイン</t>
    </rPh>
    <rPh sb="5" eb="7">
      <t>ウケイレ</t>
    </rPh>
    <rPh sb="10" eb="12">
      <t>バアイ</t>
    </rPh>
    <phoneticPr fontId="4"/>
  </si>
  <si>
    <t>（単位：時間）</t>
    <rPh sb="1" eb="3">
      <t>タンイ</t>
    </rPh>
    <rPh sb="4" eb="6">
      <t>ジカン</t>
    </rPh>
    <phoneticPr fontId="4"/>
  </si>
  <si>
    <t>他病院受入総研修時間数</t>
    <rPh sb="0" eb="3">
      <t>タビョウイン</t>
    </rPh>
    <rPh sb="3" eb="5">
      <t>ウケイレ</t>
    </rPh>
    <rPh sb="5" eb="6">
      <t>ソウ</t>
    </rPh>
    <rPh sb="6" eb="8">
      <t>ケンシュウ</t>
    </rPh>
    <rPh sb="8" eb="11">
      <t>ジカンスウ</t>
    </rPh>
    <phoneticPr fontId="4"/>
  </si>
  <si>
    <t>円</t>
    <rPh sb="0" eb="1">
      <t>エン</t>
    </rPh>
    <phoneticPr fontId="4"/>
  </si>
  <si>
    <t>様式１－１</t>
    <rPh sb="0" eb="2">
      <t>ヨウシキ</t>
    </rPh>
    <phoneticPr fontId="4"/>
  </si>
  <si>
    <t>新人看護職員卒後臨床研修事業所要額調書</t>
    <rPh sb="0" eb="2">
      <t>シンジン</t>
    </rPh>
    <rPh sb="2" eb="4">
      <t>カンゴ</t>
    </rPh>
    <rPh sb="4" eb="6">
      <t>ショクイン</t>
    </rPh>
    <rPh sb="6" eb="8">
      <t>ソツゴ</t>
    </rPh>
    <rPh sb="8" eb="10">
      <t>リンショウ</t>
    </rPh>
    <rPh sb="10" eb="12">
      <t>ケンシュウ</t>
    </rPh>
    <rPh sb="12" eb="14">
      <t>ジギョウ</t>
    </rPh>
    <rPh sb="14" eb="17">
      <t>ショヨウガク</t>
    </rPh>
    <rPh sb="17" eb="19">
      <t>チョウショ</t>
    </rPh>
    <phoneticPr fontId="4"/>
  </si>
  <si>
    <t>総事業費</t>
    <rPh sb="0" eb="1">
      <t>ソウ</t>
    </rPh>
    <rPh sb="1" eb="4">
      <t>ジギョウヒ</t>
    </rPh>
    <phoneticPr fontId="4"/>
  </si>
  <si>
    <t>差引額</t>
    <rPh sb="0" eb="3">
      <t>サシヒキガク</t>
    </rPh>
    <phoneticPr fontId="4"/>
  </si>
  <si>
    <t>新人看護職員卒後臨床研修事業経費</t>
    <rPh sb="0" eb="2">
      <t>シンジン</t>
    </rPh>
    <rPh sb="2" eb="4">
      <t>カンゴ</t>
    </rPh>
    <rPh sb="4" eb="6">
      <t>ショクイン</t>
    </rPh>
    <rPh sb="6" eb="7">
      <t>ソツ</t>
    </rPh>
    <rPh sb="7" eb="8">
      <t>ゴ</t>
    </rPh>
    <rPh sb="8" eb="10">
      <t>リンショウ</t>
    </rPh>
    <rPh sb="10" eb="12">
      <t>ケンシュウ</t>
    </rPh>
    <rPh sb="12" eb="14">
      <t>ジギョウ</t>
    </rPh>
    <rPh sb="14" eb="16">
      <t>ケイヒ</t>
    </rPh>
    <phoneticPr fontId="4"/>
  </si>
  <si>
    <t>研修受入加算
（実施病院のみ）</t>
    <rPh sb="0" eb="2">
      <t>ケンシュウ</t>
    </rPh>
    <rPh sb="2" eb="4">
      <t>ウケイレ</t>
    </rPh>
    <rPh sb="4" eb="6">
      <t>カサン</t>
    </rPh>
    <rPh sb="8" eb="10">
      <t>ジッシ</t>
    </rPh>
    <rPh sb="10" eb="12">
      <t>ビョウイン</t>
    </rPh>
    <phoneticPr fontId="4"/>
  </si>
  <si>
    <t>合計</t>
    <rPh sb="0" eb="2">
      <t>ゴウケイ</t>
    </rPh>
    <phoneticPr fontId="4"/>
  </si>
  <si>
    <t>県補助
所要額</t>
    <rPh sb="0" eb="1">
      <t>ケン</t>
    </rPh>
    <rPh sb="1" eb="3">
      <t>ホジョ</t>
    </rPh>
    <rPh sb="4" eb="7">
      <t>ショヨウガク</t>
    </rPh>
    <phoneticPr fontId="4"/>
  </si>
  <si>
    <t>研修経費</t>
    <rPh sb="0" eb="2">
      <t>ケンシュウ</t>
    </rPh>
    <rPh sb="2" eb="4">
      <t>ケイヒ</t>
    </rPh>
    <phoneticPr fontId="4"/>
  </si>
  <si>
    <t>教育担当
者経費</t>
    <rPh sb="0" eb="2">
      <t>キョウイク</t>
    </rPh>
    <rPh sb="2" eb="4">
      <t>タントウ</t>
    </rPh>
    <rPh sb="5" eb="6">
      <t>モノ</t>
    </rPh>
    <rPh sb="6" eb="8">
      <t>ケイヒ</t>
    </rPh>
    <phoneticPr fontId="4"/>
  </si>
  <si>
    <t>小計</t>
    <rPh sb="0" eb="2">
      <t>ショウケイ</t>
    </rPh>
    <phoneticPr fontId="4"/>
  </si>
  <si>
    <t>受入
人数</t>
    <rPh sb="0" eb="2">
      <t>ウケイレ</t>
    </rPh>
    <rPh sb="3" eb="5">
      <t>ニンズウ</t>
    </rPh>
    <phoneticPr fontId="4"/>
  </si>
  <si>
    <t>他施設
受入経費</t>
    <rPh sb="0" eb="1">
      <t>ホカ</t>
    </rPh>
    <rPh sb="1" eb="3">
      <t>シセツ</t>
    </rPh>
    <rPh sb="4" eb="6">
      <t>ウケイレ</t>
    </rPh>
    <rPh sb="6" eb="8">
      <t>ケイヒ</t>
    </rPh>
    <phoneticPr fontId="4"/>
  </si>
  <si>
    <t>A</t>
    <phoneticPr fontId="4"/>
  </si>
  <si>
    <t>B</t>
    <phoneticPr fontId="4"/>
  </si>
  <si>
    <t>D</t>
    <phoneticPr fontId="4"/>
  </si>
  <si>
    <t>E</t>
    <phoneticPr fontId="4"/>
  </si>
  <si>
    <t>F</t>
    <phoneticPr fontId="4"/>
  </si>
  <si>
    <t>H</t>
    <phoneticPr fontId="4"/>
  </si>
  <si>
    <t>J</t>
    <phoneticPr fontId="4"/>
  </si>
  <si>
    <t>人</t>
    <rPh sb="0" eb="1">
      <t>ニン</t>
    </rPh>
    <phoneticPr fontId="4"/>
  </si>
  <si>
    <t>様式１－２</t>
    <rPh sb="0" eb="2">
      <t>ヨウシキ</t>
    </rPh>
    <phoneticPr fontId="4"/>
  </si>
  <si>
    <t>（新人看護職員研修事業）</t>
    <rPh sb="1" eb="3">
      <t>シンジン</t>
    </rPh>
    <rPh sb="3" eb="5">
      <t>カンゴ</t>
    </rPh>
    <rPh sb="5" eb="7">
      <t>ショクイン</t>
    </rPh>
    <rPh sb="7" eb="9">
      <t>ケンシュウ</t>
    </rPh>
    <rPh sb="9" eb="11">
      <t>ジギョウ</t>
    </rPh>
    <phoneticPr fontId="4"/>
  </si>
  <si>
    <t>医療機関名</t>
    <rPh sb="0" eb="2">
      <t>イリョウ</t>
    </rPh>
    <rPh sb="2" eb="5">
      <t>キカンメイ</t>
    </rPh>
    <phoneticPr fontId="4"/>
  </si>
  <si>
    <t xml:space="preserve">対 象 経 費 の 支 出 予 定 額 内 訳 </t>
    <rPh sb="0" eb="1">
      <t>タイ</t>
    </rPh>
    <rPh sb="2" eb="3">
      <t>ゾウ</t>
    </rPh>
    <rPh sb="4" eb="5">
      <t>キョウ</t>
    </rPh>
    <rPh sb="6" eb="7">
      <t>ヒ</t>
    </rPh>
    <rPh sb="10" eb="11">
      <t>ササ</t>
    </rPh>
    <rPh sb="12" eb="13">
      <t>デ</t>
    </rPh>
    <rPh sb="14" eb="15">
      <t>ヨ</t>
    </rPh>
    <rPh sb="16" eb="17">
      <t>サダム</t>
    </rPh>
    <rPh sb="18" eb="19">
      <t>ガク</t>
    </rPh>
    <rPh sb="20" eb="21">
      <t>ナイ</t>
    </rPh>
    <rPh sb="22" eb="23">
      <t>ヤク</t>
    </rPh>
    <phoneticPr fontId="4"/>
  </si>
  <si>
    <t>区　　　　　　分</t>
    <rPh sb="0" eb="1">
      <t>ク</t>
    </rPh>
    <rPh sb="7" eb="8">
      <t>ブン</t>
    </rPh>
    <phoneticPr fontId="4"/>
  </si>
  <si>
    <t>支出予定額</t>
    <rPh sb="0" eb="2">
      <t>シシュツ</t>
    </rPh>
    <rPh sb="2" eb="5">
      <t>ヨテイガク</t>
    </rPh>
    <phoneticPr fontId="4"/>
  </si>
  <si>
    <t>積　　算　　内　　訳</t>
    <rPh sb="0" eb="1">
      <t>セキ</t>
    </rPh>
    <rPh sb="3" eb="4">
      <t>ザン</t>
    </rPh>
    <rPh sb="6" eb="7">
      <t>ウチ</t>
    </rPh>
    <rPh sb="9" eb="10">
      <t>ヤク</t>
    </rPh>
    <phoneticPr fontId="4"/>
  </si>
  <si>
    <t>（研修経費）</t>
    <rPh sb="1" eb="3">
      <t>ケンシュウ</t>
    </rPh>
    <rPh sb="3" eb="5">
      <t>ケイヒ</t>
    </rPh>
    <phoneticPr fontId="4"/>
  </si>
  <si>
    <t>賃　　　金</t>
    <rPh sb="0" eb="1">
      <t>チン</t>
    </rPh>
    <rPh sb="4" eb="5">
      <t>キン</t>
    </rPh>
    <phoneticPr fontId="4"/>
  </si>
  <si>
    <t>研修責任者経費</t>
    <rPh sb="0" eb="2">
      <t>ケンシュウ</t>
    </rPh>
    <rPh sb="2" eb="5">
      <t>セキニンシャ</t>
    </rPh>
    <rPh sb="5" eb="7">
      <t>ケイヒ</t>
    </rPh>
    <phoneticPr fontId="4"/>
  </si>
  <si>
    <t>謝金</t>
    <phoneticPr fontId="4"/>
  </si>
  <si>
    <t>人件費</t>
    <phoneticPr fontId="4"/>
  </si>
  <si>
    <t>手当</t>
    <phoneticPr fontId="4"/>
  </si>
  <si>
    <t>報償費</t>
    <rPh sb="0" eb="3">
      <t>ホウショウヒ</t>
    </rPh>
    <phoneticPr fontId="4"/>
  </si>
  <si>
    <t>旅費</t>
    <rPh sb="0" eb="2">
      <t>リョヒ</t>
    </rPh>
    <phoneticPr fontId="4"/>
  </si>
  <si>
    <t>需用費</t>
    <rPh sb="0" eb="3">
      <t>ジュヨウヒ</t>
    </rPh>
    <phoneticPr fontId="4"/>
  </si>
  <si>
    <t>消耗品費</t>
    <phoneticPr fontId="4"/>
  </si>
  <si>
    <t>印刷製本費</t>
    <phoneticPr fontId="4"/>
  </si>
  <si>
    <t>役務費</t>
    <rPh sb="0" eb="2">
      <t>エキム</t>
    </rPh>
    <rPh sb="2" eb="3">
      <t>ヒ</t>
    </rPh>
    <phoneticPr fontId="4"/>
  </si>
  <si>
    <t>通信運搬費</t>
    <phoneticPr fontId="4"/>
  </si>
  <si>
    <t>雑役務費</t>
    <phoneticPr fontId="4"/>
  </si>
  <si>
    <t>使用料及び賃借料</t>
    <rPh sb="0" eb="3">
      <t>シヨウリョウ</t>
    </rPh>
    <rPh sb="3" eb="4">
      <t>オヨ</t>
    </rPh>
    <rPh sb="5" eb="8">
      <t>チンシャクリョウ</t>
    </rPh>
    <phoneticPr fontId="4"/>
  </si>
  <si>
    <t>（教育担当者経費）</t>
    <rPh sb="1" eb="3">
      <t>キョウイク</t>
    </rPh>
    <rPh sb="3" eb="6">
      <t>タントウシャ</t>
    </rPh>
    <rPh sb="6" eb="8">
      <t>ケイヒ</t>
    </rPh>
    <phoneticPr fontId="4"/>
  </si>
  <si>
    <t>教育担当者経費</t>
    <rPh sb="0" eb="2">
      <t>キョウイク</t>
    </rPh>
    <rPh sb="2" eb="5">
      <t>タントウシャ</t>
    </rPh>
    <rPh sb="5" eb="7">
      <t>ケイヒ</t>
    </rPh>
    <phoneticPr fontId="4"/>
  </si>
  <si>
    <t>謝金</t>
    <phoneticPr fontId="4"/>
  </si>
  <si>
    <t>人件費</t>
    <phoneticPr fontId="4"/>
  </si>
  <si>
    <t>手当</t>
    <phoneticPr fontId="4"/>
  </si>
  <si>
    <t>（医療機関受入研修事業）</t>
    <rPh sb="1" eb="3">
      <t>イリョウ</t>
    </rPh>
    <rPh sb="3" eb="5">
      <t>キカン</t>
    </rPh>
    <rPh sb="5" eb="7">
      <t>ウケイレ</t>
    </rPh>
    <rPh sb="7" eb="9">
      <t>ケンシュウ</t>
    </rPh>
    <rPh sb="9" eb="11">
      <t>ジギョウ</t>
    </rPh>
    <phoneticPr fontId="4"/>
  </si>
  <si>
    <t>消耗品費</t>
    <rPh sb="0" eb="3">
      <t>ショウモウヒン</t>
    </rPh>
    <rPh sb="3" eb="4">
      <t>ヒ</t>
    </rPh>
    <phoneticPr fontId="4"/>
  </si>
  <si>
    <t>印刷製本費</t>
    <rPh sb="0" eb="2">
      <t>インサツ</t>
    </rPh>
    <rPh sb="2" eb="4">
      <t>セイホン</t>
    </rPh>
    <rPh sb="4" eb="5">
      <t>ヒ</t>
    </rPh>
    <phoneticPr fontId="4"/>
  </si>
  <si>
    <t>図書購入費</t>
    <rPh sb="0" eb="2">
      <t>トショ</t>
    </rPh>
    <rPh sb="2" eb="5">
      <t>コウニュウヒ</t>
    </rPh>
    <phoneticPr fontId="4"/>
  </si>
  <si>
    <t>通信運搬費</t>
    <rPh sb="0" eb="2">
      <t>ツウシン</t>
    </rPh>
    <rPh sb="2" eb="5">
      <t>ウンパンヒ</t>
    </rPh>
    <phoneticPr fontId="4"/>
  </si>
  <si>
    <t>備品購入費</t>
    <rPh sb="0" eb="2">
      <t>ビヒン</t>
    </rPh>
    <rPh sb="2" eb="5">
      <t>コウニュウヒ</t>
    </rPh>
    <phoneticPr fontId="4"/>
  </si>
  <si>
    <t>（注）</t>
    <rPh sb="1" eb="2">
      <t>チュウ</t>
    </rPh>
    <phoneticPr fontId="4"/>
  </si>
  <si>
    <t>様式１－３</t>
    <rPh sb="0" eb="2">
      <t>ヨウシキ</t>
    </rPh>
    <phoneticPr fontId="4"/>
  </si>
  <si>
    <t>新　人　看　護　職　員　研　修　事　業　計　画　書</t>
    <rPh sb="0" eb="1">
      <t>シン</t>
    </rPh>
    <rPh sb="2" eb="3">
      <t>ジン</t>
    </rPh>
    <rPh sb="4" eb="5">
      <t>ミ</t>
    </rPh>
    <rPh sb="6" eb="7">
      <t>ユズル</t>
    </rPh>
    <rPh sb="8" eb="9">
      <t>ショク</t>
    </rPh>
    <rPh sb="10" eb="11">
      <t>イン</t>
    </rPh>
    <rPh sb="12" eb="13">
      <t>ケン</t>
    </rPh>
    <rPh sb="14" eb="15">
      <t>オサム</t>
    </rPh>
    <rPh sb="16" eb="17">
      <t>コト</t>
    </rPh>
    <rPh sb="18" eb="19">
      <t>ギョウ</t>
    </rPh>
    <rPh sb="20" eb="21">
      <t>ケイ</t>
    </rPh>
    <rPh sb="22" eb="23">
      <t>ガ</t>
    </rPh>
    <rPh sb="24" eb="25">
      <t>ショ</t>
    </rPh>
    <phoneticPr fontId="4"/>
  </si>
  <si>
    <t>看護
職員数</t>
    <rPh sb="0" eb="2">
      <t>カンゴ</t>
    </rPh>
    <rPh sb="3" eb="6">
      <t>ショクインスウ</t>
    </rPh>
    <phoneticPr fontId="4"/>
  </si>
  <si>
    <t>研修における組織体制</t>
    <rPh sb="0" eb="2">
      <t>ケンシュウ</t>
    </rPh>
    <rPh sb="6" eb="8">
      <t>ソシキ</t>
    </rPh>
    <rPh sb="8" eb="10">
      <t>タイセイ</t>
    </rPh>
    <phoneticPr fontId="4"/>
  </si>
  <si>
    <t>到達
目標
設定の
有無</t>
    <rPh sb="0" eb="2">
      <t>トウタツ</t>
    </rPh>
    <rPh sb="3" eb="5">
      <t>モクヒョウ</t>
    </rPh>
    <rPh sb="6" eb="8">
      <t>セッテイ</t>
    </rPh>
    <rPh sb="10" eb="12">
      <t>ウム</t>
    </rPh>
    <phoneticPr fontId="4"/>
  </si>
  <si>
    <t>研修プログラムの
有無</t>
    <rPh sb="0" eb="2">
      <t>ケンシュウ</t>
    </rPh>
    <rPh sb="9" eb="11">
      <t>ウム</t>
    </rPh>
    <phoneticPr fontId="4"/>
  </si>
  <si>
    <t>医療機関受入研修事業</t>
    <rPh sb="0" eb="2">
      <t>イリョウ</t>
    </rPh>
    <rPh sb="2" eb="4">
      <t>キカン</t>
    </rPh>
    <rPh sb="4" eb="6">
      <t>ウケイレ</t>
    </rPh>
    <rPh sb="6" eb="8">
      <t>ケンシュウ</t>
    </rPh>
    <rPh sb="8" eb="10">
      <t>ジギョウ</t>
    </rPh>
    <phoneticPr fontId="4"/>
  </si>
  <si>
    <t>備考</t>
    <rPh sb="0" eb="2">
      <t>ビコウ</t>
    </rPh>
    <phoneticPr fontId="4"/>
  </si>
  <si>
    <t>実施
月数</t>
    <rPh sb="0" eb="2">
      <t>ジッシ</t>
    </rPh>
    <rPh sb="3" eb="5">
      <t>ツキスウ</t>
    </rPh>
    <phoneticPr fontId="4"/>
  </si>
  <si>
    <t>実施
日数</t>
    <rPh sb="0" eb="2">
      <t>ジッシ</t>
    </rPh>
    <rPh sb="3" eb="5">
      <t>ニッスウ</t>
    </rPh>
    <phoneticPr fontId="4"/>
  </si>
  <si>
    <t>床</t>
    <rPh sb="0" eb="1">
      <t>ショウ</t>
    </rPh>
    <phoneticPr fontId="4"/>
  </si>
  <si>
    <t>％</t>
    <phoneticPr fontId="4"/>
  </si>
  <si>
    <t>月</t>
    <rPh sb="0" eb="1">
      <t>ツキ</t>
    </rPh>
    <phoneticPr fontId="4"/>
  </si>
  <si>
    <t>日</t>
    <rPh sb="0" eb="1">
      <t>ニチ</t>
    </rPh>
    <phoneticPr fontId="4"/>
  </si>
  <si>
    <t>チーム支援型</t>
    <rPh sb="3" eb="5">
      <t>シエン</t>
    </rPh>
    <rPh sb="5" eb="6">
      <t>ガタ</t>
    </rPh>
    <phoneticPr fontId="15"/>
  </si>
  <si>
    <t>機関誌等での公募</t>
    <rPh sb="0" eb="3">
      <t>キカンシ</t>
    </rPh>
    <rPh sb="3" eb="4">
      <t>トウ</t>
    </rPh>
    <rPh sb="6" eb="8">
      <t>コウボ</t>
    </rPh>
    <phoneticPr fontId="15"/>
  </si>
  <si>
    <t>プリセプターシップ</t>
    <phoneticPr fontId="15"/>
  </si>
  <si>
    <t>有</t>
    <rPh sb="0" eb="1">
      <t>ア</t>
    </rPh>
    <phoneticPr fontId="15"/>
  </si>
  <si>
    <t>ＨＰ上での公募</t>
    <rPh sb="2" eb="3">
      <t>ジョウ</t>
    </rPh>
    <rPh sb="5" eb="7">
      <t>コウボ</t>
    </rPh>
    <phoneticPr fontId="15"/>
  </si>
  <si>
    <t>チューターシップ</t>
    <phoneticPr fontId="15"/>
  </si>
  <si>
    <t>無</t>
    <rPh sb="0" eb="1">
      <t>ム</t>
    </rPh>
    <phoneticPr fontId="15"/>
  </si>
  <si>
    <t>メンターシップ</t>
    <phoneticPr fontId="15"/>
  </si>
  <si>
    <t>その他</t>
    <rPh sb="2" eb="3">
      <t>タ</t>
    </rPh>
    <phoneticPr fontId="15"/>
  </si>
  <si>
    <t>相談窓口</t>
    <rPh sb="0" eb="2">
      <t>ソウダン</t>
    </rPh>
    <rPh sb="2" eb="4">
      <t>マドグチ</t>
    </rPh>
    <phoneticPr fontId="15"/>
  </si>
  <si>
    <t>様式１－４</t>
    <rPh sb="0" eb="2">
      <t>ヨウシキ</t>
    </rPh>
    <phoneticPr fontId="4"/>
  </si>
  <si>
    <t>講師名
（担当者名）</t>
    <rPh sb="0" eb="3">
      <t>コウシメイ</t>
    </rPh>
    <rPh sb="5" eb="8">
      <t>タントウシャ</t>
    </rPh>
    <rPh sb="8" eb="9">
      <t>メイ</t>
    </rPh>
    <phoneticPr fontId="4"/>
  </si>
  <si>
    <t>実施場所</t>
    <rPh sb="0" eb="2">
      <t>ジッシ</t>
    </rPh>
    <rPh sb="2" eb="4">
      <t>バショ</t>
    </rPh>
    <phoneticPr fontId="4"/>
  </si>
  <si>
    <t>研修内容</t>
    <rPh sb="0" eb="2">
      <t>ケンシュウ</t>
    </rPh>
    <rPh sb="2" eb="4">
      <t>ナイヨウ</t>
    </rPh>
    <phoneticPr fontId="4"/>
  </si>
  <si>
    <t>うち他施設
受入人数</t>
    <rPh sb="2" eb="5">
      <t>タシセツ</t>
    </rPh>
    <rPh sb="6" eb="8">
      <t>ウケイレ</t>
    </rPh>
    <rPh sb="8" eb="10">
      <t>ニンズウ</t>
    </rPh>
    <phoneticPr fontId="4"/>
  </si>
  <si>
    <t>（人）</t>
    <rPh sb="1" eb="2">
      <t>ニン</t>
    </rPh>
    <phoneticPr fontId="4"/>
  </si>
  <si>
    <t>　　　　　２　１枚に書ききれない場合は複数枚で報告すること。</t>
    <rPh sb="8" eb="9">
      <t>マイ</t>
    </rPh>
    <rPh sb="10" eb="11">
      <t>カ</t>
    </rPh>
    <rPh sb="16" eb="18">
      <t>バアイ</t>
    </rPh>
    <rPh sb="19" eb="21">
      <t>フクスウ</t>
    </rPh>
    <rPh sb="21" eb="22">
      <t>マイ</t>
    </rPh>
    <rPh sb="23" eb="25">
      <t>ホウコク</t>
    </rPh>
    <phoneticPr fontId="4"/>
  </si>
  <si>
    <t>（注）１　総事業費Ａ欄には、新人看護職員卒後臨床研修事業にかかる総事業費を記入すること。</t>
    <rPh sb="14" eb="16">
      <t>シンジン</t>
    </rPh>
    <rPh sb="16" eb="18">
      <t>カンゴ</t>
    </rPh>
    <rPh sb="18" eb="20">
      <t>ショクイン</t>
    </rPh>
    <rPh sb="20" eb="22">
      <t>ソツゴ</t>
    </rPh>
    <rPh sb="22" eb="24">
      <t>リンショウ</t>
    </rPh>
    <rPh sb="24" eb="26">
      <t>ケンシュウ</t>
    </rPh>
    <rPh sb="26" eb="28">
      <t>ジギョウ</t>
    </rPh>
    <rPh sb="32" eb="33">
      <t>ソウ</t>
    </rPh>
    <rPh sb="33" eb="36">
      <t>ジギョウヒ</t>
    </rPh>
    <rPh sb="37" eb="39">
      <t>キニュウ</t>
    </rPh>
    <phoneticPr fontId="4"/>
  </si>
  <si>
    <t>　　　２　寄付金その他の収入欄Ｂには、新人看護職員卒後臨床研修にかかる寄付金及び他施設受入施設からの収入を記入すること。</t>
    <rPh sb="5" eb="8">
      <t>キフキン</t>
    </rPh>
    <rPh sb="10" eb="11">
      <t>タ</t>
    </rPh>
    <rPh sb="12" eb="14">
      <t>シュウニュウ</t>
    </rPh>
    <rPh sb="14" eb="15">
      <t>ラン</t>
    </rPh>
    <rPh sb="19" eb="21">
      <t>シンジン</t>
    </rPh>
    <rPh sb="21" eb="23">
      <t>カンゴ</t>
    </rPh>
    <rPh sb="23" eb="25">
      <t>ショクイン</t>
    </rPh>
    <rPh sb="25" eb="26">
      <t>ソツ</t>
    </rPh>
    <rPh sb="26" eb="27">
      <t>ゴ</t>
    </rPh>
    <rPh sb="27" eb="29">
      <t>リンショウ</t>
    </rPh>
    <rPh sb="29" eb="31">
      <t>ケンシュウ</t>
    </rPh>
    <rPh sb="35" eb="38">
      <t>キフキン</t>
    </rPh>
    <rPh sb="38" eb="39">
      <t>オヨ</t>
    </rPh>
    <rPh sb="40" eb="41">
      <t>ホカ</t>
    </rPh>
    <rPh sb="41" eb="43">
      <t>シセツ</t>
    </rPh>
    <rPh sb="43" eb="45">
      <t>ウケイレ</t>
    </rPh>
    <rPh sb="45" eb="47">
      <t>シセツ</t>
    </rPh>
    <rPh sb="50" eb="52">
      <t>シュウニュウ</t>
    </rPh>
    <rPh sb="53" eb="55">
      <t>キニュウ</t>
    </rPh>
    <phoneticPr fontId="4"/>
  </si>
  <si>
    <t>　　　４　研修受入人数については、実人員ではなく、研修受入時間が年間４０時間で１名とし、３０名を上限とする。なお１名４０時間に満たない場合は、複数人で４０時間となれば１名とする。</t>
    <rPh sb="17" eb="20">
      <t>ジツジンイン</t>
    </rPh>
    <rPh sb="25" eb="27">
      <t>ケンシュウ</t>
    </rPh>
    <rPh sb="27" eb="29">
      <t>ウケイレ</t>
    </rPh>
    <rPh sb="29" eb="31">
      <t>ジカン</t>
    </rPh>
    <phoneticPr fontId="4"/>
  </si>
  <si>
    <t>受入経費</t>
    <rPh sb="0" eb="2">
      <t>ウケイレ</t>
    </rPh>
    <rPh sb="2" eb="4">
      <t>ケイヒ</t>
    </rPh>
    <phoneticPr fontId="4"/>
  </si>
  <si>
    <t>代替職員（△△　△△）　＠2,500円×40時間＝100,000円</t>
    <rPh sb="0" eb="2">
      <t>ダイタイ</t>
    </rPh>
    <rPh sb="2" eb="4">
      <t>ショクイン</t>
    </rPh>
    <rPh sb="18" eb="19">
      <t>エン</t>
    </rPh>
    <rPh sb="22" eb="24">
      <t>ジカン</t>
    </rPh>
    <rPh sb="32" eb="33">
      <t>エン</t>
    </rPh>
    <phoneticPr fontId="4"/>
  </si>
  <si>
    <t>外部講師（××　××）　＠8,000円×5時間＝40,000円</t>
    <rPh sb="0" eb="2">
      <t>ガイブ</t>
    </rPh>
    <rPh sb="2" eb="4">
      <t>コウシ</t>
    </rPh>
    <rPh sb="18" eb="19">
      <t>エン</t>
    </rPh>
    <rPh sb="21" eb="23">
      <t>ジカン</t>
    </rPh>
    <rPh sb="30" eb="31">
      <t>エン</t>
    </rPh>
    <phoneticPr fontId="4"/>
  </si>
  <si>
    <t>外部講師（××　××）　　旅費　5,000円</t>
    <rPh sb="0" eb="2">
      <t>ガイブ</t>
    </rPh>
    <rPh sb="2" eb="4">
      <t>コウシ</t>
    </rPh>
    <rPh sb="13" eb="15">
      <t>リョヒ</t>
    </rPh>
    <rPh sb="21" eb="22">
      <t>エン</t>
    </rPh>
    <phoneticPr fontId="4"/>
  </si>
  <si>
    <t>消耗品費</t>
    <phoneticPr fontId="4"/>
  </si>
  <si>
    <t>印刷製本費</t>
    <phoneticPr fontId="4"/>
  </si>
  <si>
    <t>会議室使用料　＠2,000円×30時間＝60,000円</t>
    <rPh sb="0" eb="3">
      <t>カイギシツ</t>
    </rPh>
    <rPh sb="3" eb="6">
      <t>シヨウリョウ</t>
    </rPh>
    <rPh sb="13" eb="14">
      <t>エン</t>
    </rPh>
    <rPh sb="17" eb="19">
      <t>ジカン</t>
    </rPh>
    <rPh sb="26" eb="27">
      <t>エン</t>
    </rPh>
    <phoneticPr fontId="4"/>
  </si>
  <si>
    <t>シミュレーターレンタル　＠25,000円×2日＝50,000円</t>
    <rPh sb="19" eb="20">
      <t>エン</t>
    </rPh>
    <rPh sb="22" eb="23">
      <t>ニチ</t>
    </rPh>
    <rPh sb="30" eb="31">
      <t>エン</t>
    </rPh>
    <phoneticPr fontId="4"/>
  </si>
  <si>
    <t>手当</t>
    <phoneticPr fontId="4"/>
  </si>
  <si>
    <t>会議室使用料　＠2,000円×10時間＝20,000円</t>
    <rPh sb="0" eb="3">
      <t>カイギシツ</t>
    </rPh>
    <rPh sb="3" eb="6">
      <t>シヨウリョウ</t>
    </rPh>
    <rPh sb="13" eb="14">
      <t>エン</t>
    </rPh>
    <rPh sb="17" eb="19">
      <t>ジカン</t>
    </rPh>
    <rPh sb="26" eb="27">
      <t>エン</t>
    </rPh>
    <phoneticPr fontId="4"/>
  </si>
  <si>
    <t>シミュレーターレンタル　＠25,000円×1日＝25,000円</t>
    <rPh sb="19" eb="20">
      <t>エン</t>
    </rPh>
    <rPh sb="22" eb="23">
      <t>ニチ</t>
    </rPh>
    <rPh sb="30" eb="31">
      <t>エン</t>
    </rPh>
    <phoneticPr fontId="4"/>
  </si>
  <si>
    <t>団体名</t>
    <rPh sb="0" eb="3">
      <t>ダンタイメイ</t>
    </rPh>
    <phoneticPr fontId="4"/>
  </si>
  <si>
    <t>代表者名</t>
    <rPh sb="0" eb="3">
      <t>ダイヒョウシャ</t>
    </rPh>
    <rPh sb="3" eb="4">
      <t>メイ</t>
    </rPh>
    <phoneticPr fontId="4"/>
  </si>
  <si>
    <t>兵庫県庁病院</t>
    <rPh sb="0" eb="2">
      <t>ヒョウゴ</t>
    </rPh>
    <rPh sb="2" eb="4">
      <t>ケンチョウ</t>
    </rPh>
    <rPh sb="4" eb="6">
      <t>ビョウイン</t>
    </rPh>
    <phoneticPr fontId="4"/>
  </si>
  <si>
    <t>受入予定人数</t>
    <rPh sb="0" eb="2">
      <t>ウケイレ</t>
    </rPh>
    <rPh sb="2" eb="4">
      <t>ヨテイ</t>
    </rPh>
    <rPh sb="4" eb="6">
      <t>ニンズウ</t>
    </rPh>
    <phoneticPr fontId="4"/>
  </si>
  <si>
    <t>計</t>
    <rPh sb="0" eb="1">
      <t>ケイ</t>
    </rPh>
    <phoneticPr fontId="4"/>
  </si>
  <si>
    <t>うち
再掲分</t>
    <phoneticPr fontId="4"/>
  </si>
  <si>
    <t>①</t>
    <phoneticPr fontId="4"/>
  </si>
  <si>
    <t>②</t>
    <phoneticPr fontId="4"/>
  </si>
  <si>
    <t>③</t>
    <phoneticPr fontId="4"/>
  </si>
  <si>
    <t>④</t>
    <phoneticPr fontId="4"/>
  </si>
  <si>
    <t>過去の新人看護職員研修実施状況</t>
    <phoneticPr fontId="4"/>
  </si>
  <si>
    <t>地方自治体を通じての広報等</t>
    <rPh sb="0" eb="2">
      <t>チホウ</t>
    </rPh>
    <rPh sb="2" eb="5">
      <t>ジチタイ</t>
    </rPh>
    <rPh sb="6" eb="7">
      <t>ツウ</t>
    </rPh>
    <rPh sb="10" eb="12">
      <t>コウホウ</t>
    </rPh>
    <rPh sb="12" eb="13">
      <t>トウ</t>
    </rPh>
    <phoneticPr fontId="0"/>
  </si>
  <si>
    <t>関係団体等を通じての広報等</t>
    <rPh sb="0" eb="2">
      <t>カンケイ</t>
    </rPh>
    <rPh sb="2" eb="4">
      <t>ダンタイ</t>
    </rPh>
    <rPh sb="4" eb="5">
      <t>トウ</t>
    </rPh>
    <rPh sb="6" eb="7">
      <t>ツウ</t>
    </rPh>
    <rPh sb="10" eb="12">
      <t>コウホウ</t>
    </rPh>
    <rPh sb="12" eb="13">
      <t>トウ</t>
    </rPh>
    <phoneticPr fontId="0"/>
  </si>
  <si>
    <t>地域の会議等での広報等</t>
    <rPh sb="0" eb="2">
      <t>チイキ</t>
    </rPh>
    <rPh sb="3" eb="5">
      <t>カイギ</t>
    </rPh>
    <rPh sb="5" eb="6">
      <t>トウ</t>
    </rPh>
    <rPh sb="8" eb="10">
      <t>コウホウ</t>
    </rPh>
    <rPh sb="10" eb="11">
      <t>トウ</t>
    </rPh>
    <phoneticPr fontId="0"/>
  </si>
  <si>
    <t>　　（「研修の公開・公募方法」についてナースセンターへの登録が当てはまる場合は、関係団体等を通じての広報等を選択すること）</t>
    <rPh sb="28" eb="30">
      <t>トウロク</t>
    </rPh>
    <rPh sb="31" eb="32">
      <t>ア</t>
    </rPh>
    <rPh sb="36" eb="38">
      <t>バアイ</t>
    </rPh>
    <rPh sb="40" eb="42">
      <t>カンケイ</t>
    </rPh>
    <rPh sb="42" eb="45">
      <t>ダンタイナド</t>
    </rPh>
    <rPh sb="46" eb="47">
      <t>ツウ</t>
    </rPh>
    <rPh sb="50" eb="53">
      <t>コウホウナド</t>
    </rPh>
    <rPh sb="54" eb="56">
      <t>センタク</t>
    </rPh>
    <phoneticPr fontId="4"/>
  </si>
  <si>
    <t>９　「新人看護職員を支える体制」及び「研修の公開・公募方法」は、リストから最もよく当てはまるものを選択し、「その他」を選択した場合は備考欄に回答を記載すること。</t>
    <phoneticPr fontId="4"/>
  </si>
  <si>
    <t>１１　「受入予定人数」は、自施設の研修に、他の病院等から受け入れる予定の新人数とし、実人数とする。</t>
    <phoneticPr fontId="4"/>
  </si>
  <si>
    <t>１２　「実施日数」は、医療機関受入研修事業の年間実施予定日数を記載する。</t>
    <phoneticPr fontId="4"/>
  </si>
  <si>
    <t>１　当該年度の４月末日現在で作成すること（ただし、以下の注６及び注７については、当該年度の前年度の数値を用いて算出すること）。</t>
    <phoneticPr fontId="4"/>
  </si>
  <si>
    <t>６　「看護職員離職率」の算出にあたっては次式による。なお、各数値は当該年度の前年度の数値を使用すること。</t>
    <phoneticPr fontId="4"/>
  </si>
  <si>
    <t>　　　　看護離職率＝看護職員退職者数／平均看護職員数×１００　（小数第２位を四捨五入）</t>
    <phoneticPr fontId="4"/>
  </si>
  <si>
    <t>　　　　　</t>
    <phoneticPr fontId="4"/>
  </si>
  <si>
    <t>※平均看護職員数＝（年度当初の在籍看護職員数＋年度末の在籍看護職員数）／２</t>
    <phoneticPr fontId="4"/>
  </si>
  <si>
    <t>７　「新人看護職員離職率」の算出にあたっては次式による。なお、各数値は当該年度の前年度の数値を使用すること。</t>
    <phoneticPr fontId="4"/>
  </si>
  <si>
    <t>　　　　新人看護職員離職率＝新人看護職員退職者数／新人看護職員採用者数×１００　（小数第２位を四捨五入）</t>
    <phoneticPr fontId="4"/>
  </si>
  <si>
    <t>※新人看護職員退職者数＝その年度の４月１日から３月３１日の間に退職した新人看護職員の数</t>
    <phoneticPr fontId="4"/>
  </si>
  <si>
    <t xml:space="preserve"> 　新人看護職員在職者数＝その年度の４月１日から３月３１日の間に採用した新人看護職員の数</t>
    <phoneticPr fontId="4"/>
  </si>
  <si>
    <t>医療機関名</t>
    <phoneticPr fontId="4"/>
  </si>
  <si>
    <t>国病機構</t>
    <rPh sb="0" eb="1">
      <t>コク</t>
    </rPh>
    <rPh sb="1" eb="2">
      <t>ビョウ</t>
    </rPh>
    <rPh sb="2" eb="4">
      <t>キコウ</t>
    </rPh>
    <phoneticPr fontId="0"/>
  </si>
  <si>
    <t>独法</t>
    <rPh sb="0" eb="1">
      <t>ドク</t>
    </rPh>
    <rPh sb="1" eb="2">
      <t>ホウ</t>
    </rPh>
    <phoneticPr fontId="0"/>
  </si>
  <si>
    <t>地方独法</t>
    <rPh sb="0" eb="2">
      <t>チホウ</t>
    </rPh>
    <rPh sb="2" eb="3">
      <t>ドク</t>
    </rPh>
    <rPh sb="3" eb="4">
      <t>ホウ</t>
    </rPh>
    <phoneticPr fontId="0"/>
  </si>
  <si>
    <t>国大法人</t>
    <rPh sb="0" eb="2">
      <t>コクダイ</t>
    </rPh>
    <rPh sb="2" eb="4">
      <t>ホウジン</t>
    </rPh>
    <phoneticPr fontId="0"/>
  </si>
  <si>
    <t>共済</t>
    <rPh sb="0" eb="2">
      <t>キョウサイ</t>
    </rPh>
    <phoneticPr fontId="0"/>
  </si>
  <si>
    <t>健保</t>
    <rPh sb="0" eb="2">
      <t>ケンポ</t>
    </rPh>
    <phoneticPr fontId="0"/>
  </si>
  <si>
    <t>国保</t>
    <rPh sb="0" eb="2">
      <t>コクホ</t>
    </rPh>
    <phoneticPr fontId="0"/>
  </si>
  <si>
    <t>学校</t>
    <rPh sb="0" eb="2">
      <t>ガッコウ</t>
    </rPh>
    <phoneticPr fontId="0"/>
  </si>
  <si>
    <t>社福</t>
    <rPh sb="0" eb="1">
      <t>シャ</t>
    </rPh>
    <rPh sb="1" eb="2">
      <t>フク</t>
    </rPh>
    <phoneticPr fontId="0"/>
  </si>
  <si>
    <t>医療法人</t>
    <rPh sb="0" eb="2">
      <t>イリョウ</t>
    </rPh>
    <rPh sb="2" eb="4">
      <t>ホウジン</t>
    </rPh>
    <phoneticPr fontId="0"/>
  </si>
  <si>
    <t>社団</t>
    <rPh sb="0" eb="2">
      <t>シャダン</t>
    </rPh>
    <phoneticPr fontId="0"/>
  </si>
  <si>
    <t>財団</t>
    <rPh sb="0" eb="2">
      <t>ザイダン</t>
    </rPh>
    <phoneticPr fontId="0"/>
  </si>
  <si>
    <t>医師会</t>
    <rPh sb="0" eb="3">
      <t>イシカイ</t>
    </rPh>
    <phoneticPr fontId="0"/>
  </si>
  <si>
    <t>その他</t>
    <rPh sb="2" eb="3">
      <t>タ</t>
    </rPh>
    <phoneticPr fontId="0"/>
  </si>
  <si>
    <t>個人</t>
    <rPh sb="0" eb="2">
      <t>コジン</t>
    </rPh>
    <phoneticPr fontId="0"/>
  </si>
  <si>
    <t>会社</t>
    <rPh sb="0" eb="2">
      <t>カイシャ</t>
    </rPh>
    <phoneticPr fontId="0"/>
  </si>
  <si>
    <t>都道府県</t>
    <rPh sb="0" eb="4">
      <t>トドウフケン</t>
    </rPh>
    <phoneticPr fontId="0"/>
  </si>
  <si>
    <t>市区町村、広域連合及び一部事務組合</t>
    <rPh sb="0" eb="4">
      <t>シクチョウソン</t>
    </rPh>
    <rPh sb="5" eb="7">
      <t>コウイキ</t>
    </rPh>
    <rPh sb="7" eb="9">
      <t>レンゴウ</t>
    </rPh>
    <rPh sb="9" eb="10">
      <t>オヨ</t>
    </rPh>
    <rPh sb="11" eb="13">
      <t>イチブ</t>
    </rPh>
    <rPh sb="13" eb="15">
      <t>ジム</t>
    </rPh>
    <rPh sb="15" eb="17">
      <t>クミアイ</t>
    </rPh>
    <phoneticPr fontId="0"/>
  </si>
  <si>
    <t>日本赤十字社</t>
    <rPh sb="0" eb="2">
      <t>ニホン</t>
    </rPh>
    <rPh sb="2" eb="6">
      <t>セキジュウジシャ</t>
    </rPh>
    <phoneticPr fontId="0"/>
  </si>
  <si>
    <t>社会福祉法人恩賜財団済生会</t>
    <rPh sb="0" eb="2">
      <t>シャカイ</t>
    </rPh>
    <rPh sb="2" eb="4">
      <t>フクシ</t>
    </rPh>
    <rPh sb="4" eb="6">
      <t>ホウジン</t>
    </rPh>
    <rPh sb="6" eb="8">
      <t>オンシ</t>
    </rPh>
    <rPh sb="8" eb="10">
      <t>ザイダン</t>
    </rPh>
    <rPh sb="10" eb="13">
      <t>サイセイカイ</t>
    </rPh>
    <phoneticPr fontId="0"/>
  </si>
  <si>
    <t>全国厚生農業協同組合連合会の会員である厚生（医療）農業協同組合連合会</t>
    <rPh sb="0" eb="2">
      <t>ゼンコク</t>
    </rPh>
    <rPh sb="2" eb="4">
      <t>コウセイ</t>
    </rPh>
    <rPh sb="4" eb="6">
      <t>ノウギョウ</t>
    </rPh>
    <rPh sb="6" eb="8">
      <t>キョウドウ</t>
    </rPh>
    <rPh sb="8" eb="10">
      <t>クミアイ</t>
    </rPh>
    <rPh sb="10" eb="13">
      <t>レンゴウカイ</t>
    </rPh>
    <rPh sb="14" eb="16">
      <t>カイイン</t>
    </rPh>
    <rPh sb="19" eb="21">
      <t>コウセイ</t>
    </rPh>
    <rPh sb="22" eb="24">
      <t>イリョウ</t>
    </rPh>
    <rPh sb="25" eb="27">
      <t>ノウギョウ</t>
    </rPh>
    <rPh sb="27" eb="29">
      <t>キョウドウ</t>
    </rPh>
    <rPh sb="29" eb="31">
      <t>クミアイ</t>
    </rPh>
    <rPh sb="31" eb="34">
      <t>レンゴウカイ</t>
    </rPh>
    <phoneticPr fontId="0"/>
  </si>
  <si>
    <t>社会福祉法人北海道社会事業協会</t>
    <rPh sb="0" eb="2">
      <t>シャカイ</t>
    </rPh>
    <rPh sb="2" eb="4">
      <t>フクシ</t>
    </rPh>
    <rPh sb="4" eb="6">
      <t>ホウジン</t>
    </rPh>
    <rPh sb="6" eb="9">
      <t>ホッカイドウ</t>
    </rPh>
    <rPh sb="9" eb="11">
      <t>シャカイ</t>
    </rPh>
    <rPh sb="11" eb="13">
      <t>ジギョウ</t>
    </rPh>
    <rPh sb="13" eb="15">
      <t>キョウカイ</t>
    </rPh>
    <phoneticPr fontId="0"/>
  </si>
  <si>
    <t>国立病院機構</t>
    <rPh sb="0" eb="2">
      <t>コクリツ</t>
    </rPh>
    <rPh sb="2" eb="4">
      <t>ビョウイン</t>
    </rPh>
    <rPh sb="4" eb="6">
      <t>キコウ</t>
    </rPh>
    <phoneticPr fontId="0"/>
  </si>
  <si>
    <t>その他国所管独立行政法人</t>
    <rPh sb="2" eb="3">
      <t>タ</t>
    </rPh>
    <rPh sb="3" eb="4">
      <t>クニ</t>
    </rPh>
    <rPh sb="4" eb="6">
      <t>ショカン</t>
    </rPh>
    <rPh sb="6" eb="8">
      <t>ドクリツ</t>
    </rPh>
    <rPh sb="8" eb="10">
      <t>ギョウセイ</t>
    </rPh>
    <rPh sb="10" eb="12">
      <t>ホウジン</t>
    </rPh>
    <phoneticPr fontId="0"/>
  </si>
  <si>
    <t>地方独立行政法人</t>
    <rPh sb="0" eb="2">
      <t>チホウ</t>
    </rPh>
    <rPh sb="2" eb="4">
      <t>ドクリツ</t>
    </rPh>
    <rPh sb="4" eb="6">
      <t>ギョウセイ</t>
    </rPh>
    <rPh sb="6" eb="8">
      <t>ホウジン</t>
    </rPh>
    <phoneticPr fontId="0"/>
  </si>
  <si>
    <t>国立大学法人</t>
    <rPh sb="0" eb="2">
      <t>コクリツ</t>
    </rPh>
    <rPh sb="2" eb="4">
      <t>ダイガク</t>
    </rPh>
    <rPh sb="4" eb="6">
      <t>ホウジン</t>
    </rPh>
    <phoneticPr fontId="0"/>
  </si>
  <si>
    <t>国家公務員共済組合及び連合会</t>
    <rPh sb="0" eb="2">
      <t>コッカ</t>
    </rPh>
    <rPh sb="2" eb="5">
      <t>コウムイン</t>
    </rPh>
    <rPh sb="5" eb="7">
      <t>キョウサイ</t>
    </rPh>
    <rPh sb="7" eb="9">
      <t>クミアイ</t>
    </rPh>
    <rPh sb="9" eb="10">
      <t>オヨ</t>
    </rPh>
    <rPh sb="11" eb="14">
      <t>レンゴウカイ</t>
    </rPh>
    <phoneticPr fontId="0"/>
  </si>
  <si>
    <t>地方公務員等共済組合</t>
    <rPh sb="0" eb="2">
      <t>チホウ</t>
    </rPh>
    <rPh sb="2" eb="5">
      <t>コウムイン</t>
    </rPh>
    <rPh sb="5" eb="6">
      <t>トウ</t>
    </rPh>
    <rPh sb="6" eb="8">
      <t>キョウサイ</t>
    </rPh>
    <rPh sb="8" eb="10">
      <t>クミアイ</t>
    </rPh>
    <phoneticPr fontId="0"/>
  </si>
  <si>
    <t>私立学校教職員共済組合</t>
    <rPh sb="0" eb="2">
      <t>シリツ</t>
    </rPh>
    <rPh sb="2" eb="4">
      <t>ガッコウ</t>
    </rPh>
    <rPh sb="4" eb="7">
      <t>キョウショクイン</t>
    </rPh>
    <rPh sb="7" eb="9">
      <t>キョウサイ</t>
    </rPh>
    <rPh sb="9" eb="11">
      <t>クミアイ</t>
    </rPh>
    <phoneticPr fontId="0"/>
  </si>
  <si>
    <t>農林漁業団体職員共済組合</t>
    <rPh sb="0" eb="2">
      <t>ノウリン</t>
    </rPh>
    <rPh sb="2" eb="4">
      <t>ギョギョウ</t>
    </rPh>
    <rPh sb="4" eb="6">
      <t>ダンタイ</t>
    </rPh>
    <rPh sb="6" eb="8">
      <t>ショクイン</t>
    </rPh>
    <rPh sb="8" eb="10">
      <t>キョウサイ</t>
    </rPh>
    <rPh sb="10" eb="12">
      <t>クミアイ</t>
    </rPh>
    <phoneticPr fontId="0"/>
  </si>
  <si>
    <t>健康保険組合及びその連合会</t>
    <rPh sb="0" eb="2">
      <t>ケンコウ</t>
    </rPh>
    <rPh sb="2" eb="4">
      <t>ホケン</t>
    </rPh>
    <rPh sb="4" eb="6">
      <t>クミアイ</t>
    </rPh>
    <rPh sb="6" eb="7">
      <t>オヨ</t>
    </rPh>
    <rPh sb="10" eb="13">
      <t>レンゴウカイ</t>
    </rPh>
    <phoneticPr fontId="0"/>
  </si>
  <si>
    <t>国民健康保険組合及び国民健康保険団体連合会</t>
    <rPh sb="0" eb="2">
      <t>コクミン</t>
    </rPh>
    <rPh sb="2" eb="4">
      <t>ケンコウ</t>
    </rPh>
    <rPh sb="4" eb="6">
      <t>ホケン</t>
    </rPh>
    <rPh sb="6" eb="8">
      <t>クミアイ</t>
    </rPh>
    <rPh sb="8" eb="9">
      <t>オヨ</t>
    </rPh>
    <rPh sb="10" eb="12">
      <t>コクミン</t>
    </rPh>
    <rPh sb="12" eb="14">
      <t>ケンコウ</t>
    </rPh>
    <rPh sb="14" eb="16">
      <t>ホケン</t>
    </rPh>
    <rPh sb="16" eb="18">
      <t>ダンタイ</t>
    </rPh>
    <rPh sb="18" eb="21">
      <t>レンゴウカイ</t>
    </rPh>
    <phoneticPr fontId="0"/>
  </si>
  <si>
    <t>学校法人</t>
    <rPh sb="0" eb="2">
      <t>ガッコウ</t>
    </rPh>
    <rPh sb="2" eb="4">
      <t>ホウジン</t>
    </rPh>
    <phoneticPr fontId="0"/>
  </si>
  <si>
    <t>社会福祉法人</t>
    <rPh sb="0" eb="2">
      <t>シャカイ</t>
    </rPh>
    <rPh sb="2" eb="4">
      <t>フクシ</t>
    </rPh>
    <rPh sb="4" eb="6">
      <t>ホウジン</t>
    </rPh>
    <phoneticPr fontId="0"/>
  </si>
  <si>
    <t>医療法人</t>
    <rPh sb="0" eb="2">
      <t>イリョウ</t>
    </rPh>
    <rPh sb="2" eb="4">
      <t>ホウジン</t>
    </rPh>
    <phoneticPr fontId="0"/>
  </si>
  <si>
    <t>一般社団法人</t>
    <rPh sb="0" eb="2">
      <t>イッパン</t>
    </rPh>
    <rPh sb="2" eb="6">
      <t>シャダンホウジン</t>
    </rPh>
    <phoneticPr fontId="0"/>
  </si>
  <si>
    <t>一般財団法人</t>
    <rPh sb="0" eb="2">
      <t>イッパン</t>
    </rPh>
    <rPh sb="2" eb="6">
      <t>ザイダンホウジン</t>
    </rPh>
    <phoneticPr fontId="0"/>
  </si>
  <si>
    <t>医師会</t>
    <rPh sb="0" eb="3">
      <t>イシカイ</t>
    </rPh>
    <phoneticPr fontId="0"/>
  </si>
  <si>
    <t>その他の法人</t>
    <rPh sb="2" eb="3">
      <t>タ</t>
    </rPh>
    <rPh sb="4" eb="6">
      <t>ホウジン</t>
    </rPh>
    <phoneticPr fontId="0"/>
  </si>
  <si>
    <t>個人</t>
    <rPh sb="0" eb="2">
      <t>コジン</t>
    </rPh>
    <phoneticPr fontId="0"/>
  </si>
  <si>
    <t>株式会社等</t>
    <rPh sb="0" eb="4">
      <t>カブシキガイシャ</t>
    </rPh>
    <rPh sb="4" eb="5">
      <t>トウ</t>
    </rPh>
    <phoneticPr fontId="0"/>
  </si>
  <si>
    <t>略称</t>
    <rPh sb="0" eb="2">
      <t>リャクショウ</t>
    </rPh>
    <phoneticPr fontId="4"/>
  </si>
  <si>
    <t>（単位：人）</t>
    <phoneticPr fontId="4"/>
  </si>
  <si>
    <t>新人職員について（４月末現在）</t>
    <rPh sb="0" eb="2">
      <t>シンジン</t>
    </rPh>
    <rPh sb="2" eb="4">
      <t>ショクイン</t>
    </rPh>
    <rPh sb="10" eb="11">
      <t>ツキ</t>
    </rPh>
    <rPh sb="11" eb="12">
      <t>マツ</t>
    </rPh>
    <rPh sb="12" eb="14">
      <t>ゲンザイ</t>
    </rPh>
    <phoneticPr fontId="4"/>
  </si>
  <si>
    <t>②新人看護職員人数等（研修受講人数）を入力してください。</t>
    <rPh sb="1" eb="3">
      <t>シンジン</t>
    </rPh>
    <rPh sb="3" eb="5">
      <t>カンゴ</t>
    </rPh>
    <rPh sb="5" eb="7">
      <t>ショクイン</t>
    </rPh>
    <rPh sb="7" eb="9">
      <t>ニンズウ</t>
    </rPh>
    <rPh sb="9" eb="10">
      <t>トウ</t>
    </rPh>
    <rPh sb="11" eb="13">
      <t>ケンシュウ</t>
    </rPh>
    <rPh sb="13" eb="15">
      <t>ジュコウ</t>
    </rPh>
    <rPh sb="15" eb="17">
      <t>ニンズウ</t>
    </rPh>
    <rPh sb="19" eb="21">
      <t>ニュウリョク</t>
    </rPh>
    <phoneticPr fontId="4"/>
  </si>
  <si>
    <t>　　研修経費加算（保健師）</t>
    <rPh sb="2" eb="4">
      <t>ケンシュウ</t>
    </rPh>
    <rPh sb="4" eb="6">
      <t>ケイヒ</t>
    </rPh>
    <rPh sb="6" eb="8">
      <t>カサン</t>
    </rPh>
    <rPh sb="9" eb="11">
      <t>ホケン</t>
    </rPh>
    <rPh sb="11" eb="12">
      <t>シ</t>
    </rPh>
    <phoneticPr fontId="4"/>
  </si>
  <si>
    <t>　　研修経費加算（助産師）</t>
    <rPh sb="2" eb="4">
      <t>ケンシュウ</t>
    </rPh>
    <rPh sb="4" eb="6">
      <t>ケイヒ</t>
    </rPh>
    <rPh sb="6" eb="8">
      <t>カサン</t>
    </rPh>
    <rPh sb="9" eb="11">
      <t>ジョサン</t>
    </rPh>
    <rPh sb="11" eb="12">
      <t>シ</t>
    </rPh>
    <phoneticPr fontId="4"/>
  </si>
  <si>
    <t>設置主体</t>
    <phoneticPr fontId="4"/>
  </si>
  <si>
    <t>　（注）　１　研修内容がわかる簡単な資料があれば別途添付すること。</t>
    <rPh sb="2" eb="3">
      <t>チュウ</t>
    </rPh>
    <rPh sb="7" eb="9">
      <t>ケンシュウ</t>
    </rPh>
    <rPh sb="9" eb="11">
      <t>ナイヨウ</t>
    </rPh>
    <rPh sb="15" eb="17">
      <t>カンタン</t>
    </rPh>
    <rPh sb="18" eb="20">
      <t>シリョウ</t>
    </rPh>
    <rPh sb="24" eb="26">
      <t>ベット</t>
    </rPh>
    <rPh sb="26" eb="28">
      <t>テンプ</t>
    </rPh>
    <phoneticPr fontId="4"/>
  </si>
  <si>
    <t>メールアドレス</t>
    <phoneticPr fontId="4"/>
  </si>
  <si>
    <t>別紙４－（５）</t>
    <rPh sb="0" eb="2">
      <t>ベッシ</t>
    </rPh>
    <phoneticPr fontId="4"/>
  </si>
  <si>
    <t>所要額集計表</t>
    <rPh sb="0" eb="3">
      <t>ショヨウガク</t>
    </rPh>
    <rPh sb="3" eb="6">
      <t>シュウケイヒョウ</t>
    </rPh>
    <phoneticPr fontId="4"/>
  </si>
  <si>
    <t>↓このデータを集計表に貼付ること</t>
    <rPh sb="7" eb="10">
      <t>シュウケイヒョウ</t>
    </rPh>
    <rPh sb="11" eb="13">
      <t>ハリツケ</t>
    </rPh>
    <phoneticPr fontId="4"/>
  </si>
  <si>
    <t>病院</t>
    <rPh sb="0" eb="2">
      <t>ビョウイン</t>
    </rPh>
    <phoneticPr fontId="4"/>
  </si>
  <si>
    <t>基準額</t>
    <rPh sb="0" eb="3">
      <t>キジュンガク</t>
    </rPh>
    <phoneticPr fontId="15"/>
  </si>
  <si>
    <t>病院等名</t>
    <rPh sb="0" eb="2">
      <t>ビョウイン</t>
    </rPh>
    <rPh sb="2" eb="3">
      <t>トウ</t>
    </rPh>
    <rPh sb="3" eb="4">
      <t>メイ</t>
    </rPh>
    <phoneticPr fontId="15"/>
  </si>
  <si>
    <t>設置
主体</t>
    <rPh sb="0" eb="2">
      <t>セッチ</t>
    </rPh>
    <phoneticPr fontId="15"/>
  </si>
  <si>
    <t>総事業費</t>
  </si>
  <si>
    <t>差引額</t>
  </si>
  <si>
    <t>教育担当者
経費の分</t>
    <rPh sb="0" eb="2">
      <t>キョウイク</t>
    </rPh>
    <rPh sb="2" eb="5">
      <t>タントウシャ</t>
    </rPh>
    <rPh sb="6" eb="8">
      <t>ケイヒ</t>
    </rPh>
    <rPh sb="9" eb="10">
      <t>ブン</t>
    </rPh>
    <phoneticPr fontId="15"/>
  </si>
  <si>
    <t>計</t>
    <rPh sb="0" eb="1">
      <t>ケイ</t>
    </rPh>
    <phoneticPr fontId="15"/>
  </si>
  <si>
    <t>選定額</t>
  </si>
  <si>
    <t>都道府県
補助支出
予定額</t>
    <rPh sb="0" eb="4">
      <t>トドウフケン</t>
    </rPh>
    <phoneticPr fontId="15"/>
  </si>
  <si>
    <t>国庫補助
基本額</t>
    <phoneticPr fontId="15"/>
  </si>
  <si>
    <t>国庫補助
所要額</t>
    <phoneticPr fontId="15"/>
  </si>
  <si>
    <t>備考</t>
  </si>
  <si>
    <t>金額</t>
    <rPh sb="0" eb="2">
      <t>キンガク</t>
    </rPh>
    <phoneticPr fontId="15"/>
  </si>
  <si>
    <t>総時間数</t>
    <rPh sb="0" eb="1">
      <t>ソウ</t>
    </rPh>
    <rPh sb="1" eb="4">
      <t>ジカンスウ</t>
    </rPh>
    <phoneticPr fontId="15"/>
  </si>
  <si>
    <t>受入予定数</t>
    <rPh sb="0" eb="2">
      <t>ウケイレ</t>
    </rPh>
    <rPh sb="2" eb="4">
      <t>ヨテイ</t>
    </rPh>
    <rPh sb="4" eb="5">
      <t>スウ</t>
    </rPh>
    <phoneticPr fontId="15"/>
  </si>
  <si>
    <t xml:space="preserve">Ａ </t>
  </si>
  <si>
    <t>Ｂ</t>
  </si>
  <si>
    <t>(Ａ－Ｂ)Ｃ</t>
  </si>
  <si>
    <t xml:space="preserve">Ｄ </t>
  </si>
  <si>
    <t xml:space="preserve">Ｆ </t>
  </si>
  <si>
    <t>病院等名称</t>
    <rPh sb="0" eb="2">
      <t>ビョウイン</t>
    </rPh>
    <rPh sb="2" eb="3">
      <t>トウ</t>
    </rPh>
    <rPh sb="3" eb="5">
      <t>メイショウ</t>
    </rPh>
    <phoneticPr fontId="15"/>
  </si>
  <si>
    <t>設置
主体</t>
    <rPh sb="0" eb="2">
      <t>セッチ</t>
    </rPh>
    <rPh sb="3" eb="5">
      <t>シュタイ</t>
    </rPh>
    <phoneticPr fontId="15"/>
  </si>
  <si>
    <t>看護
職員数</t>
    <rPh sb="0" eb="2">
      <t>カンゴ</t>
    </rPh>
    <rPh sb="3" eb="6">
      <t>ショクインスウ</t>
    </rPh>
    <phoneticPr fontId="15"/>
  </si>
  <si>
    <t>うち
再掲分</t>
    <rPh sb="3" eb="5">
      <t>サイケイ</t>
    </rPh>
    <rPh sb="5" eb="6">
      <t>ブン</t>
    </rPh>
    <phoneticPr fontId="4"/>
  </si>
  <si>
    <t>新人助産師数</t>
    <rPh sb="0" eb="2">
      <t>シンジン</t>
    </rPh>
    <rPh sb="2" eb="5">
      <t>ジョサンシ</t>
    </rPh>
    <rPh sb="5" eb="6">
      <t>スウ</t>
    </rPh>
    <phoneticPr fontId="4"/>
  </si>
  <si>
    <t>過去の新人看護職員研修の実施状況</t>
    <rPh sb="0" eb="2">
      <t>カコ</t>
    </rPh>
    <rPh sb="3" eb="5">
      <t>シンジン</t>
    </rPh>
    <rPh sb="5" eb="7">
      <t>カンゴ</t>
    </rPh>
    <rPh sb="7" eb="9">
      <t>ショクイン</t>
    </rPh>
    <rPh sb="9" eb="11">
      <t>ケンシュウ</t>
    </rPh>
    <rPh sb="12" eb="14">
      <t>ジッシ</t>
    </rPh>
    <rPh sb="14" eb="16">
      <t>ジョウキョウ</t>
    </rPh>
    <phoneticPr fontId="4"/>
  </si>
  <si>
    <t>新人看護職員を支える体制</t>
    <rPh sb="0" eb="2">
      <t>シンジン</t>
    </rPh>
    <rPh sb="2" eb="4">
      <t>カンゴ</t>
    </rPh>
    <rPh sb="4" eb="6">
      <t>ショクイン</t>
    </rPh>
    <rPh sb="7" eb="8">
      <t>ササ</t>
    </rPh>
    <rPh sb="10" eb="12">
      <t>タイセイ</t>
    </rPh>
    <phoneticPr fontId="15"/>
  </si>
  <si>
    <t>研修における組織体制</t>
    <rPh sb="0" eb="2">
      <t>ケンシュウ</t>
    </rPh>
    <rPh sb="6" eb="8">
      <t>ソシキ</t>
    </rPh>
    <rPh sb="8" eb="10">
      <t>タイセイ</t>
    </rPh>
    <phoneticPr fontId="15"/>
  </si>
  <si>
    <t>到達目標の設定の有無</t>
    <rPh sb="0" eb="2">
      <t>トウタツ</t>
    </rPh>
    <rPh sb="2" eb="4">
      <t>モクヒョウ</t>
    </rPh>
    <rPh sb="5" eb="7">
      <t>セッテイ</t>
    </rPh>
    <rPh sb="8" eb="10">
      <t>ウム</t>
    </rPh>
    <phoneticPr fontId="15"/>
  </si>
  <si>
    <t>研修プログラムの有無</t>
    <rPh sb="0" eb="2">
      <t>ケンシュウ</t>
    </rPh>
    <rPh sb="8" eb="10">
      <t>ウム</t>
    </rPh>
    <phoneticPr fontId="15"/>
  </si>
  <si>
    <t>医療機関受入研修事業</t>
    <rPh sb="0" eb="2">
      <t>イリョウ</t>
    </rPh>
    <rPh sb="2" eb="4">
      <t>キカン</t>
    </rPh>
    <rPh sb="4" eb="6">
      <t>ウケイレ</t>
    </rPh>
    <rPh sb="6" eb="8">
      <t>ケンシュウ</t>
    </rPh>
    <rPh sb="8" eb="10">
      <t>ジギョウ</t>
    </rPh>
    <phoneticPr fontId="15"/>
  </si>
  <si>
    <t>備考</t>
    <rPh sb="0" eb="2">
      <t>ビコウ</t>
    </rPh>
    <phoneticPr fontId="15"/>
  </si>
  <si>
    <t>研修
責任者数</t>
    <rPh sb="0" eb="2">
      <t>ケンシュウ</t>
    </rPh>
    <rPh sb="3" eb="6">
      <t>セキニンシャ</t>
    </rPh>
    <rPh sb="6" eb="7">
      <t>スウ</t>
    </rPh>
    <phoneticPr fontId="15"/>
  </si>
  <si>
    <t>教育
担当者数</t>
    <rPh sb="0" eb="2">
      <t>キョウイク</t>
    </rPh>
    <rPh sb="3" eb="6">
      <t>タントウシャ</t>
    </rPh>
    <rPh sb="6" eb="7">
      <t>スウ</t>
    </rPh>
    <phoneticPr fontId="15"/>
  </si>
  <si>
    <t>実地
指導者数</t>
    <rPh sb="0" eb="2">
      <t>ジッチ</t>
    </rPh>
    <rPh sb="3" eb="6">
      <t>シドウシャ</t>
    </rPh>
    <rPh sb="6" eb="7">
      <t>スウ</t>
    </rPh>
    <phoneticPr fontId="15"/>
  </si>
  <si>
    <t>受入
予定
人数</t>
    <rPh sb="0" eb="2">
      <t>ウケイレ</t>
    </rPh>
    <rPh sb="3" eb="5">
      <t>ヨテイ</t>
    </rPh>
    <rPh sb="6" eb="8">
      <t>ニンズウ</t>
    </rPh>
    <phoneticPr fontId="15"/>
  </si>
  <si>
    <t>実施
月数</t>
    <rPh sb="0" eb="2">
      <t>ジッシ</t>
    </rPh>
    <rPh sb="3" eb="5">
      <t>ツキスウ</t>
    </rPh>
    <phoneticPr fontId="15"/>
  </si>
  <si>
    <t>実施日数</t>
    <rPh sb="0" eb="2">
      <t>ジッシ</t>
    </rPh>
    <rPh sb="2" eb="4">
      <t>ニッスウ</t>
    </rPh>
    <phoneticPr fontId="15"/>
  </si>
  <si>
    <t>研修の公開
・公募方法</t>
    <rPh sb="0" eb="2">
      <t>ケンシュウ</t>
    </rPh>
    <rPh sb="3" eb="5">
      <t>コウカイ</t>
    </rPh>
    <rPh sb="7" eb="9">
      <t>コウボ</t>
    </rPh>
    <rPh sb="9" eb="11">
      <t>ホウホウ</t>
    </rPh>
    <phoneticPr fontId="15"/>
  </si>
  <si>
    <t>専任</t>
    <rPh sb="0" eb="2">
      <t>センニン</t>
    </rPh>
    <phoneticPr fontId="15"/>
  </si>
  <si>
    <t>兼任</t>
    <rPh sb="0" eb="2">
      <t>ケンニン</t>
    </rPh>
    <phoneticPr fontId="15"/>
  </si>
  <si>
    <t>計</t>
    <rPh sb="0" eb="1">
      <t>ケイ</t>
    </rPh>
    <phoneticPr fontId="4"/>
  </si>
  <si>
    <t>新人看護職員研修</t>
    <rPh sb="0" eb="2">
      <t>シンジン</t>
    </rPh>
    <rPh sb="2" eb="4">
      <t>カンゴ</t>
    </rPh>
    <rPh sb="4" eb="6">
      <t>ショクイン</t>
    </rPh>
    <rPh sb="6" eb="8">
      <t>ケンシュウ</t>
    </rPh>
    <phoneticPr fontId="4"/>
  </si>
  <si>
    <t>新人
保健師　研修</t>
    <rPh sb="0" eb="2">
      <t>シンジン</t>
    </rPh>
    <rPh sb="3" eb="6">
      <t>ホケンシ</t>
    </rPh>
    <rPh sb="7" eb="9">
      <t>ケンシュウ</t>
    </rPh>
    <phoneticPr fontId="4"/>
  </si>
  <si>
    <t>新人
助産師
研修</t>
    <rPh sb="0" eb="2">
      <t>シンジン</t>
    </rPh>
    <rPh sb="3" eb="6">
      <t>ジョサンシ</t>
    </rPh>
    <rPh sb="7" eb="9">
      <t>ケンシュウ</t>
    </rPh>
    <phoneticPr fontId="4"/>
  </si>
  <si>
    <t>研　修　内　容　計　画　書</t>
    <rPh sb="0" eb="1">
      <t>ケン</t>
    </rPh>
    <rPh sb="2" eb="3">
      <t>オサム</t>
    </rPh>
    <rPh sb="4" eb="5">
      <t>ナイ</t>
    </rPh>
    <rPh sb="6" eb="7">
      <t>カタチ</t>
    </rPh>
    <rPh sb="8" eb="9">
      <t>ケイ</t>
    </rPh>
    <rPh sb="10" eb="11">
      <t>ガ</t>
    </rPh>
    <rPh sb="12" eb="13">
      <t>ショ</t>
    </rPh>
    <phoneticPr fontId="4"/>
  </si>
  <si>
    <t>（新人看護職員用）</t>
    <rPh sb="1" eb="3">
      <t>シンジン</t>
    </rPh>
    <rPh sb="3" eb="5">
      <t>カンゴ</t>
    </rPh>
    <rPh sb="5" eb="7">
      <t>ショクイン</t>
    </rPh>
    <rPh sb="7" eb="8">
      <t>ヨウ</t>
    </rPh>
    <phoneticPr fontId="4"/>
  </si>
  <si>
    <t>（新人保健師用）</t>
    <rPh sb="1" eb="3">
      <t>シンジン</t>
    </rPh>
    <rPh sb="3" eb="6">
      <t>ホケンシ</t>
    </rPh>
    <rPh sb="6" eb="7">
      <t>ヨウ</t>
    </rPh>
    <phoneticPr fontId="4"/>
  </si>
  <si>
    <t>（新人助産師用）</t>
    <rPh sb="1" eb="3">
      <t>シンジン</t>
    </rPh>
    <rPh sb="3" eb="6">
      <t>ジョサンシ</t>
    </rPh>
    <rPh sb="6" eb="7">
      <t>ヨウ</t>
    </rPh>
    <phoneticPr fontId="4"/>
  </si>
  <si>
    <t>看護職
員研修</t>
    <rPh sb="5" eb="7">
      <t>ケンシュウ</t>
    </rPh>
    <phoneticPr fontId="4"/>
  </si>
  <si>
    <t>保健師
研修</t>
    <rPh sb="4" eb="6">
      <t>ケンシュウ</t>
    </rPh>
    <phoneticPr fontId="4"/>
  </si>
  <si>
    <t>助産師
研修</t>
    <rPh sb="4" eb="6">
      <t>ケンシュウ</t>
    </rPh>
    <phoneticPr fontId="4"/>
  </si>
  <si>
    <t xml:space="preserve"> </t>
    <phoneticPr fontId="4"/>
  </si>
  <si>
    <t>様式第１号（第３条関係）</t>
    <rPh sb="0" eb="2">
      <t>ヨウシキ</t>
    </rPh>
    <rPh sb="2" eb="3">
      <t>ダイ</t>
    </rPh>
    <rPh sb="4" eb="5">
      <t>ゴウ</t>
    </rPh>
    <rPh sb="6" eb="7">
      <t>ダイ</t>
    </rPh>
    <rPh sb="8" eb="9">
      <t>ジョウ</t>
    </rPh>
    <rPh sb="9" eb="11">
      <t>カンケイ</t>
    </rPh>
    <phoneticPr fontId="4"/>
  </si>
  <si>
    <t>　 補　助　金　交　付　申　請　書</t>
    <rPh sb="2" eb="7">
      <t>ホジョキン</t>
    </rPh>
    <rPh sb="8" eb="11">
      <t>コウフ</t>
    </rPh>
    <rPh sb="12" eb="17">
      <t>シンセイショ</t>
    </rPh>
    <phoneticPr fontId="4"/>
  </si>
  <si>
    <t>住所</t>
    <rPh sb="0" eb="2">
      <t>ジュウショ</t>
    </rPh>
    <phoneticPr fontId="4"/>
  </si>
  <si>
    <t>団体名</t>
    <rPh sb="0" eb="2">
      <t>ダンタイ</t>
    </rPh>
    <rPh sb="2" eb="3">
      <t>メイ</t>
    </rPh>
    <phoneticPr fontId="4"/>
  </si>
  <si>
    <t>記</t>
    <rPh sb="0" eb="1">
      <t>キ</t>
    </rPh>
    <phoneticPr fontId="4"/>
  </si>
  <si>
    <t>　１．　事業の内容及び経費区分（別記）</t>
    <rPh sb="4" eb="6">
      <t>ジギョウ</t>
    </rPh>
    <rPh sb="7" eb="9">
      <t>ナイヨウ</t>
    </rPh>
    <rPh sb="9" eb="10">
      <t>オヨ</t>
    </rPh>
    <rPh sb="11" eb="13">
      <t>ケイヒ</t>
    </rPh>
    <rPh sb="13" eb="15">
      <t>クブン</t>
    </rPh>
    <rPh sb="16" eb="18">
      <t>ベッキ</t>
    </rPh>
    <phoneticPr fontId="4"/>
  </si>
  <si>
    <t>　２．　事業の着手予定年月日</t>
    <rPh sb="4" eb="6">
      <t>ジギョウ</t>
    </rPh>
    <rPh sb="7" eb="9">
      <t>チャクシュ</t>
    </rPh>
    <rPh sb="9" eb="11">
      <t>ヨテイ</t>
    </rPh>
    <rPh sb="11" eb="13">
      <t>ネンガッピ</t>
    </rPh>
    <rPh sb="13" eb="14">
      <t>ニチ</t>
    </rPh>
    <phoneticPr fontId="4"/>
  </si>
  <si>
    <t>　</t>
    <phoneticPr fontId="4"/>
  </si>
  <si>
    <t>　　　　事業の完了予定年月日</t>
    <rPh sb="4" eb="6">
      <t>ジギョウ</t>
    </rPh>
    <rPh sb="7" eb="9">
      <t>カンリョウ</t>
    </rPh>
    <rPh sb="9" eb="11">
      <t>ヨテイ</t>
    </rPh>
    <rPh sb="11" eb="14">
      <t>ネンガッピ</t>
    </rPh>
    <phoneticPr fontId="4"/>
  </si>
  <si>
    <t>　３．　添付書類</t>
    <rPh sb="4" eb="6">
      <t>テンプ</t>
    </rPh>
    <rPh sb="6" eb="8">
      <t>ショルイ</t>
    </rPh>
    <phoneticPr fontId="4"/>
  </si>
  <si>
    <t>新人看護職員卒後臨床研修事業所要額調書（様式１－１）</t>
    <rPh sb="0" eb="2">
      <t>シンジン</t>
    </rPh>
    <rPh sb="2" eb="4">
      <t>カンゴ</t>
    </rPh>
    <rPh sb="4" eb="6">
      <t>ショクイン</t>
    </rPh>
    <rPh sb="6" eb="7">
      <t>ソツ</t>
    </rPh>
    <rPh sb="7" eb="8">
      <t>ゴ</t>
    </rPh>
    <rPh sb="8" eb="10">
      <t>リンショウ</t>
    </rPh>
    <rPh sb="10" eb="12">
      <t>ケンシュウ</t>
    </rPh>
    <rPh sb="12" eb="14">
      <t>ジギョウ</t>
    </rPh>
    <rPh sb="14" eb="16">
      <t>ショヨウ</t>
    </rPh>
    <rPh sb="16" eb="17">
      <t>ガク</t>
    </rPh>
    <rPh sb="17" eb="19">
      <t>チョウショ</t>
    </rPh>
    <rPh sb="20" eb="22">
      <t>ヨウシキ</t>
    </rPh>
    <phoneticPr fontId="4"/>
  </si>
  <si>
    <t>対象経費の支出予定額内訳（様式１－２）</t>
    <rPh sb="13" eb="15">
      <t>ヨウシキ</t>
    </rPh>
    <phoneticPr fontId="4"/>
  </si>
  <si>
    <t>新人看護職員研修事業計画書（様式１－３）</t>
    <rPh sb="14" eb="16">
      <t>ヨウシキ</t>
    </rPh>
    <phoneticPr fontId="4"/>
  </si>
  <si>
    <t>研修内容計画書（様式１－４）</t>
    <rPh sb="0" eb="2">
      <t>ケンシュウ</t>
    </rPh>
    <rPh sb="2" eb="4">
      <t>ナイヨウ</t>
    </rPh>
    <rPh sb="4" eb="7">
      <t>ケイカクショ</t>
    </rPh>
    <rPh sb="8" eb="10">
      <t>ヨウシキ</t>
    </rPh>
    <phoneticPr fontId="4"/>
  </si>
  <si>
    <t>新人看護職員研修参加者名簿（様式２－１）</t>
    <rPh sb="14" eb="16">
      <t>ヨウシキ</t>
    </rPh>
    <phoneticPr fontId="4"/>
  </si>
  <si>
    <t>他施設受入看護職員研修参加者名簿（様式２－２）</t>
    <rPh sb="0" eb="3">
      <t>タシセツ</t>
    </rPh>
    <rPh sb="17" eb="19">
      <t>ヨウシキ</t>
    </rPh>
    <phoneticPr fontId="4"/>
  </si>
  <si>
    <t>　</t>
    <phoneticPr fontId="4"/>
  </si>
  <si>
    <t>別　記</t>
    <rPh sb="0" eb="1">
      <t>ベツ</t>
    </rPh>
    <rPh sb="2" eb="3">
      <t>キ</t>
    </rPh>
    <phoneticPr fontId="4"/>
  </si>
  <si>
    <t>収　支　予　算　書</t>
    <rPh sb="0" eb="1">
      <t>オサム</t>
    </rPh>
    <rPh sb="2" eb="3">
      <t>ササ</t>
    </rPh>
    <rPh sb="4" eb="5">
      <t>ヨ</t>
    </rPh>
    <rPh sb="6" eb="7">
      <t>ザン</t>
    </rPh>
    <rPh sb="8" eb="9">
      <t>ショ</t>
    </rPh>
    <phoneticPr fontId="4"/>
  </si>
  <si>
    <t>１　収入の部</t>
    <rPh sb="2" eb="4">
      <t>シュウニュウ</t>
    </rPh>
    <rPh sb="5" eb="6">
      <t>ブ</t>
    </rPh>
    <phoneticPr fontId="4"/>
  </si>
  <si>
    <t>科　　目</t>
    <rPh sb="0" eb="1">
      <t>カ</t>
    </rPh>
    <rPh sb="3" eb="4">
      <t>メ</t>
    </rPh>
    <phoneticPr fontId="4"/>
  </si>
  <si>
    <t>予　算　額</t>
    <rPh sb="0" eb="1">
      <t>ヨ</t>
    </rPh>
    <rPh sb="2" eb="3">
      <t>ザン</t>
    </rPh>
    <rPh sb="4" eb="5">
      <t>ガク</t>
    </rPh>
    <phoneticPr fontId="4"/>
  </si>
  <si>
    <t>補助金収入</t>
    <rPh sb="0" eb="3">
      <t>ホジョキン</t>
    </rPh>
    <rPh sb="3" eb="5">
      <t>シュウニュウ</t>
    </rPh>
    <phoneticPr fontId="4"/>
  </si>
  <si>
    <t>寄付金その他収入</t>
    <rPh sb="0" eb="3">
      <t>キフキン</t>
    </rPh>
    <rPh sb="5" eb="6">
      <t>タ</t>
    </rPh>
    <rPh sb="6" eb="8">
      <t>シュウニュウ</t>
    </rPh>
    <phoneticPr fontId="4"/>
  </si>
  <si>
    <t>病院負担額</t>
    <rPh sb="0" eb="2">
      <t>ビョウイン</t>
    </rPh>
    <rPh sb="2" eb="5">
      <t>フタンガク</t>
    </rPh>
    <phoneticPr fontId="4"/>
  </si>
  <si>
    <t>２　支出の部</t>
    <rPh sb="2" eb="4">
      <t>シシュツ</t>
    </rPh>
    <rPh sb="5" eb="6">
      <t>ブ</t>
    </rPh>
    <phoneticPr fontId="4"/>
  </si>
  <si>
    <t>補助対象経費</t>
    <rPh sb="0" eb="2">
      <t>ホジョ</t>
    </rPh>
    <rPh sb="2" eb="4">
      <t>タイショウ</t>
    </rPh>
    <rPh sb="4" eb="6">
      <t>ケイヒ</t>
    </rPh>
    <phoneticPr fontId="4"/>
  </si>
  <si>
    <t>補助対象外経費</t>
    <rPh sb="0" eb="2">
      <t>ホジョ</t>
    </rPh>
    <rPh sb="2" eb="5">
      <t>タイショウガイ</t>
    </rPh>
    <rPh sb="5" eb="7">
      <t>ケイヒ</t>
    </rPh>
    <phoneticPr fontId="4"/>
  </si>
  <si>
    <t>　　（注）収支の計は、それぞれ一致する。</t>
    <phoneticPr fontId="4"/>
  </si>
  <si>
    <t>様式２－１</t>
    <rPh sb="0" eb="2">
      <t>ヨウシキ</t>
    </rPh>
    <phoneticPr fontId="4"/>
  </si>
  <si>
    <t>新 人 看 護 職 員 研 修 参 加 者 名 簿</t>
    <rPh sb="0" eb="1">
      <t>シン</t>
    </rPh>
    <rPh sb="2" eb="3">
      <t>ジン</t>
    </rPh>
    <rPh sb="4" eb="5">
      <t>ミ</t>
    </rPh>
    <rPh sb="6" eb="7">
      <t>ユズル</t>
    </rPh>
    <rPh sb="8" eb="9">
      <t>ショク</t>
    </rPh>
    <rPh sb="10" eb="11">
      <t>イン</t>
    </rPh>
    <rPh sb="12" eb="13">
      <t>ケン</t>
    </rPh>
    <rPh sb="14" eb="15">
      <t>オサム</t>
    </rPh>
    <rPh sb="16" eb="17">
      <t>サン</t>
    </rPh>
    <rPh sb="18" eb="19">
      <t>カ</t>
    </rPh>
    <rPh sb="20" eb="21">
      <t>シャ</t>
    </rPh>
    <rPh sb="22" eb="23">
      <t>メイ</t>
    </rPh>
    <rPh sb="24" eb="25">
      <t>ボ</t>
    </rPh>
    <phoneticPr fontId="4"/>
  </si>
  <si>
    <t>No</t>
    <phoneticPr fontId="4"/>
  </si>
  <si>
    <t>氏名（ふりがな）</t>
    <rPh sb="0" eb="2">
      <t>シメイ</t>
    </rPh>
    <phoneticPr fontId="4"/>
  </si>
  <si>
    <t>生年月日</t>
    <rPh sb="0" eb="2">
      <t>セイネン</t>
    </rPh>
    <rPh sb="2" eb="4">
      <t>ガッピ</t>
    </rPh>
    <phoneticPr fontId="4"/>
  </si>
  <si>
    <t>免許取得日</t>
    <rPh sb="0" eb="2">
      <t>メンキョ</t>
    </rPh>
    <rPh sb="2" eb="5">
      <t>シュトクビ</t>
    </rPh>
    <phoneticPr fontId="4"/>
  </si>
  <si>
    <t>男</t>
    <rPh sb="0" eb="1">
      <t>オトコ</t>
    </rPh>
    <phoneticPr fontId="4"/>
  </si>
  <si>
    <t>女</t>
    <rPh sb="0" eb="1">
      <t>オンナ</t>
    </rPh>
    <phoneticPr fontId="4"/>
  </si>
  <si>
    <t>様式２－２</t>
    <rPh sb="0" eb="2">
      <t>ヨウシキ</t>
    </rPh>
    <phoneticPr fontId="4"/>
  </si>
  <si>
    <t>他施設受入看護職員研修参加者名簿</t>
    <rPh sb="0" eb="3">
      <t>タシセツ</t>
    </rPh>
    <phoneticPr fontId="4"/>
  </si>
  <si>
    <t>勤務先</t>
    <rPh sb="0" eb="3">
      <t>キンムサキ</t>
    </rPh>
    <phoneticPr fontId="4"/>
  </si>
  <si>
    <t>受入研修
時間数</t>
    <rPh sb="0" eb="2">
      <t>ウケイレ</t>
    </rPh>
    <rPh sb="2" eb="4">
      <t>ケンシュウ</t>
    </rPh>
    <rPh sb="5" eb="7">
      <t>ジカン</t>
    </rPh>
    <rPh sb="7" eb="8">
      <t>スウ</t>
    </rPh>
    <phoneticPr fontId="4"/>
  </si>
  <si>
    <t>時間</t>
    <rPh sb="0" eb="2">
      <t>ジカン</t>
    </rPh>
    <phoneticPr fontId="4"/>
  </si>
  <si>
    <t>合　　　　　計</t>
    <rPh sb="0" eb="1">
      <t>ゴウ</t>
    </rPh>
    <rPh sb="6" eb="7">
      <t>ケイ</t>
    </rPh>
    <phoneticPr fontId="4"/>
  </si>
  <si>
    <t>補助上限額</t>
    <rPh sb="0" eb="2">
      <t>ホジョ</t>
    </rPh>
    <rPh sb="2" eb="4">
      <t>ジョウゲン</t>
    </rPh>
    <rPh sb="4" eb="5">
      <t>ガク</t>
    </rPh>
    <phoneticPr fontId="4"/>
  </si>
  <si>
    <t>補助金交付申請額</t>
    <rPh sb="0" eb="3">
      <t>ホジョキン</t>
    </rPh>
    <rPh sb="3" eb="5">
      <t>コウフ</t>
    </rPh>
    <rPh sb="5" eb="7">
      <t>シンセイ</t>
    </rPh>
    <rPh sb="7" eb="8">
      <t>ガク</t>
    </rPh>
    <phoneticPr fontId="4"/>
  </si>
  <si>
    <t>補助金額</t>
    <rPh sb="0" eb="3">
      <t>ホジョキン</t>
    </rPh>
    <rPh sb="3" eb="4">
      <t>ガク</t>
    </rPh>
    <phoneticPr fontId="4"/>
  </si>
  <si>
    <t>職種</t>
    <rPh sb="0" eb="2">
      <t>ショクシュ</t>
    </rPh>
    <phoneticPr fontId="4"/>
  </si>
  <si>
    <t>看護師</t>
    <rPh sb="0" eb="3">
      <t>カンゴシ</t>
    </rPh>
    <phoneticPr fontId="4"/>
  </si>
  <si>
    <t>准看護師</t>
    <rPh sb="0" eb="4">
      <t>ジュンカンゴシ</t>
    </rPh>
    <phoneticPr fontId="4"/>
  </si>
  <si>
    <t>保健師</t>
    <rPh sb="0" eb="3">
      <t>ホケンシ</t>
    </rPh>
    <phoneticPr fontId="4"/>
  </si>
  <si>
    <t>助産師</t>
    <rPh sb="0" eb="3">
      <t>ジョサンシ</t>
    </rPh>
    <phoneticPr fontId="4"/>
  </si>
  <si>
    <t>(注）　職種欄は免許の所持の有無ではなく、採用された職種をリストから選ぶこと。</t>
    <phoneticPr fontId="4"/>
  </si>
  <si>
    <t>補助金振込金融機関</t>
    <rPh sb="0" eb="3">
      <t>ホジョキン</t>
    </rPh>
    <rPh sb="3" eb="5">
      <t>フリコミ</t>
    </rPh>
    <rPh sb="5" eb="7">
      <t>キンユウ</t>
    </rPh>
    <rPh sb="7" eb="9">
      <t>キカン</t>
    </rPh>
    <phoneticPr fontId="4"/>
  </si>
  <si>
    <t>預金種別</t>
    <rPh sb="0" eb="2">
      <t>ヨキン</t>
    </rPh>
    <rPh sb="2" eb="4">
      <t>シュベツ</t>
    </rPh>
    <phoneticPr fontId="4"/>
  </si>
  <si>
    <t>口座番号</t>
    <rPh sb="0" eb="2">
      <t>コウザ</t>
    </rPh>
    <rPh sb="2" eb="4">
      <t>バンゴウ</t>
    </rPh>
    <phoneticPr fontId="4"/>
  </si>
  <si>
    <t>④各シートの色のついているセルに入力してください。</t>
    <rPh sb="1" eb="2">
      <t>カク</t>
    </rPh>
    <rPh sb="6" eb="7">
      <t>イロ</t>
    </rPh>
    <rPh sb="16" eb="18">
      <t>ニュウリョク</t>
    </rPh>
    <phoneticPr fontId="4"/>
  </si>
  <si>
    <t>普通</t>
    <rPh sb="0" eb="2">
      <t>フツウ</t>
    </rPh>
    <phoneticPr fontId="4"/>
  </si>
  <si>
    <t>当座</t>
    <rPh sb="0" eb="2">
      <t>トウザ</t>
    </rPh>
    <phoneticPr fontId="4"/>
  </si>
  <si>
    <t>口座名義人</t>
    <rPh sb="0" eb="2">
      <t>コウザ</t>
    </rPh>
    <rPh sb="2" eb="5">
      <t>メイギニン</t>
    </rPh>
    <phoneticPr fontId="4"/>
  </si>
  <si>
    <t>③補助金振込先を入力してください。（記載誤りのないよう、よく確認してください。）</t>
    <rPh sb="1" eb="4">
      <t>ホジョキン</t>
    </rPh>
    <rPh sb="4" eb="7">
      <t>フリコミサキ</t>
    </rPh>
    <rPh sb="8" eb="10">
      <t>ニュウリョク</t>
    </rPh>
    <rPh sb="18" eb="20">
      <t>キサイ</t>
    </rPh>
    <rPh sb="20" eb="21">
      <t>アヤマ</t>
    </rPh>
    <rPh sb="30" eb="32">
      <t>カクニン</t>
    </rPh>
    <phoneticPr fontId="4"/>
  </si>
  <si>
    <t>（ﾌﾘｶﾞﾅ）</t>
    <phoneticPr fontId="4"/>
  </si>
  <si>
    <t>　　　（なお、平成２１年度以前はガイドラインと同程度の研修を実施していた場合に記載すること）</t>
    <phoneticPr fontId="4"/>
  </si>
  <si>
    <t>摘　　要</t>
    <rPh sb="0" eb="1">
      <t>テキ</t>
    </rPh>
    <rPh sb="3" eb="4">
      <t>ヨウ</t>
    </rPh>
    <phoneticPr fontId="4"/>
  </si>
  <si>
    <t>　　　　　①平成１９年度以前　　②平成２０年度　　③平成２１年度　　④平成２２年度　　⑤平成２３年度</t>
    <rPh sb="44" eb="46">
      <t>ヘイセイ</t>
    </rPh>
    <rPh sb="48" eb="50">
      <t>ネンド</t>
    </rPh>
    <phoneticPr fontId="4"/>
  </si>
  <si>
    <t>⑤</t>
    <phoneticPr fontId="4"/>
  </si>
  <si>
    <t>８　「過去の新人看護職員研修の実施状況」は、平成２３年度以前に新人看護職員研修ガイドラインに沿った研修を実施していた場合に開始年度を下記から選び番号で記載すること。</t>
    <rPh sb="66" eb="68">
      <t>カキ</t>
    </rPh>
    <rPh sb="70" eb="71">
      <t>エラ</t>
    </rPh>
    <rPh sb="72" eb="74">
      <t>バンゴウ</t>
    </rPh>
    <phoneticPr fontId="4"/>
  </si>
  <si>
    <t>県補助
基本額</t>
    <rPh sb="0" eb="1">
      <t>ケン</t>
    </rPh>
    <rPh sb="1" eb="3">
      <t>ホジョ</t>
    </rPh>
    <rPh sb="4" eb="6">
      <t>キホン</t>
    </rPh>
    <rPh sb="6" eb="7">
      <t>ガク</t>
    </rPh>
    <phoneticPr fontId="4"/>
  </si>
  <si>
    <t>Ｌ</t>
    <phoneticPr fontId="4"/>
  </si>
  <si>
    <t>調整率</t>
    <rPh sb="0" eb="3">
      <t>チョウセイリツ</t>
    </rPh>
    <phoneticPr fontId="4"/>
  </si>
  <si>
    <t>寄付金
その他
の収入</t>
    <rPh sb="0" eb="3">
      <t>キフキン</t>
    </rPh>
    <rPh sb="6" eb="7">
      <t>タ</t>
    </rPh>
    <rPh sb="9" eb="11">
      <t>シュウニュウ</t>
    </rPh>
    <phoneticPr fontId="4"/>
  </si>
  <si>
    <t>代表者職氏名</t>
    <rPh sb="0" eb="3">
      <t>ダイヒョウシャ</t>
    </rPh>
    <rPh sb="3" eb="4">
      <t>ショク</t>
    </rPh>
    <rPh sb="4" eb="6">
      <t>シメイ</t>
    </rPh>
    <phoneticPr fontId="4"/>
  </si>
  <si>
    <t>施設区分</t>
    <rPh sb="0" eb="1">
      <t>シ</t>
    </rPh>
    <rPh sb="1" eb="2">
      <t>セツ</t>
    </rPh>
    <rPh sb="2" eb="3">
      <t>ク</t>
    </rPh>
    <rPh sb="3" eb="4">
      <t>ブン</t>
    </rPh>
    <phoneticPr fontId="4"/>
  </si>
  <si>
    <t>Ｅ</t>
    <phoneticPr fontId="15"/>
  </si>
  <si>
    <t>Ｇ</t>
    <phoneticPr fontId="15"/>
  </si>
  <si>
    <t>Ｈ</t>
    <phoneticPr fontId="15"/>
  </si>
  <si>
    <t>Ｉ</t>
    <phoneticPr fontId="15"/>
  </si>
  <si>
    <t>Ｊ</t>
    <phoneticPr fontId="15"/>
  </si>
  <si>
    <t>施設
区分</t>
    <rPh sb="0" eb="2">
      <t>シセツ</t>
    </rPh>
    <rPh sb="3" eb="5">
      <t>クブン</t>
    </rPh>
    <phoneticPr fontId="15"/>
  </si>
  <si>
    <t>助産師
離職率
(再掲)</t>
    <rPh sb="0" eb="2">
      <t>ジョサン</t>
    </rPh>
    <phoneticPr fontId="4"/>
  </si>
  <si>
    <t>新人
保健師
離職率</t>
    <rPh sb="0" eb="2">
      <t>シンジン</t>
    </rPh>
    <rPh sb="3" eb="6">
      <t>ホケンシ</t>
    </rPh>
    <rPh sb="7" eb="10">
      <t>リショクリツ</t>
    </rPh>
    <phoneticPr fontId="15"/>
  </si>
  <si>
    <t>新人
助産師
離職率</t>
    <rPh sb="0" eb="2">
      <t>シンジン</t>
    </rPh>
    <rPh sb="3" eb="5">
      <t>ジョサン</t>
    </rPh>
    <rPh sb="5" eb="6">
      <t>シ</t>
    </rPh>
    <rPh sb="7" eb="10">
      <t>リショクリツ</t>
    </rPh>
    <phoneticPr fontId="15"/>
  </si>
  <si>
    <t>保健師
離職率
(再掲)</t>
    <phoneticPr fontId="4"/>
  </si>
  <si>
    <t>基礎データ</t>
    <rPh sb="0" eb="2">
      <t>キソ</t>
    </rPh>
    <phoneticPr fontId="4"/>
  </si>
  <si>
    <t>（注）対象経費が補助基準額を上回る場合、上記補助予定額が支給されます。
　　対象経費が補助基準額を下回る場合、対象経費の１／２に調整率を乗じた額が補助金の支給額となります。</t>
    <rPh sb="3" eb="5">
      <t>タイショウ</t>
    </rPh>
    <rPh sb="5" eb="7">
      <t>ケイヒ</t>
    </rPh>
    <rPh sb="8" eb="10">
      <t>ホジョ</t>
    </rPh>
    <rPh sb="10" eb="13">
      <t>キジュンガク</t>
    </rPh>
    <rPh sb="14" eb="16">
      <t>ウワマワ</t>
    </rPh>
    <rPh sb="17" eb="19">
      <t>バアイ</t>
    </rPh>
    <rPh sb="20" eb="22">
      <t>ジョウキ</t>
    </rPh>
    <rPh sb="22" eb="24">
      <t>ホジョ</t>
    </rPh>
    <rPh sb="24" eb="27">
      <t>ヨテイガク</t>
    </rPh>
    <rPh sb="28" eb="30">
      <t>シキュウ</t>
    </rPh>
    <rPh sb="43" eb="45">
      <t>ホジョ</t>
    </rPh>
    <rPh sb="45" eb="48">
      <t>キジュンガク</t>
    </rPh>
    <rPh sb="49" eb="51">
      <t>シタマワ</t>
    </rPh>
    <rPh sb="52" eb="54">
      <t>バアイ</t>
    </rPh>
    <rPh sb="55" eb="57">
      <t>タイショウ</t>
    </rPh>
    <rPh sb="57" eb="59">
      <t>ケイヒ</t>
    </rPh>
    <rPh sb="64" eb="67">
      <t>チョウセイリツ</t>
    </rPh>
    <rPh sb="68" eb="69">
      <t>ジョウ</t>
    </rPh>
    <rPh sb="71" eb="72">
      <t>ガク</t>
    </rPh>
    <rPh sb="73" eb="76">
      <t>ホジョキン</t>
    </rPh>
    <rPh sb="77" eb="79">
      <t>シキュウ</t>
    </rPh>
    <rPh sb="79" eb="80">
      <t>ガク</t>
    </rPh>
    <phoneticPr fontId="4"/>
  </si>
  <si>
    <t>　　月　　　日</t>
    <rPh sb="2" eb="3">
      <t>ツキ</t>
    </rPh>
    <rPh sb="6" eb="7">
      <t>ニチ</t>
    </rPh>
    <phoneticPr fontId="4"/>
  </si>
  <si>
    <t>研修実施日</t>
    <rPh sb="0" eb="2">
      <t>ケンシュウ</t>
    </rPh>
    <rPh sb="2" eb="4">
      <t>ジッシ</t>
    </rPh>
    <rPh sb="4" eb="5">
      <t>ヒ</t>
    </rPh>
    <phoneticPr fontId="4"/>
  </si>
  <si>
    <t>実施時間数（時間）</t>
    <rPh sb="0" eb="2">
      <t>ジッシ</t>
    </rPh>
    <rPh sb="2" eb="5">
      <t>ジカンスウ</t>
    </rPh>
    <rPh sb="6" eb="8">
      <t>ジカン</t>
    </rPh>
    <phoneticPr fontId="4"/>
  </si>
  <si>
    <t>様式１－３　事業計画書　　受入予定人数　　計</t>
    <rPh sb="6" eb="8">
      <t>ジギョウ</t>
    </rPh>
    <rPh sb="8" eb="11">
      <t>ケイカクショ</t>
    </rPh>
    <rPh sb="13" eb="15">
      <t>ウケイレ</t>
    </rPh>
    <rPh sb="15" eb="17">
      <t>ヨテイ</t>
    </rPh>
    <rPh sb="17" eb="19">
      <t>ニンズウ</t>
    </rPh>
    <rPh sb="21" eb="22">
      <t>ケイ</t>
    </rPh>
    <phoneticPr fontId="4"/>
  </si>
  <si>
    <t>実施時間×</t>
    <rPh sb="0" eb="2">
      <t>ジッシ</t>
    </rPh>
    <rPh sb="2" eb="4">
      <t>ジカン</t>
    </rPh>
    <phoneticPr fontId="4"/>
  </si>
  <si>
    <t>受入人数</t>
    <rPh sb="0" eb="2">
      <t>ウケイレ</t>
    </rPh>
    <rPh sb="2" eb="4">
      <t>ニンズウ</t>
    </rPh>
    <phoneticPr fontId="4"/>
  </si>
  <si>
    <t>←入力シート 受入時間</t>
    <rPh sb="1" eb="3">
      <t>ニュウリョク</t>
    </rPh>
    <rPh sb="7" eb="9">
      <t>ウケイレ</t>
    </rPh>
    <rPh sb="9" eb="11">
      <t>ジカン</t>
    </rPh>
    <phoneticPr fontId="4"/>
  </si>
  <si>
    <t>←様式２－２　受入時間</t>
    <rPh sb="1" eb="3">
      <t>ヨウシキ</t>
    </rPh>
    <phoneticPr fontId="4"/>
  </si>
  <si>
    <t>テーマ</t>
    <phoneticPr fontId="4"/>
  </si>
  <si>
    <r>
      <t>担当者職氏名（</t>
    </r>
    <r>
      <rPr>
        <sz val="9"/>
        <rFont val="ＭＳ Ｐゴシック"/>
        <family val="3"/>
        <charset val="128"/>
      </rPr>
      <t>ふりがな</t>
    </r>
    <r>
      <rPr>
        <sz val="11"/>
        <rFont val="ＭＳ Ｐゴシック"/>
        <family val="3"/>
        <charset val="128"/>
      </rPr>
      <t>）</t>
    </r>
    <rPh sb="0" eb="3">
      <t>タントウシャ</t>
    </rPh>
    <rPh sb="3" eb="4">
      <t>ショク</t>
    </rPh>
    <rPh sb="4" eb="6">
      <t>シメイ</t>
    </rPh>
    <phoneticPr fontId="4"/>
  </si>
  <si>
    <t>Ｍ</t>
    <phoneticPr fontId="4"/>
  </si>
  <si>
    <t>　賃金は、外部の新人研修参加に伴う代替職員経費に限る（研修責任者研修等は対象外）。</t>
    <rPh sb="1" eb="3">
      <t>チンギン</t>
    </rPh>
    <rPh sb="5" eb="7">
      <t>ガイブ</t>
    </rPh>
    <rPh sb="8" eb="10">
      <t>シンジン</t>
    </rPh>
    <rPh sb="10" eb="12">
      <t>ケンシュウ</t>
    </rPh>
    <rPh sb="12" eb="14">
      <t>サンカ</t>
    </rPh>
    <rPh sb="15" eb="16">
      <t>トモナ</t>
    </rPh>
    <rPh sb="17" eb="19">
      <t>ダイタイ</t>
    </rPh>
    <rPh sb="19" eb="21">
      <t>ショクイン</t>
    </rPh>
    <rPh sb="21" eb="23">
      <t>ケイヒ</t>
    </rPh>
    <rPh sb="24" eb="25">
      <t>カギ</t>
    </rPh>
    <rPh sb="27" eb="29">
      <t>ケンシュウ</t>
    </rPh>
    <rPh sb="29" eb="32">
      <t>セキニンシャ</t>
    </rPh>
    <rPh sb="32" eb="34">
      <t>ケンシュウ</t>
    </rPh>
    <rPh sb="34" eb="35">
      <t>トウ</t>
    </rPh>
    <rPh sb="36" eb="39">
      <t>タイショウガイ</t>
    </rPh>
    <phoneticPr fontId="4"/>
  </si>
  <si>
    <t>医療機関名</t>
    <rPh sb="0" eb="2">
      <t>イリョウ</t>
    </rPh>
    <rPh sb="2" eb="4">
      <t>キカン</t>
    </rPh>
    <rPh sb="4" eb="5">
      <t>メイ</t>
    </rPh>
    <phoneticPr fontId="24"/>
  </si>
  <si>
    <t>設置主体</t>
    <rPh sb="0" eb="2">
      <t>セッチ</t>
    </rPh>
    <rPh sb="2" eb="4">
      <t>シュタイ</t>
    </rPh>
    <phoneticPr fontId="24"/>
  </si>
  <si>
    <t>団体名</t>
    <rPh sb="0" eb="3">
      <t>ダンタイメイ</t>
    </rPh>
    <phoneticPr fontId="24"/>
  </si>
  <si>
    <t>担当者</t>
    <rPh sb="0" eb="3">
      <t>タントウシャ</t>
    </rPh>
    <phoneticPr fontId="24"/>
  </si>
  <si>
    <t>メールアドレス</t>
  </si>
  <si>
    <t>種別</t>
    <rPh sb="0" eb="2">
      <t>シュベツ</t>
    </rPh>
    <phoneticPr fontId="24"/>
  </si>
  <si>
    <t>口座番号</t>
    <rPh sb="0" eb="2">
      <t>コウザ</t>
    </rPh>
    <rPh sb="2" eb="4">
      <t>バンゴウ</t>
    </rPh>
    <phoneticPr fontId="24"/>
  </si>
  <si>
    <t>口座名義人（カナ）</t>
    <rPh sb="0" eb="2">
      <t>コウザ</t>
    </rPh>
    <rPh sb="2" eb="5">
      <t>メイギニン</t>
    </rPh>
    <phoneticPr fontId="24"/>
  </si>
  <si>
    <t>口座名義人</t>
    <rPh sb="0" eb="2">
      <t>コウザ</t>
    </rPh>
    <rPh sb="2" eb="5">
      <t>メイギニン</t>
    </rPh>
    <phoneticPr fontId="24"/>
  </si>
  <si>
    <t>申　請　日</t>
    <rPh sb="0" eb="1">
      <t>サル</t>
    </rPh>
    <rPh sb="2" eb="3">
      <t>ショウ</t>
    </rPh>
    <rPh sb="4" eb="5">
      <t>ビ</t>
    </rPh>
    <phoneticPr fontId="24"/>
  </si>
  <si>
    <t>文書番号</t>
    <rPh sb="0" eb="2">
      <t>ブンショ</t>
    </rPh>
    <rPh sb="2" eb="4">
      <t>バンゴウ</t>
    </rPh>
    <phoneticPr fontId="24"/>
  </si>
  <si>
    <t>金融機関名・支店名</t>
    <rPh sb="0" eb="2">
      <t>キンユウ</t>
    </rPh>
    <rPh sb="2" eb="4">
      <t>キカン</t>
    </rPh>
    <rPh sb="4" eb="5">
      <t>メイ</t>
    </rPh>
    <rPh sb="6" eb="8">
      <t>シテン</t>
    </rPh>
    <rPh sb="8" eb="9">
      <t>ナ</t>
    </rPh>
    <phoneticPr fontId="4"/>
  </si>
  <si>
    <t>銀行名</t>
    <rPh sb="0" eb="3">
      <t>ギンコウメイ</t>
    </rPh>
    <phoneticPr fontId="24"/>
  </si>
  <si>
    <t>支店名</t>
    <rPh sb="0" eb="3">
      <t>シテンメイ</t>
    </rPh>
    <phoneticPr fontId="24"/>
  </si>
  <si>
    <t>新人看護
職員離職率</t>
    <rPh sb="0" eb="2">
      <t>シンジン</t>
    </rPh>
    <rPh sb="2" eb="4">
      <t>カンゴ</t>
    </rPh>
    <rPh sb="5" eb="7">
      <t>ショクイン</t>
    </rPh>
    <rPh sb="7" eb="10">
      <t>リショクリツ</t>
    </rPh>
    <phoneticPr fontId="15"/>
  </si>
  <si>
    <t>看護職員
離職率</t>
    <rPh sb="0" eb="2">
      <t>カンゴ</t>
    </rPh>
    <rPh sb="2" eb="4">
      <t>ショクイン</t>
    </rPh>
    <rPh sb="5" eb="8">
      <t>リショクリツ</t>
    </rPh>
    <phoneticPr fontId="15"/>
  </si>
  <si>
    <t>新人看護
職員数</t>
    <rPh sb="0" eb="2">
      <t>シンジン</t>
    </rPh>
    <rPh sb="2" eb="4">
      <t>カンゴ</t>
    </rPh>
    <rPh sb="5" eb="8">
      <t>ショクインスウ</t>
    </rPh>
    <phoneticPr fontId="15"/>
  </si>
  <si>
    <t>新人
保健師数</t>
    <rPh sb="0" eb="2">
      <t>シンジン</t>
    </rPh>
    <rPh sb="3" eb="4">
      <t>タモツ</t>
    </rPh>
    <rPh sb="4" eb="5">
      <t>ケン</t>
    </rPh>
    <rPh sb="5" eb="6">
      <t>シ</t>
    </rPh>
    <rPh sb="6" eb="7">
      <t>スウ</t>
    </rPh>
    <phoneticPr fontId="4"/>
  </si>
  <si>
    <t>医療法上の
許可病床総数</t>
    <rPh sb="0" eb="3">
      <t>イリョウホウ</t>
    </rPh>
    <rPh sb="3" eb="4">
      <t>ジョウ</t>
    </rPh>
    <rPh sb="6" eb="8">
      <t>キョカ</t>
    </rPh>
    <rPh sb="8" eb="10">
      <t>ビョウショウ</t>
    </rPh>
    <rPh sb="10" eb="12">
      <t>ソウスウ</t>
    </rPh>
    <phoneticPr fontId="15"/>
  </si>
  <si>
    <t>研修経費の分</t>
    <rPh sb="0" eb="2">
      <t>ケンシュウ</t>
    </rPh>
    <rPh sb="2" eb="4">
      <t>ケイヒ</t>
    </rPh>
    <rPh sb="5" eb="6">
      <t>ブン</t>
    </rPh>
    <phoneticPr fontId="15"/>
  </si>
  <si>
    <t>寄付金
その他の
収入額</t>
    <phoneticPr fontId="15"/>
  </si>
  <si>
    <t>対象経費
の支出予定額</t>
    <phoneticPr fontId="15"/>
  </si>
  <si>
    <t>新人看護
職員等数</t>
    <rPh sb="0" eb="2">
      <t>シンジン</t>
    </rPh>
    <rPh sb="2" eb="4">
      <t>カンゴ</t>
    </rPh>
    <rPh sb="5" eb="7">
      <t>ショクイン</t>
    </rPh>
    <rPh sb="7" eb="8">
      <t>トウ</t>
    </rPh>
    <rPh sb="8" eb="9">
      <t>スウ</t>
    </rPh>
    <phoneticPr fontId="15"/>
  </si>
  <si>
    <t>医療機関受入研修事業の分</t>
    <rPh sb="0" eb="2">
      <t>イリョウ</t>
    </rPh>
    <rPh sb="2" eb="4">
      <t>キカン</t>
    </rPh>
    <rPh sb="4" eb="6">
      <t>ウケイレ</t>
    </rPh>
    <rPh sb="6" eb="8">
      <t>ケンシュウ</t>
    </rPh>
    <rPh sb="8" eb="10">
      <t>ジギョウ</t>
    </rPh>
    <rPh sb="11" eb="12">
      <t>ブン</t>
    </rPh>
    <phoneticPr fontId="15"/>
  </si>
  <si>
    <t>担当者連絡先(TEL・FAX)</t>
    <phoneticPr fontId="4"/>
  </si>
  <si>
    <t>神戸市○○区△△町１－２－３</t>
    <rPh sb="0" eb="3">
      <t>コウベシ</t>
    </rPh>
    <rPh sb="5" eb="6">
      <t>ク</t>
    </rPh>
    <rPh sb="8" eb="9">
      <t>マチ</t>
    </rPh>
    <phoneticPr fontId="4"/>
  </si>
  <si>
    <t>法人等所在地</t>
    <rPh sb="0" eb="2">
      <t>ホウジン</t>
    </rPh>
    <rPh sb="2" eb="3">
      <t>トウ</t>
    </rPh>
    <rPh sb="3" eb="6">
      <t>ショザイチ</t>
    </rPh>
    <phoneticPr fontId="4"/>
  </si>
  <si>
    <t>施設（病院）所在地</t>
    <rPh sb="0" eb="2">
      <t>シセツ</t>
    </rPh>
    <rPh sb="3" eb="5">
      <t>ビョウイン</t>
    </rPh>
    <rPh sb="6" eb="9">
      <t>ショザイチ</t>
    </rPh>
    <phoneticPr fontId="4"/>
  </si>
  <si>
    <t>連絡先ＴＥＬ</t>
    <rPh sb="0" eb="2">
      <t>レンラク</t>
    </rPh>
    <rPh sb="2" eb="3">
      <t>サキ</t>
    </rPh>
    <phoneticPr fontId="24"/>
  </si>
  <si>
    <t>施設所在地</t>
    <rPh sb="0" eb="2">
      <t>シセツ</t>
    </rPh>
    <rPh sb="2" eb="5">
      <t>ショザイチ</t>
    </rPh>
    <phoneticPr fontId="24"/>
  </si>
  <si>
    <t>代表者分類</t>
    <rPh sb="0" eb="3">
      <t>ダイヒョウシャ</t>
    </rPh>
    <rPh sb="3" eb="5">
      <t>ブンルイ</t>
    </rPh>
    <phoneticPr fontId="4"/>
  </si>
  <si>
    <r>
      <t>（注）教育担当者数は新人看護職員５名以上で、５名ごとに１名です。（自動計算、</t>
    </r>
    <r>
      <rPr>
        <sz val="9"/>
        <color indexed="10"/>
        <rFont val="ＭＳ Ｐゴシック"/>
        <family val="3"/>
        <charset val="128"/>
      </rPr>
      <t>最大14名</t>
    </r>
    <r>
      <rPr>
        <sz val="9"/>
        <rFont val="ＭＳ Ｐゴシック"/>
        <family val="3"/>
        <charset val="128"/>
      </rPr>
      <t>）</t>
    </r>
    <rPh sb="3" eb="5">
      <t>キョウイク</t>
    </rPh>
    <rPh sb="5" eb="8">
      <t>タントウシャ</t>
    </rPh>
    <rPh sb="8" eb="9">
      <t>カズ</t>
    </rPh>
    <rPh sb="10" eb="12">
      <t>シンジン</t>
    </rPh>
    <rPh sb="12" eb="14">
      <t>カンゴ</t>
    </rPh>
    <rPh sb="14" eb="16">
      <t>ショクイン</t>
    </rPh>
    <rPh sb="17" eb="20">
      <t>メイイジョウ</t>
    </rPh>
    <rPh sb="23" eb="24">
      <t>メイ</t>
    </rPh>
    <rPh sb="28" eb="29">
      <t>メイ</t>
    </rPh>
    <rPh sb="33" eb="35">
      <t>ジドウ</t>
    </rPh>
    <rPh sb="35" eb="37">
      <t>ケイサン</t>
    </rPh>
    <rPh sb="38" eb="40">
      <t>サイダイ</t>
    </rPh>
    <rPh sb="42" eb="43">
      <t>メイ</t>
    </rPh>
    <phoneticPr fontId="4"/>
  </si>
  <si>
    <t>図書購入費</t>
  </si>
  <si>
    <t>理事長、代表理事等「法人代表者」</t>
  </si>
  <si>
    <t>理事長、代表理事等「法人代表者」</t>
    <phoneticPr fontId="4"/>
  </si>
  <si>
    <t>院長等「病院代表者」</t>
    <phoneticPr fontId="4"/>
  </si>
  <si>
    <t>研修受講予定者数</t>
    <rPh sb="0" eb="2">
      <t>ケンシュウ</t>
    </rPh>
    <rPh sb="2" eb="4">
      <t>ジュコウ</t>
    </rPh>
    <rPh sb="4" eb="7">
      <t>ヨテイシャ</t>
    </rPh>
    <rPh sb="7" eb="8">
      <t>スウ</t>
    </rPh>
    <phoneticPr fontId="4"/>
  </si>
  <si>
    <t>うち保健師（再掲）</t>
    <rPh sb="2" eb="5">
      <t>ホケンシ</t>
    </rPh>
    <rPh sb="6" eb="8">
      <t>サイケイ</t>
    </rPh>
    <phoneticPr fontId="4"/>
  </si>
  <si>
    <t>うち助産師
（再掲）</t>
    <rPh sb="2" eb="4">
      <t>ジョサン</t>
    </rPh>
    <rPh sb="4" eb="5">
      <t>シ</t>
    </rPh>
    <rPh sb="7" eb="9">
      <t>サイケイ</t>
    </rPh>
    <phoneticPr fontId="4"/>
  </si>
  <si>
    <t>看護職員離職率</t>
    <rPh sb="0" eb="2">
      <t>カンゴ</t>
    </rPh>
    <rPh sb="2" eb="4">
      <t>ショクイン</t>
    </rPh>
    <rPh sb="4" eb="7">
      <t>リショクリツ</t>
    </rPh>
    <phoneticPr fontId="4"/>
  </si>
  <si>
    <t>うち
新人
保健師
（再掲）</t>
    <rPh sb="3" eb="5">
      <t>シンジン</t>
    </rPh>
    <rPh sb="6" eb="9">
      <t>ホケンシ</t>
    </rPh>
    <rPh sb="11" eb="13">
      <t>サイケイ</t>
    </rPh>
    <phoneticPr fontId="4"/>
  </si>
  <si>
    <t>うち
新人
助産師
（再掲）</t>
    <rPh sb="3" eb="5">
      <t>シンジン</t>
    </rPh>
    <rPh sb="6" eb="8">
      <t>ジョサン</t>
    </rPh>
    <rPh sb="8" eb="9">
      <t>シ</t>
    </rPh>
    <rPh sb="11" eb="13">
      <t>サイケイ</t>
    </rPh>
    <phoneticPr fontId="4"/>
  </si>
  <si>
    <t>県　補　助　基　準　額</t>
    <rPh sb="0" eb="1">
      <t>ケン</t>
    </rPh>
    <rPh sb="2" eb="3">
      <t>ホ</t>
    </rPh>
    <rPh sb="4" eb="5">
      <t>スケ</t>
    </rPh>
    <rPh sb="6" eb="7">
      <t>モト</t>
    </rPh>
    <rPh sb="8" eb="9">
      <t>ジュン</t>
    </rPh>
    <rPh sb="10" eb="11">
      <t>ガク</t>
    </rPh>
    <phoneticPr fontId="4"/>
  </si>
  <si>
    <t>２　「看護職員数」及び「新人看護職員研修」は、保健師・助産師・看護師・准看護師のいずれかの免許の有資格者数とし、二以上の免許を持つ者も一人として数える。</t>
    <rPh sb="18" eb="20">
      <t>ケンシュウ</t>
    </rPh>
    <phoneticPr fontId="4"/>
  </si>
  <si>
    <t>３　「新人保健師研修」には、主として保健師免許取得後に初めて保健師として就労する保健師のうち、新人保健師研修に参加する者の数を記載すること。</t>
    <rPh sb="8" eb="10">
      <t>ケンシュウ</t>
    </rPh>
    <phoneticPr fontId="4"/>
  </si>
  <si>
    <t>４　「新人助産師研修」には、主として助産師免許取得後に初めて助産師として就労する助産師のうち、新人助産師研修に参加する者の数を記載すること。</t>
    <rPh sb="8" eb="10">
      <t>ケンシュウ</t>
    </rPh>
    <phoneticPr fontId="4"/>
  </si>
  <si>
    <t>５　「うち再掲分」には、「新人保健師研修」又は「新人助産師研修」のうち「新人看護職員研修」にも計上した者の数を記載すること。</t>
    <rPh sb="18" eb="20">
      <t>ケンシュウ</t>
    </rPh>
    <rPh sb="29" eb="31">
      <t>ケンシュウ</t>
    </rPh>
    <rPh sb="42" eb="44">
      <t>ケンシュウ</t>
    </rPh>
    <phoneticPr fontId="4"/>
  </si>
  <si>
    <t>１０　「研修責任者数」、「教育担当者数」及び「実地指導者数」は、兼任の場合、兼務している役割それぞれの人数に含めること。</t>
    <phoneticPr fontId="4"/>
  </si>
  <si>
    <t>新人看護職員研修</t>
    <rPh sb="0" eb="2">
      <t>シンジン</t>
    </rPh>
    <rPh sb="2" eb="4">
      <t>カンゴ</t>
    </rPh>
    <rPh sb="4" eb="6">
      <t>ショクイン</t>
    </rPh>
    <rPh sb="6" eb="8">
      <t>ケンシュウ</t>
    </rPh>
    <phoneticPr fontId="4"/>
  </si>
  <si>
    <t>新人保健師研修</t>
    <rPh sb="0" eb="2">
      <t>シンジン</t>
    </rPh>
    <rPh sb="2" eb="5">
      <t>ホケンシ</t>
    </rPh>
    <rPh sb="5" eb="7">
      <t>ケンシュウ</t>
    </rPh>
    <phoneticPr fontId="4"/>
  </si>
  <si>
    <t>新人助産師研修</t>
    <rPh sb="0" eb="2">
      <t>シンジン</t>
    </rPh>
    <rPh sb="2" eb="5">
      <t>ジョサンシ</t>
    </rPh>
    <rPh sb="5" eb="7">
      <t>ケンシュウ</t>
    </rPh>
    <phoneticPr fontId="4"/>
  </si>
  <si>
    <t>研修の有無</t>
    <rPh sb="0" eb="2">
      <t>ケンシュウ</t>
    </rPh>
    <rPh sb="3" eb="5">
      <t>ウム</t>
    </rPh>
    <phoneticPr fontId="4"/>
  </si>
  <si>
    <t>研修計画ｼｰﾄ数</t>
    <rPh sb="0" eb="2">
      <t>ケンシュウ</t>
    </rPh>
    <rPh sb="2" eb="4">
      <t>ケイカク</t>
    </rPh>
    <rPh sb="7" eb="8">
      <t>スウ</t>
    </rPh>
    <phoneticPr fontId="4"/>
  </si>
  <si>
    <t>内容計画書の有無</t>
    <rPh sb="0" eb="2">
      <t>ナイヨウ</t>
    </rPh>
    <rPh sb="2" eb="5">
      <t>ケイカクショ</t>
    </rPh>
    <rPh sb="6" eb="8">
      <t>ウム</t>
    </rPh>
    <phoneticPr fontId="4"/>
  </si>
  <si>
    <t>←名簿人数と一致します。</t>
    <rPh sb="1" eb="3">
      <t>メイボ</t>
    </rPh>
    <rPh sb="3" eb="5">
      <t>ニンズウ</t>
    </rPh>
    <rPh sb="6" eb="8">
      <t>イッチ</t>
    </rPh>
    <phoneticPr fontId="4"/>
  </si>
  <si>
    <r>
      <t>←入力シートに記載した人数です。</t>
    </r>
    <r>
      <rPr>
        <sz val="11"/>
        <color indexed="10"/>
        <rFont val="ＭＳ Ｐゴシック"/>
        <family val="3"/>
        <charset val="128"/>
      </rPr>
      <t>名簿人数と一致します。</t>
    </r>
    <rPh sb="1" eb="3">
      <t>ニュウリョク</t>
    </rPh>
    <rPh sb="7" eb="9">
      <t>キサイ</t>
    </rPh>
    <rPh sb="11" eb="13">
      <t>ニンズウ</t>
    </rPh>
    <phoneticPr fontId="4"/>
  </si>
  <si>
    <t>研修責
任者数</t>
    <rPh sb="0" eb="2">
      <t>ケンシュウ</t>
    </rPh>
    <rPh sb="2" eb="3">
      <t>セキ</t>
    </rPh>
    <rPh sb="4" eb="5">
      <t>ニン</t>
    </rPh>
    <rPh sb="5" eb="6">
      <t>シャ</t>
    </rPh>
    <rPh sb="6" eb="7">
      <t>スウ</t>
    </rPh>
    <phoneticPr fontId="4"/>
  </si>
  <si>
    <t>教育担
当者数</t>
    <rPh sb="0" eb="2">
      <t>キョウイク</t>
    </rPh>
    <rPh sb="2" eb="3">
      <t>タン</t>
    </rPh>
    <rPh sb="4" eb="5">
      <t>トウ</t>
    </rPh>
    <rPh sb="5" eb="6">
      <t>シャ</t>
    </rPh>
    <rPh sb="6" eb="7">
      <t>スウ</t>
    </rPh>
    <phoneticPr fontId="4"/>
  </si>
  <si>
    <t>実地指
導者数</t>
    <rPh sb="0" eb="2">
      <t>ジッチ</t>
    </rPh>
    <rPh sb="2" eb="3">
      <t>ユビ</t>
    </rPh>
    <rPh sb="4" eb="5">
      <t>シルベ</t>
    </rPh>
    <rPh sb="5" eb="6">
      <t>シャ</t>
    </rPh>
    <rPh sb="6" eb="7">
      <t>スウ</t>
    </rPh>
    <phoneticPr fontId="4"/>
  </si>
  <si>
    <t>専任</t>
    <rPh sb="0" eb="2">
      <t>センニン</t>
    </rPh>
    <phoneticPr fontId="4"/>
  </si>
  <si>
    <t>兼任</t>
    <rPh sb="0" eb="2">
      <t>ケンニン</t>
    </rPh>
    <phoneticPr fontId="4"/>
  </si>
  <si>
    <t>対象経費の
支出予定額</t>
    <rPh sb="0" eb="2">
      <t>タイショウ</t>
    </rPh>
    <rPh sb="2" eb="4">
      <t>ケイヒ</t>
    </rPh>
    <rPh sb="6" eb="8">
      <t>シシュツ</t>
    </rPh>
    <rPh sb="8" eb="10">
      <t>ヨテイ</t>
    </rPh>
    <rPh sb="10" eb="11">
      <t>ガク</t>
    </rPh>
    <phoneticPr fontId="4"/>
  </si>
  <si>
    <t>ふりがな</t>
    <phoneticPr fontId="4"/>
  </si>
  <si>
    <t>ふりがな</t>
    <phoneticPr fontId="4"/>
  </si>
  <si>
    <t>ひょうごけんちょうびょういん</t>
    <phoneticPr fontId="4"/>
  </si>
  <si>
    <t>K</t>
    <phoneticPr fontId="4"/>
  </si>
  <si>
    <t>選定額</t>
    <rPh sb="0" eb="2">
      <t>センテイ</t>
    </rPh>
    <rPh sb="2" eb="3">
      <t>ガク</t>
    </rPh>
    <phoneticPr fontId="4"/>
  </si>
  <si>
    <t>理由</t>
    <rPh sb="0" eb="2">
      <t>リユウ</t>
    </rPh>
    <phoneticPr fontId="4"/>
  </si>
  <si>
    <t>名前</t>
    <rPh sb="0" eb="2">
      <t>ナマエ</t>
    </rPh>
    <phoneticPr fontId="4"/>
  </si>
  <si>
    <t>　　　３　対象経費の支出予定額D欄は様式１－２「対象経費の支出予定額内訳」の合計と一致すること。</t>
    <rPh sb="5" eb="7">
      <t>タイショウ</t>
    </rPh>
    <rPh sb="7" eb="9">
      <t>ケイヒ</t>
    </rPh>
    <rPh sb="10" eb="12">
      <t>シシュツ</t>
    </rPh>
    <rPh sb="12" eb="14">
      <t>ヨテイ</t>
    </rPh>
    <rPh sb="14" eb="15">
      <t>ガク</t>
    </rPh>
    <rPh sb="16" eb="17">
      <t>ラン</t>
    </rPh>
    <rPh sb="18" eb="20">
      <t>ヨウシキ</t>
    </rPh>
    <rPh sb="38" eb="40">
      <t>ゴウケイ</t>
    </rPh>
    <rPh sb="41" eb="43">
      <t>イッチ</t>
    </rPh>
    <phoneticPr fontId="4"/>
  </si>
  <si>
    <t>　　　５　選定額J欄にはＣ欄とＤ欄及びＩ欄の金額を比較して一番少ない額を記入すること。</t>
    <rPh sb="13" eb="14">
      <t>ラン</t>
    </rPh>
    <rPh sb="17" eb="18">
      <t>オヨ</t>
    </rPh>
    <rPh sb="29" eb="31">
      <t>イチバン</t>
    </rPh>
    <phoneticPr fontId="4"/>
  </si>
  <si>
    <t>○○　＠2,000円×１冊＝2,000円</t>
    <rPh sb="9" eb="10">
      <t>エン</t>
    </rPh>
    <rPh sb="12" eb="13">
      <t>サツ</t>
    </rPh>
    <phoneticPr fontId="4"/>
  </si>
  <si>
    <t>外部研修参加費　＠1,000×20人＝20,000円</t>
    <rPh sb="0" eb="2">
      <t>ガイブ</t>
    </rPh>
    <rPh sb="2" eb="4">
      <t>ケンシュウ</t>
    </rPh>
    <rPh sb="4" eb="7">
      <t>サンカヒ</t>
    </rPh>
    <rPh sb="17" eb="18">
      <t>ニン</t>
    </rPh>
    <rPh sb="25" eb="26">
      <t>エン</t>
    </rPh>
    <phoneticPr fontId="4"/>
  </si>
  <si>
    <t>テキスト代　10円×50枚×５部＝2,500円</t>
    <rPh sb="4" eb="5">
      <t>ダイ</t>
    </rPh>
    <rPh sb="8" eb="9">
      <t>エン</t>
    </rPh>
    <rPh sb="12" eb="13">
      <t>マイ</t>
    </rPh>
    <rPh sb="15" eb="16">
      <t>ブ</t>
    </rPh>
    <rPh sb="22" eb="23">
      <t>エン</t>
    </rPh>
    <phoneticPr fontId="4"/>
  </si>
  <si>
    <t>テキスト代　10円×50枚×20部＝10,000円</t>
    <rPh sb="4" eb="5">
      <t>ダイ</t>
    </rPh>
    <rPh sb="8" eb="9">
      <t>エン</t>
    </rPh>
    <rPh sb="12" eb="13">
      <t>マイ</t>
    </rPh>
    <rPh sb="16" eb="17">
      <t>ブ</t>
    </rPh>
    <rPh sb="24" eb="25">
      <t>エン</t>
    </rPh>
    <phoneticPr fontId="4"/>
  </si>
  <si>
    <t>小数点第１位は、切り捨て</t>
    <rPh sb="0" eb="3">
      <t>ショウスウテン</t>
    </rPh>
    <rPh sb="3" eb="4">
      <t>ダイ</t>
    </rPh>
    <rPh sb="5" eb="6">
      <t>クライ</t>
    </rPh>
    <rPh sb="8" eb="9">
      <t>キ</t>
    </rPh>
    <rPh sb="10" eb="11">
      <t>ス</t>
    </rPh>
    <phoneticPr fontId="4"/>
  </si>
  <si>
    <t>eラーニング使用料　7,000円×20人＝140,000円</t>
    <rPh sb="6" eb="9">
      <t>シヨウリョウ</t>
    </rPh>
    <rPh sb="15" eb="16">
      <t>エン</t>
    </rPh>
    <rPh sb="28" eb="29">
      <t>エン</t>
    </rPh>
    <phoneticPr fontId="4"/>
  </si>
  <si>
    <t>【送付時非表示】</t>
    <rPh sb="1" eb="4">
      <t>ソウフジ</t>
    </rPh>
    <rPh sb="4" eb="7">
      <t>ヒヒョウジ</t>
    </rPh>
    <phoneticPr fontId="4"/>
  </si>
  <si>
    <t>【備考】</t>
    <rPh sb="1" eb="3">
      <t>ビコウ</t>
    </rPh>
    <phoneticPr fontId="4"/>
  </si>
  <si>
    <t>　免許取得日から研修受講まで、ブランクのある職員が
いれば名前と理由を記入してください。</t>
    <rPh sb="1" eb="3">
      <t>メンキョ</t>
    </rPh>
    <rPh sb="3" eb="6">
      <t>シュトクビ</t>
    </rPh>
    <rPh sb="8" eb="10">
      <t>ケンシュウ</t>
    </rPh>
    <rPh sb="10" eb="12">
      <t>ジュコウ</t>
    </rPh>
    <rPh sb="22" eb="24">
      <t>ショクイン</t>
    </rPh>
    <rPh sb="29" eb="31">
      <t>ナマエ</t>
    </rPh>
    <rPh sb="32" eb="34">
      <t>リユウ</t>
    </rPh>
    <rPh sb="35" eb="37">
      <t>キニュウ</t>
    </rPh>
    <phoneticPr fontId="4"/>
  </si>
  <si>
    <t>代表者職・氏名</t>
    <rPh sb="0" eb="3">
      <t>ダイヒョウシャ</t>
    </rPh>
    <rPh sb="3" eb="4">
      <t>ショク</t>
    </rPh>
    <rPh sb="5" eb="7">
      <t>シメイ</t>
    </rPh>
    <phoneticPr fontId="4"/>
  </si>
  <si>
    <t>消耗品購入一覧</t>
    <rPh sb="0" eb="3">
      <t>ショウモウヒン</t>
    </rPh>
    <rPh sb="3" eb="5">
      <t>コウニュウ</t>
    </rPh>
    <rPh sb="5" eb="7">
      <t>イチラン</t>
    </rPh>
    <phoneticPr fontId="4"/>
  </si>
  <si>
    <t>品名</t>
    <rPh sb="0" eb="2">
      <t>ヒンメイ</t>
    </rPh>
    <phoneticPr fontId="4"/>
  </si>
  <si>
    <t>数量</t>
    <rPh sb="0" eb="2">
      <t>スウリョウ</t>
    </rPh>
    <phoneticPr fontId="4"/>
  </si>
  <si>
    <t>単価</t>
    <rPh sb="0" eb="2">
      <t>タンカ</t>
    </rPh>
    <phoneticPr fontId="4"/>
  </si>
  <si>
    <t>金額</t>
    <rPh sb="0" eb="2">
      <t>キンガク</t>
    </rPh>
    <phoneticPr fontId="4"/>
  </si>
  <si>
    <t>abcdefg@pref.hyogo.lg.jp</t>
    <phoneticPr fontId="4"/>
  </si>
  <si>
    <t>様式１－２　別記</t>
    <rPh sb="0" eb="2">
      <t>ヨウシキ</t>
    </rPh>
    <rPh sb="6" eb="8">
      <t>ベッキ</t>
    </rPh>
    <phoneticPr fontId="4"/>
  </si>
  <si>
    <t>様式２－１　別記</t>
    <rPh sb="0" eb="2">
      <t>ヨウシキ</t>
    </rPh>
    <rPh sb="6" eb="8">
      <t>ベッキ</t>
    </rPh>
    <phoneticPr fontId="4"/>
  </si>
  <si>
    <r>
      <t>　　　６　県補助基本額欄には、選定額J欄に１／２</t>
    </r>
    <r>
      <rPr>
        <sz val="10"/>
        <rFont val="ＭＳ Ｐゴシック"/>
        <family val="3"/>
        <charset val="128"/>
      </rPr>
      <t>を乗じた金額（ただし1,000円未満の端数が出る場合は切り捨て）を記入すること。</t>
    </r>
    <rPh sb="8" eb="11">
      <t>キホンガク</t>
    </rPh>
    <rPh sb="11" eb="12">
      <t>ラン</t>
    </rPh>
    <rPh sb="15" eb="17">
      <t>センテイ</t>
    </rPh>
    <rPh sb="17" eb="18">
      <t>ガク</t>
    </rPh>
    <rPh sb="19" eb="20">
      <t>ラン</t>
    </rPh>
    <rPh sb="25" eb="26">
      <t>ジョウ</t>
    </rPh>
    <phoneticPr fontId="4"/>
  </si>
  <si>
    <t>このシートは印刷不要です。他のシートに反映されるので、もれなくご記入ください。</t>
    <rPh sb="6" eb="8">
      <t>インサツ</t>
    </rPh>
    <rPh sb="8" eb="10">
      <t>フヨウ</t>
    </rPh>
    <rPh sb="13" eb="14">
      <t>タ</t>
    </rPh>
    <rPh sb="19" eb="21">
      <t>ハンエイ</t>
    </rPh>
    <rPh sb="32" eb="34">
      <t>キニュウ</t>
    </rPh>
    <phoneticPr fontId="4"/>
  </si>
  <si>
    <t>A 新人看護職員数（保健師、助産師含む）</t>
    <rPh sb="2" eb="4">
      <t>シンジン</t>
    </rPh>
    <rPh sb="4" eb="6">
      <t>カンゴ</t>
    </rPh>
    <rPh sb="6" eb="8">
      <t>ショクイン</t>
    </rPh>
    <rPh sb="8" eb="9">
      <t>スウ</t>
    </rPh>
    <rPh sb="10" eb="13">
      <t>ホケンシ</t>
    </rPh>
    <rPh sb="14" eb="17">
      <t>ジョサンシ</t>
    </rPh>
    <rPh sb="17" eb="18">
      <t>フク</t>
    </rPh>
    <phoneticPr fontId="4"/>
  </si>
  <si>
    <t>B　うち新人保健師数（再掲）</t>
    <rPh sb="4" eb="6">
      <t>シンジン</t>
    </rPh>
    <rPh sb="6" eb="8">
      <t>ホケン</t>
    </rPh>
    <rPh sb="8" eb="9">
      <t>シ</t>
    </rPh>
    <rPh sb="9" eb="10">
      <t>スウ</t>
    </rPh>
    <rPh sb="11" eb="13">
      <t>サイケイ</t>
    </rPh>
    <phoneticPr fontId="4"/>
  </si>
  <si>
    <t>C　うち新人助産師数（再掲）</t>
    <rPh sb="4" eb="6">
      <t>シンジン</t>
    </rPh>
    <rPh sb="6" eb="8">
      <t>ジョサン</t>
    </rPh>
    <rPh sb="8" eb="9">
      <t>シ</t>
    </rPh>
    <rPh sb="9" eb="10">
      <t>スウ</t>
    </rPh>
    <rPh sb="11" eb="13">
      <t>サイケイ</t>
    </rPh>
    <phoneticPr fontId="4"/>
  </si>
  <si>
    <r>
      <t>新人</t>
    </r>
    <r>
      <rPr>
        <sz val="11"/>
        <rFont val="ＭＳ Ｐゴシック"/>
        <family val="3"/>
        <charset val="128"/>
      </rPr>
      <t>看護職員研修　受講者数</t>
    </r>
    <rPh sb="0" eb="2">
      <t>シンジン</t>
    </rPh>
    <rPh sb="2" eb="4">
      <t>カンゴ</t>
    </rPh>
    <rPh sb="4" eb="6">
      <t>ショクイン</t>
    </rPh>
    <rPh sb="6" eb="8">
      <t>ケンシュウ</t>
    </rPh>
    <rPh sb="9" eb="12">
      <t>ジュコウシャ</t>
    </rPh>
    <rPh sb="12" eb="13">
      <t>スウ</t>
    </rPh>
    <phoneticPr fontId="4"/>
  </si>
  <si>
    <r>
      <t>新人</t>
    </r>
    <r>
      <rPr>
        <sz val="11"/>
        <rFont val="ＭＳ Ｐゴシック"/>
        <family val="3"/>
        <charset val="128"/>
      </rPr>
      <t>保健師研修　受講者数</t>
    </r>
    <rPh sb="0" eb="2">
      <t>シンジン</t>
    </rPh>
    <rPh sb="2" eb="5">
      <t>ホケンシ</t>
    </rPh>
    <rPh sb="5" eb="7">
      <t>ケンシュウ</t>
    </rPh>
    <rPh sb="8" eb="11">
      <t>ジュコウシャ</t>
    </rPh>
    <rPh sb="11" eb="12">
      <t>スウ</t>
    </rPh>
    <phoneticPr fontId="4"/>
  </si>
  <si>
    <r>
      <t>新人</t>
    </r>
    <r>
      <rPr>
        <sz val="11"/>
        <rFont val="ＭＳ Ｐゴシック"/>
        <family val="3"/>
        <charset val="128"/>
      </rPr>
      <t>助産師研修　受講者数</t>
    </r>
    <rPh sb="0" eb="2">
      <t>シンジン</t>
    </rPh>
    <rPh sb="2" eb="5">
      <t>ジョサンシ</t>
    </rPh>
    <rPh sb="5" eb="7">
      <t>ケンシュウ</t>
    </rPh>
    <rPh sb="8" eb="11">
      <t>ジュコウシャ</t>
    </rPh>
    <rPh sb="11" eb="12">
      <t>スウ</t>
    </rPh>
    <phoneticPr fontId="4"/>
  </si>
  <si>
    <r>
      <t>Aのうち、研修の</t>
    </r>
    <r>
      <rPr>
        <b/>
        <sz val="11"/>
        <rFont val="ＭＳ Ｐゴシック"/>
        <family val="3"/>
        <charset val="128"/>
      </rPr>
      <t>受講人数</t>
    </r>
    <r>
      <rPr>
        <sz val="11"/>
        <rFont val="ＭＳ Ｐゴシック"/>
        <family val="3"/>
        <charset val="128"/>
      </rPr>
      <t>について（４月末現在）</t>
    </r>
    <rPh sb="5" eb="7">
      <t>ケンシュウ</t>
    </rPh>
    <rPh sb="8" eb="10">
      <t>ジュコウ</t>
    </rPh>
    <rPh sb="10" eb="12">
      <t>ニンズウ</t>
    </rPh>
    <rPh sb="18" eb="19">
      <t>ツキ</t>
    </rPh>
    <rPh sb="19" eb="20">
      <t>マツ</t>
    </rPh>
    <rPh sb="20" eb="22">
      <t>ゲンザイ</t>
    </rPh>
    <phoneticPr fontId="4"/>
  </si>
  <si>
    <t>新人
参加者数</t>
    <rPh sb="0" eb="2">
      <t>シンジン</t>
    </rPh>
    <rPh sb="3" eb="6">
      <t>サンカシャ</t>
    </rPh>
    <rPh sb="6" eb="7">
      <t>スウ</t>
    </rPh>
    <phoneticPr fontId="4"/>
  </si>
  <si>
    <t>医療法上の許可病床数</t>
    <rPh sb="0" eb="2">
      <t>イリョウ</t>
    </rPh>
    <rPh sb="2" eb="3">
      <t>ホウ</t>
    </rPh>
    <rPh sb="3" eb="4">
      <t>ジョウ</t>
    </rPh>
    <rPh sb="5" eb="7">
      <t>キョカ</t>
    </rPh>
    <rPh sb="7" eb="8">
      <t>ビョウ</t>
    </rPh>
    <rPh sb="8" eb="9">
      <t>ユカ</t>
    </rPh>
    <rPh sb="9" eb="10">
      <t>カズ</t>
    </rPh>
    <phoneticPr fontId="4"/>
  </si>
  <si>
    <t>新人看護職員
離職率</t>
    <rPh sb="0" eb="2">
      <t>シンジン</t>
    </rPh>
    <rPh sb="2" eb="4">
      <t>カンゴ</t>
    </rPh>
    <rPh sb="4" eb="6">
      <t>ショクイン</t>
    </rPh>
    <rPh sb="7" eb="10">
      <t>リショクリツ</t>
    </rPh>
    <phoneticPr fontId="4"/>
  </si>
  <si>
    <t>新人
保健師
研修</t>
    <rPh sb="0" eb="2">
      <t>シンジン</t>
    </rPh>
    <rPh sb="3" eb="4">
      <t>ホ</t>
    </rPh>
    <rPh sb="4" eb="5">
      <t>ケン</t>
    </rPh>
    <rPh sb="5" eb="6">
      <t>シ</t>
    </rPh>
    <rPh sb="7" eb="9">
      <t>ケンシュウ</t>
    </rPh>
    <phoneticPr fontId="4"/>
  </si>
  <si>
    <t>新人
助産師
研修</t>
    <rPh sb="0" eb="2">
      <t>シンジン</t>
    </rPh>
    <rPh sb="3" eb="5">
      <t>ジョサン</t>
    </rPh>
    <rPh sb="5" eb="6">
      <t>シ</t>
    </rPh>
    <rPh sb="7" eb="9">
      <t>ケンシュウ</t>
    </rPh>
    <phoneticPr fontId="4"/>
  </si>
  <si>
    <t>新人
看護
職員
研修</t>
    <rPh sb="0" eb="2">
      <t>シンジン</t>
    </rPh>
    <rPh sb="3" eb="5">
      <t>カンゴ</t>
    </rPh>
    <rPh sb="6" eb="8">
      <t>ショクイン</t>
    </rPh>
    <rPh sb="9" eb="11">
      <t>ケンシュウ</t>
    </rPh>
    <phoneticPr fontId="4"/>
  </si>
  <si>
    <t>医療機関名</t>
    <phoneticPr fontId="4"/>
  </si>
  <si>
    <t>新人看護職員を支える体制</t>
    <rPh sb="0" eb="2">
      <t>シンジン</t>
    </rPh>
    <rPh sb="2" eb="4">
      <t>カンゴ</t>
    </rPh>
    <rPh sb="4" eb="6">
      <t>ショクイン</t>
    </rPh>
    <rPh sb="7" eb="8">
      <t>ササ</t>
    </rPh>
    <rPh sb="10" eb="12">
      <t>タイセイ</t>
    </rPh>
    <phoneticPr fontId="4"/>
  </si>
  <si>
    <t>研修の公開・公募方法</t>
    <rPh sb="0" eb="2">
      <t>ケンシュウ</t>
    </rPh>
    <rPh sb="3" eb="5">
      <t>コウカイ</t>
    </rPh>
    <rPh sb="6" eb="8">
      <t>コウボ</t>
    </rPh>
    <rPh sb="8" eb="10">
      <t>ホウホウ</t>
    </rPh>
    <phoneticPr fontId="4"/>
  </si>
  <si>
    <t>県補助基本額</t>
    <rPh sb="0" eb="1">
      <t>ケン</t>
    </rPh>
    <rPh sb="1" eb="3">
      <t>ホジョ</t>
    </rPh>
    <rPh sb="3" eb="6">
      <t>キホンガク</t>
    </rPh>
    <phoneticPr fontId="15"/>
  </si>
  <si>
    <t>別紙４－（７）</t>
    <rPh sb="0" eb="2">
      <t>ベッシ</t>
    </rPh>
    <phoneticPr fontId="4"/>
  </si>
  <si>
    <t>前年度
事業への
申請の有無</t>
    <rPh sb="0" eb="1">
      <t>ゼン</t>
    </rPh>
    <rPh sb="1" eb="3">
      <t>ネンド</t>
    </rPh>
    <rPh sb="4" eb="6">
      <t>ジギョウ</t>
    </rPh>
    <rPh sb="9" eb="11">
      <t>シンセイ</t>
    </rPh>
    <rPh sb="12" eb="14">
      <t>ウム</t>
    </rPh>
    <phoneticPr fontId="4"/>
  </si>
  <si>
    <t xml:space="preserve">代表者職・氏名  </t>
    <phoneticPr fontId="24"/>
  </si>
  <si>
    <t>代表者氏名</t>
    <rPh sb="0" eb="3">
      <t>ダイヒョウシャ</t>
    </rPh>
    <rPh sb="3" eb="5">
      <t>シメイ</t>
    </rPh>
    <phoneticPr fontId="24"/>
  </si>
  <si>
    <t>（A-B）C</t>
    <phoneticPr fontId="4"/>
  </si>
  <si>
    <t>（E＋F）G</t>
    <phoneticPr fontId="4"/>
  </si>
  <si>
    <t>（G＋H）I</t>
    <phoneticPr fontId="4"/>
  </si>
  <si>
    <t>円</t>
    <rPh sb="0" eb="1">
      <t>エン</t>
    </rPh>
    <phoneticPr fontId="4"/>
  </si>
  <si>
    <t>税抜額（対象経費）　　</t>
    <rPh sb="0" eb="1">
      <t>ゼイ</t>
    </rPh>
    <rPh sb="1" eb="2">
      <t>ヌ</t>
    </rPh>
    <rPh sb="2" eb="3">
      <t>ガク</t>
    </rPh>
    <rPh sb="4" eb="6">
      <t>タイショウ</t>
    </rPh>
    <rPh sb="6" eb="8">
      <t>ケイヒ</t>
    </rPh>
    <phoneticPr fontId="4"/>
  </si>
  <si>
    <t>税込額（参考）　　</t>
    <rPh sb="0" eb="2">
      <t>ゼイコミ</t>
    </rPh>
    <rPh sb="2" eb="3">
      <t>ガク</t>
    </rPh>
    <rPh sb="4" eb="6">
      <t>サンコウ</t>
    </rPh>
    <phoneticPr fontId="4"/>
  </si>
  <si>
    <t>雑役務費</t>
    <rPh sb="0" eb="1">
      <t>ザツ</t>
    </rPh>
    <rPh sb="1" eb="4">
      <t>エキムヒ</t>
    </rPh>
    <phoneticPr fontId="4"/>
  </si>
  <si>
    <t>雑役務費</t>
    <rPh sb="0" eb="1">
      <t>ザツ</t>
    </rPh>
    <rPh sb="1" eb="4">
      <t>エキムヒ</t>
    </rPh>
    <phoneticPr fontId="4"/>
  </si>
  <si>
    <t>手袋（＠７００円×３箱＝2,100円、滅菌ガーゼ＠２0円×10０袋＝２,000円、注射器＠7.5円×500本＝3,750円等</t>
    <rPh sb="0" eb="2">
      <t>テブクロ</t>
    </rPh>
    <rPh sb="7" eb="8">
      <t>エン</t>
    </rPh>
    <rPh sb="10" eb="11">
      <t>ハコ</t>
    </rPh>
    <rPh sb="17" eb="18">
      <t>エン</t>
    </rPh>
    <rPh sb="19" eb="21">
      <t>メッキン</t>
    </rPh>
    <rPh sb="32" eb="33">
      <t>フクロ</t>
    </rPh>
    <rPh sb="41" eb="44">
      <t>チュウシャキ</t>
    </rPh>
    <rPh sb="48" eb="49">
      <t>エン</t>
    </rPh>
    <rPh sb="53" eb="54">
      <t>ホン</t>
    </rPh>
    <rPh sb="60" eb="61">
      <t>エン</t>
    </rPh>
    <rPh sb="61" eb="62">
      <t>ナド</t>
    </rPh>
    <phoneticPr fontId="4"/>
  </si>
  <si>
    <t>手袋（＠７００円×１箱＝７00円、滅菌ガーゼ＠２0円×２０袋＝４00円、注射器＠7.5円×50本＝375円等</t>
    <rPh sb="0" eb="2">
      <t>テブクロ</t>
    </rPh>
    <rPh sb="7" eb="8">
      <t>エン</t>
    </rPh>
    <rPh sb="10" eb="11">
      <t>ハコ</t>
    </rPh>
    <rPh sb="15" eb="16">
      <t>エン</t>
    </rPh>
    <rPh sb="17" eb="19">
      <t>メッキン</t>
    </rPh>
    <rPh sb="29" eb="30">
      <t>フクロ</t>
    </rPh>
    <rPh sb="36" eb="39">
      <t>チュウシャキ</t>
    </rPh>
    <rPh sb="43" eb="44">
      <t>エン</t>
    </rPh>
    <rPh sb="47" eb="48">
      <t>ホン</t>
    </rPh>
    <rPh sb="52" eb="53">
      <t>エン</t>
    </rPh>
    <rPh sb="53" eb="54">
      <t>ナド</t>
    </rPh>
    <phoneticPr fontId="4"/>
  </si>
  <si>
    <t>誓約書(様式第１号の２)</t>
    <phoneticPr fontId="4"/>
  </si>
  <si>
    <t>　</t>
    <phoneticPr fontId="4"/>
  </si>
  <si>
    <t xml:space="preserve"> </t>
    <phoneticPr fontId="4"/>
  </si>
  <si>
    <t>税込額（参考）も、必ず記入してください。</t>
    <rPh sb="9" eb="10">
      <t>カナラ</t>
    </rPh>
    <rPh sb="11" eb="13">
      <t>キニュウ</t>
    </rPh>
    <phoneticPr fontId="4"/>
  </si>
  <si>
    <t>←教育担当者経費は新人５名以上の場合のみ計上できます。
事業計画書に記載する教育担当者数を超えないでください。</t>
    <phoneticPr fontId="4"/>
  </si>
  <si>
    <t>医療法人社団○○会</t>
    <rPh sb="0" eb="6">
      <t>イリョウホウジンシャダン</t>
    </rPh>
    <rPh sb="8" eb="9">
      <t>カイ</t>
    </rPh>
    <phoneticPr fontId="4"/>
  </si>
  <si>
    <t>　　理事長　　　　　兵庫　太郎</t>
    <rPh sb="2" eb="5">
      <t>リジチョウ</t>
    </rPh>
    <rPh sb="10" eb="12">
      <t>ヒョウゴ</t>
    </rPh>
    <rPh sb="13" eb="15">
      <t>タロウ</t>
    </rPh>
    <phoneticPr fontId="4"/>
  </si>
  <si>
    <t>総務課長　兵庫次郎（ひょうごじろう）</t>
    <rPh sb="0" eb="2">
      <t>ソウム</t>
    </rPh>
    <rPh sb="2" eb="4">
      <t>カチョウ</t>
    </rPh>
    <rPh sb="5" eb="7">
      <t>ヒョウゴ</t>
    </rPh>
    <rPh sb="7" eb="9">
      <t>ジロウ</t>
    </rPh>
    <phoneticPr fontId="4"/>
  </si>
  <si>
    <t>078-341-7711 内線3255     078-362-4267</t>
    <phoneticPr fontId="4"/>
  </si>
  <si>
    <t>収支予算書（別記）</t>
    <rPh sb="0" eb="2">
      <t>シュウシ</t>
    </rPh>
    <rPh sb="2" eb="5">
      <t>ヨサンショ</t>
    </rPh>
    <rPh sb="6" eb="8">
      <t>ベッキ</t>
    </rPh>
    <phoneticPr fontId="4"/>
  </si>
  <si>
    <t>令和</t>
    <rPh sb="0" eb="2">
      <t>レイワ</t>
    </rPh>
    <phoneticPr fontId="4"/>
  </si>
  <si>
    <t>関係書類を添えて申請します。</t>
    <rPh sb="8" eb="10">
      <t>シンセイ</t>
    </rPh>
    <phoneticPr fontId="4"/>
  </si>
  <si>
    <t xml:space="preserve">    税込額（参考）　　</t>
    <rPh sb="4" eb="6">
      <t>ゼイコミ</t>
    </rPh>
    <rPh sb="6" eb="7">
      <t>ガク</t>
    </rPh>
    <rPh sb="8" eb="10">
      <t>サンコウ</t>
    </rPh>
    <phoneticPr fontId="4"/>
  </si>
  <si>
    <t>看護部長（○○　○○）　＠4,255円×90時間＝382,950円</t>
    <rPh sb="18" eb="19">
      <t>エン</t>
    </rPh>
    <rPh sb="22" eb="24">
      <t>ジカン</t>
    </rPh>
    <rPh sb="32" eb="33">
      <t>エン</t>
    </rPh>
    <phoneticPr fontId="4"/>
  </si>
  <si>
    <t>看護師長（○×　○×）　＠3,545円×80時間＝283,600円</t>
    <rPh sb="2" eb="3">
      <t>シ</t>
    </rPh>
    <rPh sb="18" eb="19">
      <t>エン</t>
    </rPh>
    <rPh sb="22" eb="24">
      <t>ジカン</t>
    </rPh>
    <rPh sb="32" eb="33">
      <t>エン</t>
    </rPh>
    <phoneticPr fontId="4"/>
  </si>
  <si>
    <t>看護師長（○△　△×）　＠3,515円×80時間＝281,200円</t>
    <rPh sb="2" eb="3">
      <t>シ</t>
    </rPh>
    <phoneticPr fontId="4"/>
  </si>
  <si>
    <t>看護師長（△×　○△）　＠3,213円×60時間＝192,780円</t>
    <rPh sb="2" eb="3">
      <t>シ</t>
    </rPh>
    <rPh sb="18" eb="19">
      <t>エン</t>
    </rPh>
    <rPh sb="22" eb="24">
      <t>ジカン</t>
    </rPh>
    <rPh sb="32" eb="33">
      <t>エン</t>
    </rPh>
    <phoneticPr fontId="4"/>
  </si>
  <si>
    <t>別段</t>
    <rPh sb="0" eb="2">
      <t>ベツダン</t>
    </rPh>
    <phoneticPr fontId="4"/>
  </si>
  <si>
    <t>年度において、新人看護職員卒後臨床研修事業を下記のとおり実施したいので</t>
    <rPh sb="0" eb="2">
      <t>ネンド</t>
    </rPh>
    <rPh sb="7" eb="9">
      <t>シンジン</t>
    </rPh>
    <rPh sb="9" eb="11">
      <t>カンゴ</t>
    </rPh>
    <rPh sb="11" eb="13">
      <t>ショクイン</t>
    </rPh>
    <rPh sb="13" eb="14">
      <t>ソツ</t>
    </rPh>
    <rPh sb="14" eb="15">
      <t>ゴ</t>
    </rPh>
    <rPh sb="15" eb="17">
      <t>リンショウ</t>
    </rPh>
    <rPh sb="17" eb="19">
      <t>ケンシュウ</t>
    </rPh>
    <rPh sb="19" eb="21">
      <t>ジギョウ</t>
    </rPh>
    <rPh sb="22" eb="24">
      <t>カキ</t>
    </rPh>
    <rPh sb="28" eb="30">
      <t>ジッシ</t>
    </rPh>
    <phoneticPr fontId="4"/>
  </si>
  <si>
    <t>補助金</t>
    <phoneticPr fontId="4"/>
  </si>
  <si>
    <t>郵便料　84円×５回＝420円</t>
    <rPh sb="0" eb="2">
      <t>ユウビン</t>
    </rPh>
    <rPh sb="2" eb="3">
      <t>リョウ</t>
    </rPh>
    <rPh sb="6" eb="7">
      <t>エン</t>
    </rPh>
    <rPh sb="9" eb="10">
      <t>カイ</t>
    </rPh>
    <rPh sb="14" eb="15">
      <t>エン</t>
    </rPh>
    <phoneticPr fontId="4"/>
  </si>
  <si>
    <t>電　　話</t>
    <rPh sb="0" eb="1">
      <t>デン</t>
    </rPh>
    <rPh sb="3" eb="4">
      <t>ハナシ</t>
    </rPh>
    <phoneticPr fontId="4"/>
  </si>
  <si>
    <t>電子メール</t>
    <rPh sb="0" eb="2">
      <t>デンシ</t>
    </rPh>
    <phoneticPr fontId="4"/>
  </si>
  <si>
    <t>円を交付願いたく補助金交付要綱第３条の規定に基づき、</t>
    <rPh sb="22" eb="24">
      <t>モトズ</t>
    </rPh>
    <phoneticPr fontId="4"/>
  </si>
  <si>
    <t>兵庫県知事　　様</t>
    <rPh sb="0" eb="2">
      <t>ヒョウゴ</t>
    </rPh>
    <rPh sb="2" eb="5">
      <t>ケンチジ</t>
    </rPh>
    <rPh sb="7" eb="8">
      <t>サマ</t>
    </rPh>
    <phoneticPr fontId="4"/>
  </si>
  <si>
    <t>←経費に計上できるのは看護師長や看護主任のみです。新人看護師に
直接指導している看護師は実地指導者に該当するため対象外です。</t>
    <rPh sb="32" eb="34">
      <t>チョクセツ</t>
    </rPh>
    <rPh sb="34" eb="36">
      <t>シドウ</t>
    </rPh>
    <rPh sb="40" eb="43">
      <t>カンゴシ</t>
    </rPh>
    <phoneticPr fontId="4"/>
  </si>
  <si>
    <t>備    品　  購　  入　  費</t>
    <rPh sb="0" eb="1">
      <t>ビ</t>
    </rPh>
    <rPh sb="5" eb="6">
      <t>ヒン</t>
    </rPh>
    <rPh sb="9" eb="10">
      <t>コウ</t>
    </rPh>
    <rPh sb="13" eb="14">
      <t>イ</t>
    </rPh>
    <rPh sb="17" eb="18">
      <t>ヒ</t>
    </rPh>
    <phoneticPr fontId="4"/>
  </si>
  <si>
    <t>穿刺トレーニングモデル　@80,000円</t>
    <rPh sb="0" eb="2">
      <t>センシ</t>
    </rPh>
    <rPh sb="19" eb="20">
      <t>エン</t>
    </rPh>
    <phoneticPr fontId="4"/>
  </si>
  <si>
    <t>備 品 購 入 費</t>
    <rPh sb="0" eb="1">
      <t>ビ</t>
    </rPh>
    <rPh sb="2" eb="3">
      <t>ヒン</t>
    </rPh>
    <rPh sb="4" eb="5">
      <t>コウ</t>
    </rPh>
    <rPh sb="6" eb="7">
      <t>イ</t>
    </rPh>
    <rPh sb="8" eb="9">
      <t>ヒ</t>
    </rPh>
    <phoneticPr fontId="4"/>
  </si>
  <si>
    <t>※収支予算書を省略する場合は、カッコ内には代替する書類の名称を記載する。</t>
    <phoneticPr fontId="4"/>
  </si>
  <si>
    <t>法人所在地</t>
    <rPh sb="0" eb="2">
      <t>ホウジン</t>
    </rPh>
    <rPh sb="2" eb="5">
      <t>ショザイチ</t>
    </rPh>
    <phoneticPr fontId="24"/>
  </si>
  <si>
    <t xml:space="preserve">このシートは自動計算となっていますので文書番号以外は入力不要です。
</t>
    <rPh sb="6" eb="8">
      <t>ジドウ</t>
    </rPh>
    <rPh sb="8" eb="10">
      <t>ケイサン</t>
    </rPh>
    <rPh sb="19" eb="23">
      <t>ブンショバンゴウ</t>
    </rPh>
    <rPh sb="23" eb="25">
      <t>イガイ</t>
    </rPh>
    <rPh sb="26" eb="28">
      <t>ニュウリョク</t>
    </rPh>
    <rPh sb="28" eb="30">
      <t>フヨウ</t>
    </rPh>
    <phoneticPr fontId="4"/>
  </si>
  <si>
    <t>様式第１号の２（第３条関係）</t>
  </si>
  <si>
    <t>誓　約　書</t>
  </si>
  <si>
    <t>補助金交付申請にあたり、下記のとおり誓約します。</t>
  </si>
  <si>
    <t>なお、誓約事項に関し、県が行う一切の措置に異議なく同意します。</t>
  </si>
  <si>
    <t>記</t>
  </si>
  <si>
    <t>(2)　補助金又は間接補助金を補助事業又は間接補助事業以外の用途に使用したとき。</t>
  </si>
  <si>
    <t>(3)　交付決定の内容及びこれに付した条件に違反したとき。</t>
  </si>
  <si>
    <t>(4)　偽りその他不正な手段により補助金又は間接補助金の交付を受けたとき。</t>
  </si>
  <si>
    <t>(5)　暴力団等であるとき。</t>
  </si>
  <si>
    <t>　　　兵　庫　県　知　事　　様　　　</t>
  </si>
  <si>
    <t xml:space="preserve">                                　　　　    </t>
    <phoneticPr fontId="61"/>
  </si>
  <si>
    <t xml:space="preserve"> 住    所</t>
    <phoneticPr fontId="4"/>
  </si>
  <si>
    <t xml:space="preserve">                              　　　　　     </t>
    <phoneticPr fontId="61"/>
  </si>
  <si>
    <t xml:space="preserve"> 団 体 名</t>
  </si>
  <si>
    <t xml:space="preserve"> 代表者名 　</t>
  </si>
  <si>
    <t xml:space="preserve"> 電　　話</t>
    <phoneticPr fontId="4"/>
  </si>
  <si>
    <t xml:space="preserve">                                                                              </t>
    <phoneticPr fontId="61"/>
  </si>
  <si>
    <t>電子メール</t>
    <phoneticPr fontId="4"/>
  </si>
  <si>
    <t>(1) 条例第２条第１号に規定する暴力団又は同条第３号に規定する暴力団員に該当しないこと。</t>
  </si>
  <si>
    <t>２　補助金申請時の留意事項について</t>
  </si>
  <si>
    <t>このシートは入力不要です。</t>
    <phoneticPr fontId="4"/>
  </si>
  <si>
    <t>１　暴力団排除条例（平成22年兵庫県条例第35号。以下「条例」という。）を遵守し、暴力団排除に
　協力することについて</t>
    <phoneticPr fontId="4"/>
  </si>
  <si>
    <t>(2) 暴力団排除条例施行規則（平成23年兵庫県公安委員会規則第２号）第２条各号に掲げる者に該当
　しないこと。</t>
    <phoneticPr fontId="4"/>
  </si>
  <si>
    <t>(3) 間接補助事業を行う場合にあっては、上記(1)又は(2)に該当する者に対して間接補助金を交付し
　ないこと。また、業務の一部を第三者に行わせようとする場合にあっては、上記(1)又は(2)に該当
　する者をその受託者としないこと。</t>
    <phoneticPr fontId="4"/>
  </si>
  <si>
    <t>(4) 知事が、上記(1)又は(2)を確認するため、必要な事項を兵庫県警察本部長に照会すること、及び
　当該照会に係る回答の内容を他の補助事業における暴力団等を排除するための措置を講ずるために
　利用し、又は兵庫県公営企業管理者及び兵庫県病院事業管理者に提供することについて、異議を述
　べないこと。</t>
    <phoneticPr fontId="61"/>
  </si>
  <si>
    <t>(1) 兵庫県保健医療部補助金交付要綱第15条に基づき県が行う一切の措置について、異議を述べないこと。</t>
    <phoneticPr fontId="4"/>
  </si>
  <si>
    <t>(2) 地方自治法第221条第２項に基づき県が行う一切の措置について、異議を述べないこと。</t>
    <phoneticPr fontId="4"/>
  </si>
  <si>
    <t>（国及び地方公共団体を除く交付申請者を対象とする誓約事項）</t>
    <phoneticPr fontId="4"/>
  </si>
  <si>
    <t>（すべての交付申請者を対象とする誓約事項）</t>
    <phoneticPr fontId="4"/>
  </si>
  <si>
    <t>(1)　法令並びにこの要綱及び当該補助事業に係る要綱、要領その他の規程の規定に違反した
　　とき。</t>
    <phoneticPr fontId="4"/>
  </si>
  <si>
    <t>第15条  知事は、補助事業者又は間接補助事業者が、次の各号のいずれかに該当すると認めた
　　ときは、当該交付決定の全部又は一部を取り消すことができる。</t>
    <phoneticPr fontId="4"/>
  </si>
  <si>
    <t>２  知事は、前項の取消しを決定した場合には、その旨を補助金交付決定取消通知書（様式第
　11号）により当該補助事業者に通知するものとする。</t>
    <phoneticPr fontId="4"/>
  </si>
  <si>
    <r>
      <t>３  知事は、第１項の取消しを決定した</t>
    </r>
    <r>
      <rPr>
        <sz val="11"/>
        <color rgb="FF000000"/>
        <rFont val="ＭＳ 明朝"/>
        <family val="1"/>
        <charset val="128"/>
      </rPr>
      <t>場合には、</t>
    </r>
    <r>
      <rPr>
        <sz val="11"/>
        <color theme="1"/>
        <rFont val="ＭＳ 明朝"/>
        <family val="1"/>
        <charset val="128"/>
      </rPr>
      <t>その旨及びその取消事由、その取消しに係
　る補助事業者又は間接補助事業者の名称その他知事が必要と認める事項を公表することがで
　きる。</t>
    </r>
    <phoneticPr fontId="4"/>
  </si>
  <si>
    <t>４　前項の規定による公表は、その取消事由が悪質かつ重大である場合その他の知事が必要と
　認める場合に行うものとする。</t>
    <phoneticPr fontId="4"/>
  </si>
  <si>
    <t>第221条 2  普通地方公共団体の長は、予算の執行の適正を期するため、工事の請負契約者、物
　品の納入者、補助金、交付金、貸付金等の交付若しくは貸付けを受けた者（補助金、交付
　金、貸付金等の終局の受領者を含む。）又は調査、試験、研究等の委託を受けた者に対し
　て、その状況を調査し、又は報告を徴することができる。</t>
    <phoneticPr fontId="4"/>
  </si>
  <si>
    <r>
      <t>(注）</t>
    </r>
    <r>
      <rPr>
        <b/>
        <sz val="11"/>
        <rFont val="ＭＳ Ｐゴシック"/>
        <family val="3"/>
        <charset val="128"/>
      </rPr>
      <t>　職種欄</t>
    </r>
    <r>
      <rPr>
        <sz val="11"/>
        <rFont val="ＭＳ Ｐゴシック"/>
        <family val="3"/>
        <charset val="128"/>
      </rPr>
      <t>は免許の所持の有無ではなく、採用された職種をリストから選ぶこと。</t>
    </r>
    <phoneticPr fontId="4"/>
  </si>
  <si>
    <r>
      <t>(注）　</t>
    </r>
    <r>
      <rPr>
        <b/>
        <sz val="11"/>
        <rFont val="ＭＳ Ｐゴシック"/>
        <family val="3"/>
        <charset val="128"/>
      </rPr>
      <t>職種欄</t>
    </r>
    <r>
      <rPr>
        <sz val="11"/>
        <rFont val="ＭＳ Ｐゴシック"/>
        <family val="3"/>
        <charset val="128"/>
      </rPr>
      <t>は免許の所持の有無ではなく、採用された職種をリストから選ぶこと。</t>
    </r>
    <phoneticPr fontId="4"/>
  </si>
  <si>
    <t>⑤全シート入力後にこのエクセルファイルをメールで提出してください。</t>
    <phoneticPr fontId="4"/>
  </si>
  <si>
    <t>　　必要になりますので、保管しておいてください。※</t>
    <phoneticPr fontId="4"/>
  </si>
  <si>
    <t>①右記の入力例を参考に基本情報を入力してください。（緑色セルはプルダウンリストから選択してください。）</t>
    <rPh sb="1" eb="3">
      <t>ウキ</t>
    </rPh>
    <rPh sb="4" eb="7">
      <t>ニュウリョクレイ</t>
    </rPh>
    <rPh sb="8" eb="10">
      <t>サンコウ</t>
    </rPh>
    <rPh sb="11" eb="13">
      <t>キホン</t>
    </rPh>
    <rPh sb="13" eb="15">
      <t>ジョウホウ</t>
    </rPh>
    <rPh sb="16" eb="18">
      <t>ニュウリョク</t>
    </rPh>
    <rPh sb="26" eb="27">
      <t>ミドリ</t>
    </rPh>
    <rPh sb="27" eb="28">
      <t>イロ</t>
    </rPh>
    <rPh sb="41" eb="43">
      <t>センタク</t>
    </rPh>
    <phoneticPr fontId="4"/>
  </si>
  <si>
    <t>年度</t>
    <rPh sb="0" eb="2">
      <t>ネンド</t>
    </rPh>
    <phoneticPr fontId="4"/>
  </si>
  <si>
    <t>年４月１日</t>
    <rPh sb="0" eb="1">
      <t>ネン</t>
    </rPh>
    <rPh sb="2" eb="3">
      <t>ガツ</t>
    </rPh>
    <rPh sb="4" eb="5">
      <t>ニチ</t>
    </rPh>
    <phoneticPr fontId="4"/>
  </si>
  <si>
    <t>年３月31日</t>
    <rPh sb="0" eb="1">
      <t>ネン</t>
    </rPh>
    <rPh sb="2" eb="3">
      <t>ガツ</t>
    </rPh>
    <rPh sb="5" eb="6">
      <t>ニチ</t>
    </rPh>
    <phoneticPr fontId="4"/>
  </si>
  <si>
    <t>対 象 経 費 の 支 出 予 定 額 内 訳 （記入例）</t>
    <rPh sb="0" eb="1">
      <t>タイ</t>
    </rPh>
    <rPh sb="2" eb="3">
      <t>ゾウ</t>
    </rPh>
    <rPh sb="4" eb="5">
      <t>キョウ</t>
    </rPh>
    <rPh sb="6" eb="7">
      <t>ヒ</t>
    </rPh>
    <rPh sb="10" eb="11">
      <t>ササ</t>
    </rPh>
    <rPh sb="12" eb="13">
      <t>デ</t>
    </rPh>
    <rPh sb="14" eb="15">
      <t>ヨ</t>
    </rPh>
    <rPh sb="16" eb="17">
      <t>サダム</t>
    </rPh>
    <rPh sb="18" eb="19">
      <t>ガク</t>
    </rPh>
    <rPh sb="20" eb="21">
      <t>ナイ</t>
    </rPh>
    <rPh sb="22" eb="23">
      <t>ヤク</t>
    </rPh>
    <rPh sb="25" eb="28">
      <t>キニュウレイ</t>
    </rPh>
    <phoneticPr fontId="4"/>
  </si>
  <si>
    <r>
      <t>令和</t>
    </r>
    <r>
      <rPr>
        <b/>
        <sz val="8"/>
        <color rgb="FFFF0000"/>
        <rFont val="ＭＳ Ｐゴシック"/>
        <family val="3"/>
        <charset val="128"/>
      </rPr>
      <t>７</t>
    </r>
    <r>
      <rPr>
        <sz val="8"/>
        <rFont val="ＭＳ Ｐゴシック"/>
        <family val="3"/>
        <charset val="128"/>
      </rPr>
      <t>年度事業への申請の有無</t>
    </r>
    <rPh sb="0" eb="2">
      <t>レイワ</t>
    </rPh>
    <rPh sb="3" eb="5">
      <t>ネンド</t>
    </rPh>
    <phoneticPr fontId="4"/>
  </si>
  <si>
    <t>助産師</t>
    <phoneticPr fontId="4"/>
  </si>
  <si>
    <t>准看護師</t>
    <phoneticPr fontId="4"/>
  </si>
  <si>
    <t>看護師</t>
    <phoneticPr fontId="4"/>
  </si>
  <si>
    <t>保健師</t>
    <phoneticPr fontId="4"/>
  </si>
  <si>
    <r>
      <t xml:space="preserve">← 内訳に記入できなければ、シート「消耗品内訳」に記入してください。
</t>
    </r>
    <r>
      <rPr>
        <b/>
        <sz val="12"/>
        <color rgb="FFFFFF00"/>
        <rFont val="ＭＳ Ｐゴシック"/>
        <family val="3"/>
        <charset val="128"/>
      </rPr>
      <t>← 本事業に必要な資料（会議に使用した資料も含む）やテキスト等の印刷製本費を計上願います。</t>
    </r>
    <rPh sb="2" eb="4">
      <t>ウチワケ</t>
    </rPh>
    <rPh sb="5" eb="7">
      <t>キニュウ</t>
    </rPh>
    <rPh sb="18" eb="21">
      <t>ショウモウヒン</t>
    </rPh>
    <rPh sb="21" eb="23">
      <t>ウチワケ</t>
    </rPh>
    <rPh sb="73" eb="75">
      <t>ケイジョウ</t>
    </rPh>
    <rPh sb="75" eb="76">
      <t>ネガ</t>
    </rPh>
    <phoneticPr fontId="4"/>
  </si>
  <si>
    <t>←備品は、品名、単価、数量を記入してください。</t>
    <rPh sb="1" eb="3">
      <t>ビヒン</t>
    </rPh>
    <rPh sb="5" eb="7">
      <t>ヒンメイ</t>
    </rPh>
    <rPh sb="8" eb="10">
      <t>タンカ</t>
    </rPh>
    <rPh sb="11" eb="13">
      <t>スウリョウ</t>
    </rPh>
    <rPh sb="14" eb="16">
      <t>キニュウ</t>
    </rPh>
    <phoneticPr fontId="4"/>
  </si>
  <si>
    <r>
      <t>当該年度の</t>
    </r>
    <r>
      <rPr>
        <b/>
        <sz val="11"/>
        <color indexed="12"/>
        <rFont val="ＭＳ Ｐゴシック"/>
        <family val="3"/>
        <charset val="128"/>
      </rPr>
      <t>研修期間修了までに納品され、当該年度の研修に活用するものが計上可能です。</t>
    </r>
    <rPh sb="0" eb="2">
      <t>トウガイ</t>
    </rPh>
    <rPh sb="2" eb="4">
      <t>ネンド</t>
    </rPh>
    <rPh sb="5" eb="7">
      <t>ケンシュウ</t>
    </rPh>
    <rPh sb="7" eb="9">
      <t>キカン</t>
    </rPh>
    <rPh sb="9" eb="11">
      <t>シュウリョウ</t>
    </rPh>
    <rPh sb="14" eb="16">
      <t>ノウヒン</t>
    </rPh>
    <rPh sb="19" eb="21">
      <t>トウガイ</t>
    </rPh>
    <rPh sb="21" eb="23">
      <t>ネンド</t>
    </rPh>
    <rPh sb="24" eb="26">
      <t>ケンシュウ</t>
    </rPh>
    <rPh sb="27" eb="29">
      <t>カツヨウ</t>
    </rPh>
    <rPh sb="34" eb="36">
      <t>ケイジョウ</t>
    </rPh>
    <rPh sb="36" eb="38">
      <t>カノウ</t>
    </rPh>
    <phoneticPr fontId="4"/>
  </si>
  <si>
    <t>※実績報告の際、領収書コピー（領収年月日が補助事業期間内であること）の添付が</t>
    <rPh sb="1" eb="3">
      <t>ジッセキ</t>
    </rPh>
    <rPh sb="3" eb="5">
      <t>ホウコク</t>
    </rPh>
    <rPh sb="6" eb="7">
      <t>サイ</t>
    </rPh>
    <rPh sb="8" eb="11">
      <t>リョウシュウショ</t>
    </rPh>
    <rPh sb="15" eb="17">
      <t>リョウシュウ</t>
    </rPh>
    <rPh sb="17" eb="20">
      <t>ネンガッピ</t>
    </rPh>
    <rPh sb="21" eb="23">
      <t>ホジョ</t>
    </rPh>
    <rPh sb="23" eb="25">
      <t>ジギョウ</t>
    </rPh>
    <rPh sb="25" eb="28">
      <t>キカンナイ</t>
    </rPh>
    <rPh sb="35" eb="37">
      <t>テンプ</t>
    </rPh>
    <phoneticPr fontId="4"/>
  </si>
  <si>
    <t>← 研修責任者の経費のみ計上できます。　
    様式１－３事業計画書の研修責任者数と整合を図ってください。</t>
    <rPh sb="2" eb="4">
      <t>ケンシュウ</t>
    </rPh>
    <rPh sb="4" eb="7">
      <t>セキニンシャ</t>
    </rPh>
    <rPh sb="8" eb="10">
      <t>ケイヒ</t>
    </rPh>
    <rPh sb="12" eb="14">
      <t>ケイジョウ</t>
    </rPh>
    <rPh sb="25" eb="27">
      <t>ヨウシキ</t>
    </rPh>
    <rPh sb="30" eb="32">
      <t>ジギョウ</t>
    </rPh>
    <rPh sb="32" eb="35">
      <t>ケイカクショ</t>
    </rPh>
    <rPh sb="36" eb="38">
      <t>ケンシュウ</t>
    </rPh>
    <rPh sb="38" eb="41">
      <t>セキニンシャ</t>
    </rPh>
    <rPh sb="41" eb="42">
      <t>スウ</t>
    </rPh>
    <rPh sb="43" eb="45">
      <t>セイゴウ</t>
    </rPh>
    <rPh sb="46" eb="47">
      <t>ハカ</t>
    </rPh>
    <phoneticPr fontId="4"/>
  </si>
  <si>
    <t>会議費</t>
    <rPh sb="0" eb="3">
      <t>カイギヒ</t>
    </rPh>
    <phoneticPr fontId="4"/>
  </si>
  <si>
    <t>← 外部会議室を利用する場合の使用料はこちらに計上してくださいｌ。詳細は「R08 交付申請入力手順」を参照願います。</t>
    <phoneticPr fontId="4"/>
  </si>
  <si>
    <t>資料代　10円×30枚×10部×3回=9,000円</t>
    <rPh sb="0" eb="2">
      <t>シリョウ</t>
    </rPh>
    <rPh sb="2" eb="3">
      <t>ダイ</t>
    </rPh>
    <rPh sb="6" eb="7">
      <t>エン</t>
    </rPh>
    <rPh sb="10" eb="11">
      <t>マイ</t>
    </rPh>
    <rPh sb="14" eb="15">
      <t>ブ</t>
    </rPh>
    <rPh sb="17" eb="18">
      <t>カイ</t>
    </rPh>
    <rPh sb="24" eb="25">
      <t>エン</t>
    </rPh>
    <phoneticPr fontId="4"/>
  </si>
  <si>
    <t>資料代　10円×50枚×5部×2回=5,000円</t>
    <rPh sb="0" eb="2">
      <t>シリョウ</t>
    </rPh>
    <rPh sb="2" eb="3">
      <t>ダイ</t>
    </rPh>
    <rPh sb="6" eb="7">
      <t>エン</t>
    </rPh>
    <rPh sb="10" eb="11">
      <t>マイ</t>
    </rPh>
    <rPh sb="13" eb="14">
      <t>ブ</t>
    </rPh>
    <rPh sb="16" eb="17">
      <t>カイ</t>
    </rPh>
    <rPh sb="23" eb="24">
      <t>エン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</si>
</sst>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d&quot;日&quot;;@"/>
    <numFmt numFmtId="177" formatCode="#,##0_ "/>
    <numFmt numFmtId="178" formatCode="0.0_ "/>
    <numFmt numFmtId="179" formatCode="0_ "/>
    <numFmt numFmtId="180" formatCode="#,##0_ ;[Red]\-#,##0\ "/>
    <numFmt numFmtId="181" formatCode="\(General\)"/>
    <numFmt numFmtId="182" formatCode="0.0_);[Red]\(0.0\)"/>
    <numFmt numFmtId="183" formatCode="#,##0.0;[Red]\-#,##0.0"/>
    <numFmt numFmtId="184" formatCode="#,##0.0_ ;[Red]\-#,##0.0\ "/>
    <numFmt numFmtId="185" formatCode="#,##0.0;&quot;▲ &quot;#,##0.0"/>
    <numFmt numFmtId="186" formatCode="#,##0&quot;人&quot;"/>
    <numFmt numFmtId="187" formatCode="[$-411]ge\.m\.d;@"/>
  </numFmts>
  <fonts count="76">
    <font>
      <sz val="11"/>
      <name val="ＭＳ Ｐゴシック"/>
      <family val="3"/>
      <charset val="128"/>
    </font>
    <font>
      <sz val="11"/>
      <name val="ＭＳ Ｐゴシック"/>
      <family val="3"/>
      <charset val="128"/>
    </font>
    <font>
      <sz val="11"/>
      <name val="ＭＳ Ｐ明朝"/>
      <family val="1"/>
      <charset val="128"/>
    </font>
    <font>
      <sz val="11"/>
      <name val="ＭＳ 明朝"/>
      <family val="1"/>
      <charset val="128"/>
    </font>
    <font>
      <sz val="6"/>
      <name val="ＭＳ Ｐゴシック"/>
      <family val="3"/>
      <charset val="128"/>
    </font>
    <font>
      <b/>
      <sz val="12"/>
      <color indexed="12"/>
      <name val="ＭＳ Ｐゴシック"/>
      <family val="3"/>
      <charset val="128"/>
    </font>
    <font>
      <b/>
      <sz val="11"/>
      <name val="ＭＳ Ｐゴシック"/>
      <family val="3"/>
      <charset val="128"/>
    </font>
    <font>
      <sz val="11"/>
      <color indexed="9"/>
      <name val="ＭＳ 明朝"/>
      <family val="1"/>
      <charset val="128"/>
    </font>
    <font>
      <sz val="9"/>
      <name val="ＭＳ Ｐゴシック"/>
      <family val="3"/>
      <charset val="128"/>
    </font>
    <font>
      <sz val="10"/>
      <name val="ＭＳ Ｐゴシック"/>
      <family val="3"/>
      <charset val="128"/>
    </font>
    <font>
      <sz val="12"/>
      <name val="ＭＳ Ｐゴシック"/>
      <family val="3"/>
      <charset val="128"/>
    </font>
    <font>
      <sz val="16"/>
      <name val="ＭＳ Ｐゴシック"/>
      <family val="3"/>
      <charset val="128"/>
    </font>
    <font>
      <sz val="12"/>
      <color indexed="12"/>
      <name val="ＭＳ Ｐゴシック"/>
      <family val="3"/>
      <charset val="128"/>
    </font>
    <font>
      <sz val="14"/>
      <name val="ＭＳ Ｐゴシック"/>
      <family val="3"/>
      <charset val="128"/>
    </font>
    <font>
      <b/>
      <sz val="12"/>
      <name val="ＭＳ Ｐゴシック"/>
      <family val="3"/>
      <charset val="128"/>
    </font>
    <font>
      <sz val="6"/>
      <name val="ＭＳ Ｐ明朝"/>
      <family val="1"/>
      <charset val="128"/>
    </font>
    <font>
      <sz val="11"/>
      <color indexed="9"/>
      <name val="ＭＳ Ｐゴシック"/>
      <family val="3"/>
      <charset val="128"/>
    </font>
    <font>
      <sz val="8"/>
      <name val="ＭＳ Ｐゴシック"/>
      <family val="3"/>
      <charset val="128"/>
    </font>
    <font>
      <sz val="11"/>
      <name val="ＭＳ Ｐゴシック"/>
      <family val="3"/>
      <charset val="128"/>
    </font>
    <font>
      <b/>
      <sz val="14"/>
      <color indexed="10"/>
      <name val="ＭＳ Ｐゴシック"/>
      <family val="3"/>
      <charset val="128"/>
    </font>
    <font>
      <b/>
      <sz val="14"/>
      <name val="ＭＳ Ｐゴシック"/>
      <family val="3"/>
      <charset val="128"/>
    </font>
    <font>
      <sz val="9"/>
      <name val="ＭＳ 明朝"/>
      <family val="1"/>
      <charset val="128"/>
    </font>
    <font>
      <b/>
      <sz val="11"/>
      <color indexed="10"/>
      <name val="ＭＳ Ｐゴシック"/>
      <family val="3"/>
      <charset val="128"/>
    </font>
    <font>
      <sz val="12"/>
      <name val="ＭＳ 明朝"/>
      <family val="1"/>
      <charset val="128"/>
    </font>
    <font>
      <sz val="6"/>
      <name val="ＭＳ 明朝"/>
      <family val="1"/>
      <charset val="128"/>
    </font>
    <font>
      <sz val="16"/>
      <name val="ＭＳ 明朝"/>
      <family val="1"/>
      <charset val="128"/>
    </font>
    <font>
      <b/>
      <sz val="12"/>
      <name val="ＭＳ 明朝"/>
      <family val="1"/>
      <charset val="128"/>
    </font>
    <font>
      <sz val="11"/>
      <name val="ＭＳ ゴシック"/>
      <family val="3"/>
      <charset val="128"/>
    </font>
    <font>
      <sz val="18"/>
      <name val="ＭＳ 明朝"/>
      <family val="1"/>
      <charset val="128"/>
    </font>
    <font>
      <sz val="14"/>
      <color indexed="9"/>
      <name val="ＭＳ Ｐゴシック"/>
      <family val="3"/>
      <charset val="128"/>
    </font>
    <font>
      <b/>
      <sz val="12"/>
      <color indexed="10"/>
      <name val="ＭＳ Ｐゴシック"/>
      <family val="3"/>
      <charset val="128"/>
    </font>
    <font>
      <sz val="9"/>
      <color indexed="10"/>
      <name val="ＭＳ Ｐゴシック"/>
      <family val="3"/>
      <charset val="128"/>
    </font>
    <font>
      <sz val="11"/>
      <color indexed="10"/>
      <name val="ＭＳ Ｐゴシック"/>
      <family val="3"/>
      <charset val="128"/>
    </font>
    <font>
      <sz val="9"/>
      <color indexed="81"/>
      <name val="ＭＳ Ｐゴシック"/>
      <family val="3"/>
      <charset val="128"/>
    </font>
    <font>
      <sz val="16"/>
      <color indexed="9"/>
      <name val="ＭＳ Ｐゴシック"/>
      <family val="3"/>
      <charset val="128"/>
    </font>
    <font>
      <sz val="9"/>
      <color indexed="9"/>
      <name val="ＭＳ Ｐゴシック"/>
      <family val="3"/>
      <charset val="128"/>
    </font>
    <font>
      <b/>
      <sz val="9"/>
      <color indexed="81"/>
      <name val="ＭＳ Ｐゴシック"/>
      <family val="3"/>
      <charset val="128"/>
    </font>
    <font>
      <sz val="10.5"/>
      <name val="ＭＳ Ｐゴシック"/>
      <family val="3"/>
      <charset val="128"/>
    </font>
    <font>
      <sz val="7"/>
      <name val="ＭＳ Ｐゴシック"/>
      <family val="3"/>
      <charset val="128"/>
    </font>
    <font>
      <b/>
      <sz val="10"/>
      <name val="ＭＳ Ｐゴシック"/>
      <family val="3"/>
      <charset val="128"/>
    </font>
    <font>
      <sz val="10"/>
      <color indexed="81"/>
      <name val="ＭＳ Ｐゴシック"/>
      <family val="3"/>
      <charset val="128"/>
    </font>
    <font>
      <b/>
      <sz val="11"/>
      <color indexed="12"/>
      <name val="ＭＳ Ｐゴシック"/>
      <family val="3"/>
      <charset val="128"/>
    </font>
    <font>
      <b/>
      <sz val="9"/>
      <name val="ＭＳ Ｐゴシック"/>
      <family val="3"/>
      <charset val="128"/>
    </font>
    <font>
      <b/>
      <sz val="8"/>
      <name val="ＭＳ Ｐゴシック"/>
      <family val="3"/>
      <charset val="128"/>
    </font>
    <font>
      <sz val="12"/>
      <name val="ＭＳ Ｐ明朝"/>
      <family val="1"/>
      <charset val="128"/>
    </font>
    <font>
      <sz val="11"/>
      <color theme="0"/>
      <name val="ＭＳ Ｐゴシック"/>
      <family val="3"/>
      <charset val="128"/>
    </font>
    <font>
      <b/>
      <sz val="11"/>
      <color rgb="FFFF0000"/>
      <name val="ＭＳ Ｐゴシック"/>
      <family val="3"/>
      <charset val="128"/>
    </font>
    <font>
      <b/>
      <sz val="9"/>
      <color rgb="FFFF0000"/>
      <name val="ＭＳ Ｐゴシック"/>
      <family val="3"/>
      <charset val="128"/>
    </font>
    <font>
      <sz val="11"/>
      <color rgb="FFFF0000"/>
      <name val="ＭＳ Ｐゴシック"/>
      <family val="3"/>
      <charset val="128"/>
    </font>
    <font>
      <sz val="12"/>
      <color rgb="FF0000FF"/>
      <name val="ＭＳ Ｐゴシック"/>
      <family val="3"/>
      <charset val="128"/>
    </font>
    <font>
      <b/>
      <sz val="12"/>
      <color rgb="FFFF0000"/>
      <name val="ＭＳ Ｐゴシック"/>
      <family val="3"/>
      <charset val="128"/>
    </font>
    <font>
      <b/>
      <sz val="11"/>
      <color rgb="FF0000FF"/>
      <name val="ＭＳ Ｐゴシック"/>
      <family val="3"/>
      <charset val="128"/>
    </font>
    <font>
      <sz val="11"/>
      <color rgb="FF0000FF"/>
      <name val="ＭＳ Ｐゴシック"/>
      <family val="3"/>
      <charset val="128"/>
    </font>
    <font>
      <sz val="10"/>
      <color rgb="FFFF0000"/>
      <name val="ＭＳ Ｐゴシック"/>
      <family val="3"/>
      <charset val="128"/>
    </font>
    <font>
      <b/>
      <sz val="14"/>
      <color rgb="FFFF0000"/>
      <name val="ＭＳ Ｐゴシック"/>
      <family val="3"/>
      <charset val="128"/>
    </font>
    <font>
      <b/>
      <u val="double"/>
      <sz val="18"/>
      <color rgb="FFFF0000"/>
      <name val="ＭＳ Ｐゴシック"/>
      <family val="3"/>
      <charset val="128"/>
    </font>
    <font>
      <sz val="10"/>
      <name val="ＭＳ 明朝"/>
      <family val="1"/>
      <charset val="128"/>
    </font>
    <font>
      <sz val="14"/>
      <name val="ＭＳ 明朝"/>
      <family val="1"/>
      <charset val="128"/>
    </font>
    <font>
      <b/>
      <sz val="9"/>
      <color indexed="81"/>
      <name val="MS P ゴシック"/>
      <family val="3"/>
      <charset val="128"/>
    </font>
    <font>
      <b/>
      <sz val="14"/>
      <color theme="9" tint="-0.499984740745262"/>
      <name val="ＭＳ Ｐゴシック"/>
      <family val="3"/>
      <charset val="128"/>
    </font>
    <font>
      <sz val="16"/>
      <color theme="1"/>
      <name val="ＭＳ 明朝"/>
      <family val="1"/>
      <charset val="128"/>
    </font>
    <font>
      <sz val="6"/>
      <name val="ＭＳ 明朝"/>
      <family val="2"/>
      <charset val="128"/>
    </font>
    <font>
      <u/>
      <sz val="11"/>
      <color theme="10"/>
      <name val="ＭＳ Ｐゴシック"/>
      <family val="3"/>
      <charset val="128"/>
    </font>
    <font>
      <b/>
      <sz val="11"/>
      <color indexed="10"/>
      <name val="ＭＳ 明朝"/>
      <family val="1"/>
      <charset val="128"/>
    </font>
    <font>
      <sz val="11"/>
      <color theme="1"/>
      <name val="ＭＳ 明朝"/>
      <family val="1"/>
      <charset val="128"/>
    </font>
    <font>
      <sz val="11"/>
      <color rgb="FF000000"/>
      <name val="ＭＳ 明朝"/>
      <family val="1"/>
      <charset val="128"/>
    </font>
    <font>
      <b/>
      <sz val="14"/>
      <color indexed="81"/>
      <name val="ＭＳ Ｐゴシック"/>
      <family val="3"/>
      <charset val="128"/>
    </font>
    <font>
      <sz val="14"/>
      <color indexed="81"/>
      <name val="ＭＳ Ｐゴシック"/>
      <family val="3"/>
      <charset val="128"/>
    </font>
    <font>
      <u/>
      <sz val="10"/>
      <name val="ＭＳ Ｐゴシック"/>
      <family val="3"/>
      <charset val="128"/>
    </font>
    <font>
      <b/>
      <sz val="8"/>
      <color rgb="FFFF0000"/>
      <name val="ＭＳ Ｐゴシック"/>
      <family val="3"/>
      <charset val="128"/>
    </font>
    <font>
      <sz val="12"/>
      <color rgb="FFFF0000"/>
      <name val="ＭＳ Ｐゴシック"/>
      <family val="3"/>
      <charset val="128"/>
    </font>
    <font>
      <sz val="9"/>
      <color indexed="81"/>
      <name val="MS P ゴシック"/>
      <family val="3"/>
      <charset val="128"/>
    </font>
    <font>
      <b/>
      <sz val="9"/>
      <color indexed="10"/>
      <name val="MS P ゴシック"/>
      <family val="3"/>
      <charset val="128"/>
    </font>
    <font>
      <sz val="11"/>
      <color rgb="FF00B050"/>
      <name val="ＭＳ Ｐゴシック"/>
      <family val="3"/>
      <charset val="128"/>
    </font>
    <font>
      <sz val="14"/>
      <color rgb="FFFF0000"/>
      <name val="ＭＳ Ｐゴシック"/>
      <family val="3"/>
      <charset val="128"/>
    </font>
    <font>
      <b/>
      <sz val="12"/>
      <color rgb="FFFFFF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9"/>
        <bgColor indexed="9"/>
      </patternFill>
    </fill>
    <fill>
      <patternFill patternType="solid">
        <fgColor indexed="13"/>
        <bgColor indexed="64"/>
      </patternFill>
    </fill>
    <fill>
      <patternFill patternType="solid">
        <fgColor rgb="FFFFFF00"/>
        <bgColor indexed="64"/>
      </patternFill>
    </fill>
    <fill>
      <patternFill patternType="solid">
        <fgColor rgb="FFCCECFF"/>
        <bgColor indexed="64"/>
      </patternFill>
    </fill>
    <fill>
      <patternFill patternType="solid">
        <fgColor rgb="FFCCFFFF"/>
        <bgColor indexed="64"/>
      </patternFill>
    </fill>
    <fill>
      <patternFill patternType="solid">
        <fgColor theme="0"/>
        <bgColor indexed="64"/>
      </patternFill>
    </fill>
    <fill>
      <patternFill patternType="solid">
        <fgColor rgb="FFFFFF99"/>
        <bgColor indexed="64"/>
      </patternFill>
    </fill>
    <fill>
      <patternFill patternType="solid">
        <fgColor rgb="FF99FFCC"/>
        <bgColor indexed="64"/>
      </patternFill>
    </fill>
    <fill>
      <patternFill patternType="solid">
        <fgColor rgb="FFCCFFCC"/>
        <bgColor indexed="64"/>
      </patternFill>
    </fill>
    <fill>
      <patternFill patternType="solid">
        <fgColor rgb="FFFFFFCC"/>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3" tint="0.79998168889431442"/>
        <bgColor indexed="64"/>
      </patternFill>
    </fill>
  </fills>
  <borders count="123">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style="medium">
        <color indexed="64"/>
      </right>
      <top/>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dotted">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thin">
        <color indexed="64"/>
      </left>
      <right style="dotted">
        <color indexed="64"/>
      </right>
      <top/>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medium">
        <color indexed="8"/>
      </left>
      <right/>
      <top/>
      <bottom/>
      <diagonal/>
    </border>
    <border>
      <left/>
      <right style="thin">
        <color indexed="64"/>
      </right>
      <top style="thin">
        <color indexed="64"/>
      </top>
      <bottom style="dotted">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top style="thin">
        <color indexed="64"/>
      </top>
      <bottom/>
      <diagonal/>
    </border>
    <border>
      <left style="dotted">
        <color indexed="64"/>
      </left>
      <right/>
      <top style="medium">
        <color indexed="64"/>
      </top>
      <bottom/>
      <diagonal/>
    </border>
    <border>
      <left style="dotted">
        <color indexed="64"/>
      </left>
      <right/>
      <top/>
      <bottom style="medium">
        <color indexed="64"/>
      </bottom>
      <diagonal/>
    </border>
    <border>
      <left/>
      <right style="thin">
        <color indexed="64"/>
      </right>
      <top/>
      <bottom style="medium">
        <color indexed="64"/>
      </bottom>
      <diagonal/>
    </border>
    <border>
      <left style="dotted">
        <color indexed="64"/>
      </left>
      <right style="thin">
        <color indexed="64"/>
      </right>
      <top style="thin">
        <color indexed="64"/>
      </top>
      <bottom/>
      <diagonal/>
    </border>
    <border>
      <left style="medium">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left style="medium">
        <color indexed="64"/>
      </left>
      <right/>
      <top/>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style="thin">
        <color indexed="64"/>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2" fillId="0" borderId="0"/>
    <xf numFmtId="0" fontId="1" fillId="0" borderId="0">
      <alignment vertical="center"/>
    </xf>
    <xf numFmtId="0" fontId="3" fillId="0" borderId="0"/>
    <xf numFmtId="0" fontId="1" fillId="0" borderId="0">
      <alignment vertical="center"/>
    </xf>
    <xf numFmtId="0" fontId="1" fillId="0" borderId="0"/>
    <xf numFmtId="0" fontId="62" fillId="0" borderId="0" applyNumberFormat="0" applyFill="0" applyBorder="0" applyAlignment="0" applyProtection="0">
      <alignment vertical="center"/>
    </xf>
    <xf numFmtId="0" fontId="1" fillId="0" borderId="0"/>
  </cellStyleXfs>
  <cellXfs count="818">
    <xf numFmtId="0" fontId="0" fillId="0" borderId="0" xfId="0">
      <alignment vertical="center"/>
    </xf>
    <xf numFmtId="0" fontId="0" fillId="2" borderId="0" xfId="0" applyFill="1">
      <alignment vertical="center"/>
    </xf>
    <xf numFmtId="0" fontId="5" fillId="2" borderId="0" xfId="0" applyFont="1" applyFill="1">
      <alignment vertical="center"/>
    </xf>
    <xf numFmtId="0" fontId="6" fillId="2" borderId="0" xfId="0" applyFont="1" applyFill="1">
      <alignment vertical="center"/>
    </xf>
    <xf numFmtId="0" fontId="1" fillId="2" borderId="0" xfId="0" applyFont="1" applyFill="1">
      <alignment vertical="center"/>
    </xf>
    <xf numFmtId="0" fontId="0" fillId="2" borderId="1" xfId="0" applyFill="1" applyBorder="1" applyAlignment="1">
      <alignment horizontal="distributed" vertical="center" indent="1"/>
    </xf>
    <xf numFmtId="0" fontId="0" fillId="2" borderId="2" xfId="0" applyFill="1" applyBorder="1" applyAlignment="1">
      <alignment horizontal="distributed" vertical="center" indent="1"/>
    </xf>
    <xf numFmtId="0" fontId="8" fillId="2" borderId="0" xfId="0" applyFont="1" applyFill="1" applyAlignment="1">
      <alignment horizontal="right" vertical="center"/>
    </xf>
    <xf numFmtId="0" fontId="0" fillId="2" borderId="3" xfId="0" applyFill="1" applyBorder="1">
      <alignment vertical="center"/>
    </xf>
    <xf numFmtId="0" fontId="0" fillId="3" borderId="4" xfId="0" applyFill="1" applyBorder="1" applyProtection="1">
      <alignment vertical="center"/>
      <protection locked="0"/>
    </xf>
    <xf numFmtId="0" fontId="0" fillId="2" borderId="5" xfId="0" applyFill="1" applyBorder="1">
      <alignment vertical="center"/>
    </xf>
    <xf numFmtId="38" fontId="1" fillId="2" borderId="6" xfId="1" applyFill="1" applyBorder="1">
      <alignment vertical="center"/>
    </xf>
    <xf numFmtId="0" fontId="0" fillId="3" borderId="7" xfId="0" applyFill="1" applyBorder="1" applyProtection="1">
      <alignment vertical="center"/>
      <protection locked="0"/>
    </xf>
    <xf numFmtId="0" fontId="9" fillId="2" borderId="8" xfId="0" applyFont="1" applyFill="1" applyBorder="1">
      <alignment vertical="center"/>
    </xf>
    <xf numFmtId="38" fontId="1" fillId="2" borderId="9" xfId="1" applyFill="1" applyBorder="1">
      <alignment vertical="center"/>
    </xf>
    <xf numFmtId="0" fontId="9" fillId="2" borderId="10" xfId="0" applyFont="1" applyFill="1" applyBorder="1">
      <alignment vertical="center"/>
    </xf>
    <xf numFmtId="38" fontId="1" fillId="2" borderId="7" xfId="1" applyFill="1" applyBorder="1">
      <alignment vertical="center"/>
    </xf>
    <xf numFmtId="0" fontId="8" fillId="2" borderId="0" xfId="0" applyFont="1" applyFill="1">
      <alignment vertical="center"/>
    </xf>
    <xf numFmtId="0" fontId="9" fillId="2" borderId="11" xfId="0" applyFont="1" applyFill="1" applyBorder="1">
      <alignment vertical="center"/>
    </xf>
    <xf numFmtId="38" fontId="1" fillId="2" borderId="12" xfId="1" applyFill="1" applyBorder="1">
      <alignment vertical="center"/>
    </xf>
    <xf numFmtId="38" fontId="1" fillId="2" borderId="0" xfId="1" applyFill="1" applyBorder="1">
      <alignment vertical="center"/>
    </xf>
    <xf numFmtId="0" fontId="0" fillId="2" borderId="13" xfId="0" applyFill="1" applyBorder="1">
      <alignment vertical="center"/>
    </xf>
    <xf numFmtId="0" fontId="8" fillId="2" borderId="0" xfId="0" applyFont="1" applyFill="1" applyAlignment="1">
      <alignment vertical="top" wrapText="1"/>
    </xf>
    <xf numFmtId="38" fontId="1" fillId="0" borderId="0" xfId="1">
      <alignment vertical="center"/>
    </xf>
    <xf numFmtId="0" fontId="16" fillId="2" borderId="0" xfId="0" applyFont="1" applyFill="1">
      <alignment vertical="center"/>
    </xf>
    <xf numFmtId="0" fontId="8" fillId="2" borderId="0" xfId="0" applyFont="1" applyFill="1" applyAlignment="1">
      <alignment horizontal="left" vertical="top" wrapText="1"/>
    </xf>
    <xf numFmtId="0" fontId="18" fillId="2" borderId="0" xfId="0" applyFont="1" applyFill="1">
      <alignment vertical="center"/>
    </xf>
    <xf numFmtId="0" fontId="18" fillId="2" borderId="14" xfId="0" applyFont="1" applyFill="1" applyBorder="1">
      <alignment vertical="center"/>
    </xf>
    <xf numFmtId="0" fontId="18" fillId="2" borderId="15" xfId="0" applyFont="1" applyFill="1" applyBorder="1">
      <alignment vertical="center"/>
    </xf>
    <xf numFmtId="0" fontId="18" fillId="2" borderId="16" xfId="0" applyFont="1" applyFill="1" applyBorder="1">
      <alignment vertical="center"/>
    </xf>
    <xf numFmtId="0" fontId="18" fillId="2" borderId="17" xfId="0" applyFont="1" applyFill="1" applyBorder="1">
      <alignment vertical="center"/>
    </xf>
    <xf numFmtId="0" fontId="18" fillId="2" borderId="18" xfId="0" applyFont="1" applyFill="1" applyBorder="1">
      <alignment vertical="center"/>
    </xf>
    <xf numFmtId="0" fontId="1" fillId="2" borderId="19" xfId="0" applyFont="1" applyFill="1" applyBorder="1" applyAlignment="1">
      <alignment horizontal="center" vertical="center"/>
    </xf>
    <xf numFmtId="0" fontId="1" fillId="0" borderId="20" xfId="2" applyFont="1" applyBorder="1" applyAlignment="1">
      <alignment horizontal="left" vertical="center" indent="1"/>
    </xf>
    <xf numFmtId="0" fontId="1" fillId="4" borderId="21" xfId="2" applyFont="1" applyFill="1" applyBorder="1" applyAlignment="1">
      <alignment horizontal="left" vertical="center" indent="1"/>
    </xf>
    <xf numFmtId="0" fontId="1" fillId="2" borderId="21" xfId="0" applyFont="1" applyFill="1" applyBorder="1" applyAlignment="1">
      <alignment horizontal="left" vertical="center" indent="1"/>
    </xf>
    <xf numFmtId="0" fontId="1" fillId="2" borderId="22" xfId="0" applyFont="1" applyFill="1" applyBorder="1" applyAlignment="1">
      <alignment horizontal="left" vertical="center" indent="1"/>
    </xf>
    <xf numFmtId="0" fontId="0" fillId="3" borderId="23" xfId="0" applyFill="1" applyBorder="1" applyProtection="1">
      <alignment vertical="center"/>
      <protection locked="0"/>
    </xf>
    <xf numFmtId="0" fontId="0" fillId="2" borderId="24" xfId="0" applyFill="1" applyBorder="1">
      <alignment vertical="center"/>
    </xf>
    <xf numFmtId="0" fontId="0" fillId="2" borderId="0" xfId="0" applyFill="1" applyAlignment="1">
      <alignment horizontal="left" vertical="center"/>
    </xf>
    <xf numFmtId="0" fontId="0" fillId="3" borderId="25" xfId="0" applyFill="1" applyBorder="1" applyProtection="1">
      <alignment vertical="center"/>
      <protection locked="0"/>
    </xf>
    <xf numFmtId="0" fontId="0" fillId="3" borderId="12" xfId="0" applyFill="1" applyBorder="1" applyProtection="1">
      <alignment vertical="center"/>
      <protection locked="0"/>
    </xf>
    <xf numFmtId="0" fontId="0" fillId="2" borderId="24" xfId="0" applyFill="1" applyBorder="1" applyAlignment="1">
      <alignment horizontal="left" vertical="center"/>
    </xf>
    <xf numFmtId="0" fontId="0" fillId="2" borderId="26" xfId="0" applyFill="1" applyBorder="1" applyAlignment="1">
      <alignment horizontal="left" vertical="center"/>
    </xf>
    <xf numFmtId="0" fontId="0" fillId="0" borderId="6" xfId="0" applyBorder="1">
      <alignment vertical="center"/>
    </xf>
    <xf numFmtId="0" fontId="8" fillId="2" borderId="17" xfId="0" applyFont="1" applyFill="1" applyBorder="1" applyAlignment="1">
      <alignment horizontal="left" vertical="top" wrapText="1"/>
    </xf>
    <xf numFmtId="0" fontId="17" fillId="3" borderId="27" xfId="0" applyFont="1" applyFill="1" applyBorder="1" applyAlignment="1" applyProtection="1">
      <alignment vertical="center" wrapText="1"/>
      <protection locked="0"/>
    </xf>
    <xf numFmtId="0" fontId="17" fillId="3" borderId="28" xfId="0" applyFont="1" applyFill="1" applyBorder="1" applyAlignment="1" applyProtection="1">
      <alignment vertical="center" wrapText="1"/>
      <protection locked="0"/>
    </xf>
    <xf numFmtId="0" fontId="17" fillId="3" borderId="29" xfId="0" applyFont="1" applyFill="1" applyBorder="1" applyAlignment="1" applyProtection="1">
      <alignment vertical="center" wrapText="1"/>
      <protection locked="0"/>
    </xf>
    <xf numFmtId="0" fontId="17" fillId="3" borderId="9" xfId="0" applyFont="1" applyFill="1" applyBorder="1" applyAlignment="1" applyProtection="1">
      <alignment vertical="center" wrapText="1"/>
      <protection locked="0"/>
    </xf>
    <xf numFmtId="0" fontId="17" fillId="3" borderId="7" xfId="0" applyFont="1" applyFill="1" applyBorder="1" applyAlignment="1" applyProtection="1">
      <alignment vertical="center" wrapText="1"/>
      <protection locked="0"/>
    </xf>
    <xf numFmtId="0" fontId="17" fillId="3" borderId="12" xfId="0" applyFont="1" applyFill="1" applyBorder="1" applyAlignment="1" applyProtection="1">
      <alignment vertical="center" wrapText="1"/>
      <protection locked="0"/>
    </xf>
    <xf numFmtId="0" fontId="9" fillId="3" borderId="27" xfId="0" applyFont="1" applyFill="1" applyBorder="1" applyAlignment="1" applyProtection="1">
      <alignment horizontal="right" vertical="center" wrapText="1" indent="1"/>
      <protection locked="0"/>
    </xf>
    <xf numFmtId="0" fontId="9" fillId="3" borderId="28" xfId="0" applyFont="1" applyFill="1" applyBorder="1" applyAlignment="1" applyProtection="1">
      <alignment horizontal="right" vertical="center" wrapText="1" indent="1"/>
      <protection locked="0"/>
    </xf>
    <xf numFmtId="0" fontId="9" fillId="3" borderId="29" xfId="0" applyFont="1" applyFill="1" applyBorder="1" applyAlignment="1" applyProtection="1">
      <alignment horizontal="right" vertical="center" wrapText="1" indent="1"/>
      <protection locked="0"/>
    </xf>
    <xf numFmtId="0" fontId="8" fillId="3" borderId="30" xfId="0" applyFont="1" applyFill="1" applyBorder="1" applyProtection="1">
      <alignment vertical="center"/>
      <protection locked="0"/>
    </xf>
    <xf numFmtId="0" fontId="10" fillId="3" borderId="27" xfId="0" applyFont="1" applyFill="1" applyBorder="1" applyProtection="1">
      <alignment vertical="center"/>
      <protection locked="0"/>
    </xf>
    <xf numFmtId="0" fontId="8" fillId="3" borderId="31" xfId="0" applyFont="1" applyFill="1" applyBorder="1" applyProtection="1">
      <alignment vertical="center"/>
      <protection locked="0"/>
    </xf>
    <xf numFmtId="0" fontId="10" fillId="3" borderId="32" xfId="0" applyFont="1" applyFill="1" applyBorder="1" applyProtection="1">
      <alignment vertical="center"/>
      <protection locked="0"/>
    </xf>
    <xf numFmtId="0" fontId="8" fillId="3" borderId="33" xfId="0" applyFont="1" applyFill="1" applyBorder="1" applyProtection="1">
      <alignment vertical="center"/>
      <protection locked="0"/>
    </xf>
    <xf numFmtId="0" fontId="9" fillId="3" borderId="30" xfId="0" applyFont="1" applyFill="1" applyBorder="1" applyProtection="1">
      <alignment vertical="center"/>
      <protection locked="0"/>
    </xf>
    <xf numFmtId="38" fontId="0" fillId="2" borderId="34" xfId="0" applyNumberFormat="1" applyFill="1" applyBorder="1">
      <alignment vertical="center"/>
    </xf>
    <xf numFmtId="38" fontId="1" fillId="2" borderId="34" xfId="0" applyNumberFormat="1" applyFont="1" applyFill="1" applyBorder="1" applyAlignment="1">
      <alignment vertical="center" wrapText="1"/>
    </xf>
    <xf numFmtId="0" fontId="1" fillId="3" borderId="27" xfId="0" applyFont="1" applyFill="1" applyBorder="1" applyProtection="1">
      <alignment vertical="center"/>
      <protection locked="0"/>
    </xf>
    <xf numFmtId="0" fontId="22" fillId="2" borderId="0" xfId="0" applyFont="1" applyFill="1">
      <alignment vertical="center"/>
    </xf>
    <xf numFmtId="0" fontId="10" fillId="2" borderId="0" xfId="0" applyFont="1" applyFill="1">
      <alignment vertical="center"/>
    </xf>
    <xf numFmtId="0" fontId="27" fillId="2" borderId="0" xfId="0" applyFont="1" applyFill="1">
      <alignment vertical="center"/>
    </xf>
    <xf numFmtId="0" fontId="3" fillId="2" borderId="0" xfId="0" applyFont="1" applyFill="1">
      <alignment vertical="center"/>
    </xf>
    <xf numFmtId="0" fontId="23" fillId="2" borderId="0" xfId="0" applyFont="1" applyFill="1">
      <alignment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11" fillId="2" borderId="0" xfId="0" applyFont="1" applyFill="1">
      <alignment vertical="center"/>
    </xf>
    <xf numFmtId="0" fontId="1" fillId="2" borderId="0" xfId="0" applyFont="1" applyFill="1" applyAlignment="1">
      <alignment horizontal="right" vertical="center"/>
    </xf>
    <xf numFmtId="0" fontId="1" fillId="2" borderId="32" xfId="0" applyFont="1" applyFill="1" applyBorder="1" applyAlignment="1">
      <alignment horizontal="center" vertical="center"/>
    </xf>
    <xf numFmtId="0" fontId="1" fillId="2" borderId="32" xfId="0" applyFont="1" applyFill="1" applyBorder="1" applyAlignment="1">
      <alignment horizontal="center" vertical="center" wrapText="1"/>
    </xf>
    <xf numFmtId="0" fontId="8" fillId="2" borderId="35" xfId="0" applyFont="1" applyFill="1" applyBorder="1" applyAlignment="1">
      <alignment horizontal="right" vertical="center"/>
    </xf>
    <xf numFmtId="0" fontId="8" fillId="2" borderId="36" xfId="0" applyFont="1" applyFill="1" applyBorder="1" applyAlignment="1">
      <alignment horizontal="right" vertical="center"/>
    </xf>
    <xf numFmtId="0" fontId="9" fillId="2" borderId="0" xfId="0" applyFont="1" applyFill="1" applyAlignment="1">
      <alignment horizontal="left" vertical="center"/>
    </xf>
    <xf numFmtId="0" fontId="9" fillId="2" borderId="0" xfId="0" applyFont="1" applyFill="1">
      <alignment vertical="center"/>
    </xf>
    <xf numFmtId="38" fontId="10" fillId="2" borderId="0" xfId="1" applyFont="1" applyFill="1" applyProtection="1">
      <alignment vertical="center"/>
    </xf>
    <xf numFmtId="38" fontId="1" fillId="2" borderId="0" xfId="1" applyFill="1" applyProtection="1">
      <alignment vertical="center"/>
    </xf>
    <xf numFmtId="38" fontId="10" fillId="2" borderId="0" xfId="1" applyFont="1" applyFill="1" applyAlignment="1" applyProtection="1">
      <alignment horizontal="right" vertical="center"/>
    </xf>
    <xf numFmtId="38" fontId="1" fillId="2" borderId="37" xfId="1" applyFont="1" applyFill="1" applyBorder="1" applyAlignment="1" applyProtection="1">
      <alignment horizontal="center" vertical="center"/>
    </xf>
    <xf numFmtId="38" fontId="1" fillId="2" borderId="38" xfId="1" applyFont="1" applyFill="1" applyBorder="1" applyAlignment="1" applyProtection="1">
      <alignment horizontal="center" vertical="center"/>
    </xf>
    <xf numFmtId="38" fontId="1" fillId="2" borderId="39" xfId="1" applyFill="1" applyBorder="1" applyProtection="1">
      <alignment vertical="center"/>
    </xf>
    <xf numFmtId="38" fontId="1" fillId="2" borderId="34" xfId="1" applyFill="1" applyBorder="1" applyProtection="1">
      <alignment vertical="center"/>
    </xf>
    <xf numFmtId="38" fontId="1" fillId="2" borderId="0" xfId="1" applyFont="1" applyFill="1" applyAlignment="1" applyProtection="1">
      <alignment horizontal="center" vertical="center"/>
    </xf>
    <xf numFmtId="38" fontId="1" fillId="2" borderId="0" xfId="1" applyFont="1" applyFill="1" applyProtection="1">
      <alignment vertical="center"/>
    </xf>
    <xf numFmtId="0" fontId="14" fillId="2" borderId="40" xfId="0" applyFont="1" applyFill="1" applyBorder="1">
      <alignment vertical="center"/>
    </xf>
    <xf numFmtId="49" fontId="6" fillId="2" borderId="0" xfId="1" applyNumberFormat="1" applyFont="1" applyFill="1" applyBorder="1" applyAlignment="1" applyProtection="1">
      <alignment horizontal="center" vertical="center"/>
    </xf>
    <xf numFmtId="49" fontId="6" fillId="2" borderId="17" xfId="1" applyNumberFormat="1" applyFont="1" applyFill="1" applyBorder="1" applyAlignment="1" applyProtection="1">
      <alignment horizontal="center" vertical="center"/>
    </xf>
    <xf numFmtId="49" fontId="6" fillId="2" borderId="0" xfId="1" applyNumberFormat="1" applyFont="1" applyFill="1" applyBorder="1" applyAlignment="1" applyProtection="1">
      <alignment horizontal="left" vertical="center"/>
    </xf>
    <xf numFmtId="49" fontId="6" fillId="2" borderId="0" xfId="1" applyNumberFormat="1" applyFont="1" applyFill="1" applyBorder="1" applyProtection="1">
      <alignment vertical="center"/>
    </xf>
    <xf numFmtId="49" fontId="6" fillId="2" borderId="17" xfId="1" applyNumberFormat="1" applyFont="1" applyFill="1" applyBorder="1" applyProtection="1">
      <alignment vertical="center"/>
    </xf>
    <xf numFmtId="38" fontId="6" fillId="2" borderId="26" xfId="1" applyFont="1" applyFill="1" applyBorder="1" applyProtection="1">
      <alignment vertical="center"/>
    </xf>
    <xf numFmtId="38" fontId="6" fillId="2" borderId="41" xfId="1" applyFont="1" applyFill="1" applyBorder="1" applyProtection="1">
      <alignment vertical="center"/>
    </xf>
    <xf numFmtId="38" fontId="6" fillId="2" borderId="0" xfId="1" applyFont="1" applyFill="1" applyBorder="1" applyProtection="1">
      <alignment vertical="center"/>
    </xf>
    <xf numFmtId="38" fontId="6" fillId="2" borderId="17" xfId="1" applyFont="1" applyFill="1" applyBorder="1" applyProtection="1">
      <alignment vertical="center"/>
    </xf>
    <xf numFmtId="38" fontId="6" fillId="2" borderId="42" xfId="1" applyFont="1" applyFill="1" applyBorder="1" applyProtection="1">
      <alignment vertical="center"/>
    </xf>
    <xf numFmtId="38" fontId="6" fillId="2" borderId="43" xfId="1" applyFont="1" applyFill="1" applyBorder="1" applyProtection="1">
      <alignment vertical="center"/>
    </xf>
    <xf numFmtId="0" fontId="9" fillId="2" borderId="32" xfId="0" applyFont="1" applyFill="1" applyBorder="1" applyAlignment="1">
      <alignment horizontal="center" vertical="center"/>
    </xf>
    <xf numFmtId="0" fontId="8" fillId="2" borderId="44" xfId="0" applyFont="1" applyFill="1" applyBorder="1" applyAlignment="1">
      <alignment horizontal="right" vertical="center"/>
    </xf>
    <xf numFmtId="0" fontId="8" fillId="2" borderId="45" xfId="0" applyFont="1" applyFill="1" applyBorder="1" applyAlignment="1">
      <alignment horizontal="right" vertical="center"/>
    </xf>
    <xf numFmtId="0" fontId="8" fillId="2" borderId="36" xfId="0" applyFont="1" applyFill="1" applyBorder="1">
      <alignment vertical="center"/>
    </xf>
    <xf numFmtId="0" fontId="8" fillId="2" borderId="25" xfId="0" applyFont="1" applyFill="1" applyBorder="1">
      <alignment vertical="center"/>
    </xf>
    <xf numFmtId="0" fontId="7" fillId="2" borderId="0" xfId="4" applyFont="1" applyFill="1" applyAlignment="1">
      <alignment vertical="center"/>
    </xf>
    <xf numFmtId="0" fontId="3" fillId="2" borderId="0" xfId="4" applyFill="1" applyAlignment="1">
      <alignment vertical="center"/>
    </xf>
    <xf numFmtId="0" fontId="8" fillId="2" borderId="46" xfId="0" applyFont="1" applyFill="1" applyBorder="1" applyAlignment="1">
      <alignment horizontal="center" vertical="center" wrapText="1"/>
    </xf>
    <xf numFmtId="0" fontId="8" fillId="2" borderId="32" xfId="0" applyFont="1" applyFill="1" applyBorder="1" applyAlignment="1">
      <alignment horizontal="right" vertical="center"/>
    </xf>
    <xf numFmtId="0" fontId="8" fillId="2" borderId="48" xfId="0" applyFont="1" applyFill="1" applyBorder="1" applyAlignment="1">
      <alignment horizontal="left" vertical="center"/>
    </xf>
    <xf numFmtId="0" fontId="1" fillId="2" borderId="0" xfId="0" applyFont="1" applyFill="1" applyAlignment="1"/>
    <xf numFmtId="0" fontId="1" fillId="2" borderId="0" xfId="0" applyFont="1" applyFill="1" applyAlignment="1">
      <alignment horizontal="right"/>
    </xf>
    <xf numFmtId="0" fontId="1" fillId="2" borderId="40" xfId="0" applyFont="1" applyFill="1" applyBorder="1" applyAlignment="1">
      <alignment horizontal="left" wrapText="1"/>
    </xf>
    <xf numFmtId="0" fontId="1" fillId="2" borderId="5" xfId="0" applyFont="1" applyFill="1" applyBorder="1" applyAlignment="1">
      <alignment horizontal="center" vertical="center"/>
    </xf>
    <xf numFmtId="0" fontId="1" fillId="2" borderId="49" xfId="0" applyFont="1" applyFill="1" applyBorder="1" applyAlignment="1">
      <alignment horizontal="center" vertical="center"/>
    </xf>
    <xf numFmtId="0" fontId="1" fillId="2" borderId="50"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0" xfId="0" applyFont="1" applyFill="1" applyAlignment="1">
      <alignment horizontal="left" vertical="center"/>
    </xf>
    <xf numFmtId="176" fontId="1" fillId="2" borderId="0" xfId="0" applyNumberFormat="1" applyFont="1" applyFill="1" applyAlignment="1">
      <alignment horizontal="center" vertical="center"/>
    </xf>
    <xf numFmtId="0" fontId="1" fillId="2" borderId="51" xfId="0" applyFont="1" applyFill="1" applyBorder="1" applyAlignment="1">
      <alignment horizontal="center" vertical="center"/>
    </xf>
    <xf numFmtId="0" fontId="29" fillId="2" borderId="0" xfId="0" applyFont="1" applyFill="1">
      <alignment vertical="center"/>
    </xf>
    <xf numFmtId="0" fontId="1" fillId="2" borderId="39" xfId="0" applyFont="1" applyFill="1" applyBorder="1" applyAlignment="1">
      <alignment horizontal="center" vertical="center"/>
    </xf>
    <xf numFmtId="176" fontId="1" fillId="2" borderId="34" xfId="0" applyNumberFormat="1" applyFont="1" applyFill="1" applyBorder="1">
      <alignment vertical="center"/>
    </xf>
    <xf numFmtId="0" fontId="8" fillId="2" borderId="52" xfId="0" applyFont="1" applyFill="1" applyBorder="1" applyAlignment="1">
      <alignment horizontal="right" vertical="center"/>
    </xf>
    <xf numFmtId="0" fontId="8" fillId="2" borderId="53" xfId="0" applyFont="1" applyFill="1" applyBorder="1" applyAlignment="1">
      <alignment horizontal="right" vertical="center"/>
    </xf>
    <xf numFmtId="38" fontId="12" fillId="2" borderId="54" xfId="1" applyFont="1" applyFill="1" applyBorder="1" applyAlignment="1">
      <alignment horizontal="right" vertical="center"/>
    </xf>
    <xf numFmtId="38" fontId="12" fillId="2" borderId="32" xfId="1" applyFont="1" applyFill="1" applyBorder="1" applyAlignment="1">
      <alignment horizontal="right" vertical="center"/>
    </xf>
    <xf numFmtId="0" fontId="8" fillId="2" borderId="55" xfId="0" applyFont="1" applyFill="1" applyBorder="1" applyAlignment="1">
      <alignment horizontal="right" vertical="center"/>
    </xf>
    <xf numFmtId="38" fontId="12" fillId="2" borderId="56" xfId="1" applyFont="1" applyFill="1" applyBorder="1" applyAlignment="1">
      <alignment vertical="center"/>
    </xf>
    <xf numFmtId="0" fontId="8" fillId="2" borderId="0" xfId="0" applyFont="1" applyFill="1" applyAlignment="1">
      <alignment horizontal="left" vertical="center"/>
    </xf>
    <xf numFmtId="0" fontId="1" fillId="5" borderId="32" xfId="0" applyFont="1" applyFill="1" applyBorder="1" applyAlignment="1">
      <alignment horizontal="center" vertical="center"/>
    </xf>
    <xf numFmtId="0" fontId="1" fillId="5" borderId="52" xfId="0" applyFont="1" applyFill="1" applyBorder="1">
      <alignment vertical="center"/>
    </xf>
    <xf numFmtId="0" fontId="12" fillId="5" borderId="32" xfId="0" applyFont="1" applyFill="1" applyBorder="1">
      <alignment vertical="center"/>
    </xf>
    <xf numFmtId="0" fontId="1" fillId="0" borderId="0" xfId="0" applyFont="1">
      <alignment vertical="center"/>
    </xf>
    <xf numFmtId="0" fontId="8" fillId="0" borderId="0" xfId="0" applyFont="1">
      <alignment vertical="center"/>
    </xf>
    <xf numFmtId="0" fontId="8" fillId="3" borderId="8" xfId="0" applyFont="1" applyFill="1" applyBorder="1" applyAlignment="1" applyProtection="1">
      <alignment horizontal="center" vertical="center" wrapText="1"/>
      <protection locked="0"/>
    </xf>
    <xf numFmtId="0" fontId="8" fillId="3" borderId="57"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58"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59" xfId="0" applyFont="1" applyFill="1" applyBorder="1" applyAlignment="1" applyProtection="1">
      <alignment horizontal="center" vertical="center" wrapText="1"/>
      <protection locked="0"/>
    </xf>
    <xf numFmtId="0" fontId="34" fillId="2" borderId="0" xfId="0" applyFont="1" applyFill="1">
      <alignment vertical="center"/>
    </xf>
    <xf numFmtId="0" fontId="35" fillId="2" borderId="0" xfId="0" applyFont="1" applyFill="1">
      <alignment vertical="center"/>
    </xf>
    <xf numFmtId="38" fontId="1" fillId="2" borderId="0" xfId="0" applyNumberFormat="1" applyFont="1" applyFill="1">
      <alignment vertical="center"/>
    </xf>
    <xf numFmtId="0" fontId="0" fillId="2" borderId="60" xfId="0" applyFill="1" applyBorder="1" applyAlignment="1">
      <alignment horizontal="distributed" vertical="center" indent="1"/>
    </xf>
    <xf numFmtId="0" fontId="0" fillId="2" borderId="2" xfId="0" applyFill="1" applyBorder="1" applyAlignment="1">
      <alignment horizontal="distributed" vertical="center"/>
    </xf>
    <xf numFmtId="0" fontId="0" fillId="2" borderId="56" xfId="0" applyFill="1" applyBorder="1" applyAlignment="1">
      <alignment horizontal="center" vertical="center"/>
    </xf>
    <xf numFmtId="38" fontId="0" fillId="2" borderId="0" xfId="1" applyFont="1" applyFill="1" applyProtection="1">
      <alignment vertical="center"/>
    </xf>
    <xf numFmtId="181" fontId="6" fillId="2" borderId="0" xfId="0" applyNumberFormat="1" applyFont="1" applyFill="1">
      <alignment vertical="center"/>
    </xf>
    <xf numFmtId="0" fontId="17" fillId="0" borderId="0" xfId="4" applyFont="1" applyAlignment="1">
      <alignment vertical="center"/>
    </xf>
    <xf numFmtId="0" fontId="17" fillId="0" borderId="28" xfId="4" applyFont="1" applyBorder="1" applyAlignment="1">
      <alignment horizontal="center" vertical="center" wrapText="1"/>
    </xf>
    <xf numFmtId="0" fontId="24" fillId="2" borderId="0" xfId="0" applyFont="1" applyFill="1" applyAlignment="1">
      <alignment horizontal="right"/>
    </xf>
    <xf numFmtId="0" fontId="25" fillId="2" borderId="0" xfId="0" applyFont="1" applyFill="1" applyAlignment="1">
      <alignment horizontal="center" vertical="center"/>
    </xf>
    <xf numFmtId="0" fontId="25" fillId="2" borderId="0" xfId="0" applyFont="1" applyFill="1" applyAlignment="1">
      <alignment horizontal="center"/>
    </xf>
    <xf numFmtId="0" fontId="23" fillId="2" borderId="0" xfId="0" applyFont="1" applyFill="1" applyAlignment="1">
      <alignment horizontal="left"/>
    </xf>
    <xf numFmtId="0" fontId="23" fillId="2" borderId="0" xfId="0" applyFont="1" applyFill="1" applyAlignment="1">
      <alignment horizontal="right"/>
    </xf>
    <xf numFmtId="0" fontId="23" fillId="2" borderId="0" xfId="0" applyFont="1" applyFill="1" applyAlignment="1">
      <alignment horizontal="center"/>
    </xf>
    <xf numFmtId="58" fontId="23" fillId="2" borderId="0" xfId="0" applyNumberFormat="1" applyFont="1" applyFill="1" applyAlignment="1">
      <alignment horizontal="right"/>
    </xf>
    <xf numFmtId="58" fontId="23" fillId="2" borderId="0" xfId="0" applyNumberFormat="1" applyFont="1" applyFill="1" applyAlignment="1">
      <alignment horizontal="distributed" vertical="justify"/>
    </xf>
    <xf numFmtId="0" fontId="3" fillId="2" borderId="0" xfId="0" applyFont="1" applyFill="1" applyAlignment="1">
      <alignment horizontal="right"/>
    </xf>
    <xf numFmtId="0" fontId="23" fillId="2" borderId="0" xfId="0" applyFont="1" applyFill="1" applyAlignment="1">
      <alignment horizontal="distributed" vertical="center"/>
    </xf>
    <xf numFmtId="0" fontId="23" fillId="2" borderId="0" xfId="0" applyFont="1" applyFill="1" applyAlignment="1">
      <alignment horizontal="left" vertical="center" shrinkToFit="1"/>
    </xf>
    <xf numFmtId="0" fontId="23" fillId="2" borderId="0" xfId="0" applyFont="1" applyFill="1" applyAlignment="1">
      <alignment vertical="top"/>
    </xf>
    <xf numFmtId="0" fontId="23" fillId="2" borderId="0" xfId="0" applyFont="1" applyFill="1" applyAlignment="1">
      <alignment horizontal="distributed" vertical="top"/>
    </xf>
    <xf numFmtId="0" fontId="23" fillId="2" borderId="0" xfId="0" applyFont="1" applyFill="1" applyAlignment="1">
      <alignment horizontal="right" vertical="top"/>
    </xf>
    <xf numFmtId="0" fontId="23" fillId="2" borderId="0" xfId="0" applyFont="1" applyFill="1" applyAlignment="1">
      <alignment horizontal="left" vertical="top" shrinkToFit="1"/>
    </xf>
    <xf numFmtId="0" fontId="1" fillId="2" borderId="0" xfId="0" applyFont="1" applyFill="1" applyAlignment="1">
      <alignment vertical="top"/>
    </xf>
    <xf numFmtId="0" fontId="21" fillId="2" borderId="0" xfId="0" applyFont="1" applyFill="1" applyAlignment="1">
      <alignment horizontal="left" vertical="center"/>
    </xf>
    <xf numFmtId="0" fontId="23" fillId="2" borderId="0" xfId="0" applyFont="1" applyFill="1" applyAlignment="1">
      <alignment wrapText="1"/>
    </xf>
    <xf numFmtId="0" fontId="23" fillId="2" borderId="0" xfId="0" applyFont="1" applyFill="1" applyAlignment="1"/>
    <xf numFmtId="177" fontId="23" fillId="2" borderId="0" xfId="0" applyNumberFormat="1" applyFont="1" applyFill="1" applyAlignment="1"/>
    <xf numFmtId="0" fontId="10" fillId="2" borderId="0" xfId="0" applyFont="1" applyFill="1" applyAlignment="1"/>
    <xf numFmtId="0" fontId="23" fillId="2" borderId="0" xfId="0" applyFont="1" applyFill="1" applyAlignment="1">
      <alignment horizontal="center" vertical="center"/>
    </xf>
    <xf numFmtId="0" fontId="9" fillId="0" borderId="28" xfId="4" applyFont="1" applyBorder="1" applyAlignment="1">
      <alignment horizontal="distributed" vertical="center" wrapText="1"/>
    </xf>
    <xf numFmtId="0" fontId="9" fillId="0" borderId="28" xfId="4" applyFont="1" applyBorder="1" applyAlignment="1">
      <alignment horizontal="center" vertical="center" wrapText="1"/>
    </xf>
    <xf numFmtId="0" fontId="0" fillId="3" borderId="3" xfId="3" applyFont="1" applyFill="1" applyBorder="1" applyAlignment="1" applyProtection="1">
      <alignment horizontal="left" vertical="center" shrinkToFit="1"/>
      <protection locked="0"/>
    </xf>
    <xf numFmtId="0" fontId="17" fillId="0" borderId="61" xfId="2" applyFont="1" applyBorder="1" applyAlignment="1">
      <alignment vertical="center"/>
    </xf>
    <xf numFmtId="0" fontId="17" fillId="0" borderId="52" xfId="2" applyFont="1" applyBorder="1"/>
    <xf numFmtId="0" fontId="17" fillId="0" borderId="52" xfId="2" applyFont="1" applyBorder="1" applyAlignment="1">
      <alignment vertical="center"/>
    </xf>
    <xf numFmtId="0" fontId="17" fillId="0" borderId="52" xfId="2" applyFont="1" applyBorder="1" applyAlignment="1">
      <alignment horizontal="center" vertical="center"/>
    </xf>
    <xf numFmtId="0" fontId="17" fillId="0" borderId="55" xfId="2" applyFont="1" applyBorder="1" applyAlignment="1">
      <alignment vertical="center"/>
    </xf>
    <xf numFmtId="0" fontId="17" fillId="0" borderId="0" xfId="2" applyFont="1"/>
    <xf numFmtId="0" fontId="9" fillId="0" borderId="36" xfId="2" applyFont="1" applyBorder="1" applyAlignment="1">
      <alignment horizontal="center" vertical="center"/>
    </xf>
    <xf numFmtId="0" fontId="9" fillId="0" borderId="36" xfId="2" applyFont="1" applyBorder="1" applyAlignment="1">
      <alignment horizontal="center" vertical="center" wrapText="1"/>
    </xf>
    <xf numFmtId="38" fontId="0" fillId="0" borderId="0" xfId="0" applyNumberFormat="1">
      <alignment vertical="center"/>
    </xf>
    <xf numFmtId="0" fontId="9" fillId="0" borderId="27" xfId="2" applyFont="1" applyBorder="1" applyAlignment="1">
      <alignment horizontal="center" vertical="center" wrapText="1"/>
    </xf>
    <xf numFmtId="0" fontId="9" fillId="0" borderId="0" xfId="2" applyFont="1"/>
    <xf numFmtId="0" fontId="9" fillId="0" borderId="0" xfId="2" applyFont="1" applyAlignment="1">
      <alignment vertical="center"/>
    </xf>
    <xf numFmtId="0" fontId="9" fillId="0" borderId="35" xfId="2" applyFont="1" applyBorder="1" applyAlignment="1">
      <alignment vertical="center"/>
    </xf>
    <xf numFmtId="0" fontId="9" fillId="0" borderId="36" xfId="2" applyFont="1" applyBorder="1" applyAlignment="1">
      <alignment vertical="center"/>
    </xf>
    <xf numFmtId="0" fontId="9" fillId="0" borderId="36" xfId="2" applyFont="1" applyBorder="1" applyAlignment="1">
      <alignment horizontal="right" vertical="center"/>
    </xf>
    <xf numFmtId="0" fontId="9" fillId="0" borderId="25" xfId="2" applyFont="1" applyBorder="1" applyAlignment="1">
      <alignment vertical="center"/>
    </xf>
    <xf numFmtId="0" fontId="9" fillId="0" borderId="0" xfId="0" applyFont="1">
      <alignment vertical="center"/>
    </xf>
    <xf numFmtId="0" fontId="9" fillId="6" borderId="11" xfId="0" applyFont="1" applyFill="1" applyBorder="1">
      <alignment vertical="center"/>
    </xf>
    <xf numFmtId="0" fontId="9" fillId="6" borderId="29" xfId="0" applyFont="1" applyFill="1" applyBorder="1">
      <alignment vertical="center"/>
    </xf>
    <xf numFmtId="38" fontId="9" fillId="6" borderId="29" xfId="0" applyNumberFormat="1" applyFont="1" applyFill="1" applyBorder="1">
      <alignment vertical="center"/>
    </xf>
    <xf numFmtId="0" fontId="9" fillId="0" borderId="18" xfId="0" applyFont="1" applyBorder="1">
      <alignment vertical="center"/>
    </xf>
    <xf numFmtId="182" fontId="9" fillId="6" borderId="29" xfId="0" applyNumberFormat="1" applyFont="1" applyFill="1" applyBorder="1">
      <alignment vertical="center"/>
    </xf>
    <xf numFmtId="0" fontId="9" fillId="6" borderId="29" xfId="0" applyFont="1" applyFill="1" applyBorder="1" applyAlignment="1">
      <alignment horizontal="center" vertical="center"/>
    </xf>
    <xf numFmtId="0" fontId="9" fillId="6" borderId="29" xfId="0" applyFont="1" applyFill="1" applyBorder="1" applyAlignment="1">
      <alignment horizontal="left" vertical="center"/>
    </xf>
    <xf numFmtId="0" fontId="9" fillId="0" borderId="12" xfId="0" applyFont="1" applyBorder="1">
      <alignment vertical="center"/>
    </xf>
    <xf numFmtId="0" fontId="9" fillId="6" borderId="11" xfId="0" applyFont="1" applyFill="1" applyBorder="1" applyAlignment="1">
      <alignment vertical="center" shrinkToFit="1"/>
    </xf>
    <xf numFmtId="0" fontId="9" fillId="6" borderId="29" xfId="0" applyFont="1" applyFill="1" applyBorder="1" applyAlignment="1">
      <alignment vertical="center" shrinkToFit="1"/>
    </xf>
    <xf numFmtId="49" fontId="9" fillId="6" borderId="29" xfId="0" applyNumberFormat="1" applyFont="1" applyFill="1" applyBorder="1" applyAlignment="1">
      <alignment vertical="center" shrinkToFit="1"/>
    </xf>
    <xf numFmtId="58" fontId="9" fillId="6" borderId="29" xfId="0" applyNumberFormat="1" applyFont="1" applyFill="1" applyBorder="1" applyAlignment="1">
      <alignment vertical="center" shrinkToFit="1"/>
    </xf>
    <xf numFmtId="0" fontId="45" fillId="2" borderId="0" xfId="0" applyFont="1" applyFill="1">
      <alignment vertical="center"/>
    </xf>
    <xf numFmtId="0" fontId="20" fillId="2" borderId="0" xfId="0" applyFont="1" applyFill="1">
      <alignment vertical="center"/>
    </xf>
    <xf numFmtId="0" fontId="0" fillId="2" borderId="2" xfId="0" applyFill="1" applyBorder="1" applyAlignment="1">
      <alignment horizontal="center" vertical="center"/>
    </xf>
    <xf numFmtId="0" fontId="9" fillId="6" borderId="29" xfId="0" applyFont="1" applyFill="1" applyBorder="1" applyAlignment="1">
      <alignment vertical="center" wrapText="1"/>
    </xf>
    <xf numFmtId="0" fontId="9" fillId="6" borderId="29" xfId="0" applyFont="1" applyFill="1" applyBorder="1" applyAlignment="1">
      <alignment horizontal="left" vertical="center" wrapText="1" shrinkToFit="1"/>
    </xf>
    <xf numFmtId="0" fontId="9" fillId="6" borderId="29" xfId="0" applyFont="1" applyFill="1" applyBorder="1" applyAlignment="1">
      <alignment vertical="center" wrapText="1" shrinkToFit="1"/>
    </xf>
    <xf numFmtId="0" fontId="9" fillId="2" borderId="44" xfId="0" applyFont="1" applyFill="1" applyBorder="1" applyAlignment="1">
      <alignment horizontal="center" vertical="center" wrapText="1"/>
    </xf>
    <xf numFmtId="0" fontId="9" fillId="2" borderId="54" xfId="0" applyFont="1" applyFill="1" applyBorder="1" applyAlignment="1">
      <alignment horizontal="center" vertical="center" wrapText="1"/>
    </xf>
    <xf numFmtId="0" fontId="8" fillId="2" borderId="62" xfId="0" applyFont="1" applyFill="1" applyBorder="1" applyAlignment="1">
      <alignment horizontal="right" vertical="center"/>
    </xf>
    <xf numFmtId="0" fontId="8" fillId="2" borderId="63" xfId="0" applyFont="1" applyFill="1" applyBorder="1" applyAlignment="1">
      <alignment horizontal="right" vertical="center"/>
    </xf>
    <xf numFmtId="0" fontId="8" fillId="2" borderId="64" xfId="0" applyFont="1" applyFill="1" applyBorder="1" applyAlignment="1">
      <alignment horizontal="right" vertical="center"/>
    </xf>
    <xf numFmtId="0" fontId="8" fillId="2" borderId="65" xfId="0" applyFont="1" applyFill="1" applyBorder="1" applyAlignment="1">
      <alignment horizontal="right" vertical="center"/>
    </xf>
    <xf numFmtId="0" fontId="17" fillId="2" borderId="66" xfId="0" applyFont="1" applyFill="1" applyBorder="1" applyAlignment="1">
      <alignment horizontal="center" vertical="center" wrapText="1"/>
    </xf>
    <xf numFmtId="0" fontId="17" fillId="2" borderId="67" xfId="0" applyFont="1" applyFill="1" applyBorder="1" applyAlignment="1">
      <alignment horizontal="center" vertical="center" wrapText="1"/>
    </xf>
    <xf numFmtId="0" fontId="17" fillId="2" borderId="68" xfId="0" applyFont="1" applyFill="1" applyBorder="1" applyAlignment="1">
      <alignment horizontal="center" vertical="center" wrapText="1"/>
    </xf>
    <xf numFmtId="0" fontId="1" fillId="2" borderId="0" xfId="0" applyFont="1" applyFill="1" applyAlignment="1">
      <alignment horizontal="left" vertical="center" shrinkToFit="1"/>
    </xf>
    <xf numFmtId="0" fontId="1" fillId="2" borderId="41" xfId="0" applyFont="1" applyFill="1" applyBorder="1">
      <alignment vertical="center"/>
    </xf>
    <xf numFmtId="0" fontId="1" fillId="2" borderId="26" xfId="0" applyFont="1" applyFill="1" applyBorder="1">
      <alignment vertical="center"/>
    </xf>
    <xf numFmtId="0" fontId="1" fillId="2" borderId="52" xfId="0" applyFont="1" applyFill="1" applyBorder="1">
      <alignment vertical="center"/>
    </xf>
    <xf numFmtId="0" fontId="46" fillId="7" borderId="69" xfId="0" applyFont="1" applyFill="1" applyBorder="1" applyAlignment="1">
      <alignment horizontal="left" vertical="center"/>
    </xf>
    <xf numFmtId="0" fontId="0" fillId="0" borderId="0" xfId="0" applyAlignment="1">
      <alignment horizontal="center" vertical="center"/>
    </xf>
    <xf numFmtId="0" fontId="46" fillId="2" borderId="0" xfId="0" applyFont="1" applyFill="1" applyAlignment="1">
      <alignment horizontal="left" vertical="top"/>
    </xf>
    <xf numFmtId="0" fontId="1" fillId="2" borderId="0" xfId="0" applyFont="1" applyFill="1" applyAlignment="1">
      <alignment horizontal="center" vertical="center"/>
    </xf>
    <xf numFmtId="0" fontId="45" fillId="2" borderId="0" xfId="0" applyFont="1" applyFill="1" applyAlignment="1">
      <alignment horizontal="center" vertical="center" shrinkToFit="1"/>
    </xf>
    <xf numFmtId="0" fontId="45" fillId="2" borderId="0" xfId="0" applyFont="1" applyFill="1" applyAlignment="1">
      <alignment horizontal="right" vertical="center"/>
    </xf>
    <xf numFmtId="0" fontId="45" fillId="2" borderId="0" xfId="0" applyFont="1" applyFill="1" applyAlignment="1">
      <alignment horizontal="center" vertical="center"/>
    </xf>
    <xf numFmtId="0" fontId="47" fillId="2" borderId="0" xfId="0" applyFont="1" applyFill="1" applyAlignment="1">
      <alignment horizontal="left" vertical="top" wrapText="1" shrinkToFit="1"/>
    </xf>
    <xf numFmtId="0" fontId="48" fillId="8" borderId="0" xfId="0" applyFont="1" applyFill="1">
      <alignment vertical="center"/>
    </xf>
    <xf numFmtId="0" fontId="48" fillId="8" borderId="0" xfId="0" applyFont="1" applyFill="1" applyAlignment="1">
      <alignment horizontal="right" vertical="center" shrinkToFit="1"/>
    </xf>
    <xf numFmtId="0" fontId="48" fillId="8" borderId="0" xfId="0" applyFont="1" applyFill="1" applyAlignment="1">
      <alignment vertical="center" shrinkToFit="1"/>
    </xf>
    <xf numFmtId="0" fontId="48" fillId="8" borderId="0" xfId="0" applyFont="1" applyFill="1" applyAlignment="1">
      <alignment horizontal="center" vertical="center" shrinkToFit="1"/>
    </xf>
    <xf numFmtId="0" fontId="48" fillId="8" borderId="0" xfId="0" applyFont="1" applyFill="1" applyAlignment="1">
      <alignment horizontal="right" vertical="center"/>
    </xf>
    <xf numFmtId="0" fontId="48" fillId="8" borderId="0" xfId="0" applyFont="1" applyFill="1" applyAlignment="1">
      <alignment horizontal="center" vertical="center"/>
    </xf>
    <xf numFmtId="0" fontId="0" fillId="8" borderId="0" xfId="0" applyFill="1">
      <alignment vertical="center"/>
    </xf>
    <xf numFmtId="0" fontId="23" fillId="9" borderId="0" xfId="0" applyFont="1" applyFill="1">
      <alignment vertical="center"/>
    </xf>
    <xf numFmtId="0" fontId="23" fillId="9" borderId="0" xfId="0" applyFont="1" applyFill="1" applyAlignment="1"/>
    <xf numFmtId="0" fontId="17" fillId="0" borderId="70" xfId="0" applyFont="1" applyBorder="1" applyAlignment="1">
      <alignment horizontal="center" vertical="center" wrapText="1"/>
    </xf>
    <xf numFmtId="0" fontId="1" fillId="2" borderId="71" xfId="0" applyFont="1" applyFill="1" applyBorder="1">
      <alignment vertical="center"/>
    </xf>
    <xf numFmtId="0" fontId="1" fillId="2" borderId="63" xfId="0" applyFont="1" applyFill="1" applyBorder="1">
      <alignment vertical="center"/>
    </xf>
    <xf numFmtId="0" fontId="1" fillId="2" borderId="64" xfId="0" applyFont="1" applyFill="1" applyBorder="1">
      <alignment vertical="center"/>
    </xf>
    <xf numFmtId="0" fontId="1" fillId="2" borderId="72" xfId="0" applyFont="1" applyFill="1" applyBorder="1" applyAlignment="1">
      <alignment horizontal="center" vertical="center"/>
    </xf>
    <xf numFmtId="0" fontId="1" fillId="2" borderId="73" xfId="0" applyFont="1" applyFill="1" applyBorder="1" applyAlignment="1">
      <alignment horizontal="center" vertical="center"/>
    </xf>
    <xf numFmtId="0" fontId="1" fillId="2" borderId="74" xfId="0" applyFont="1" applyFill="1" applyBorder="1" applyAlignment="1">
      <alignment horizontal="center" vertical="center"/>
    </xf>
    <xf numFmtId="0" fontId="8" fillId="2" borderId="71" xfId="0" applyFont="1" applyFill="1" applyBorder="1" applyAlignment="1">
      <alignment horizontal="right" vertical="center"/>
    </xf>
    <xf numFmtId="38" fontId="10" fillId="3" borderId="73" xfId="1" applyFont="1" applyFill="1" applyBorder="1" applyAlignment="1" applyProtection="1">
      <alignment horizontal="right" vertical="center"/>
      <protection locked="0"/>
    </xf>
    <xf numFmtId="38" fontId="12" fillId="2" borderId="74" xfId="1" applyFont="1" applyFill="1" applyBorder="1" applyAlignment="1">
      <alignment horizontal="right" vertical="center"/>
    </xf>
    <xf numFmtId="0" fontId="1" fillId="2" borderId="75" xfId="0" applyFont="1" applyFill="1" applyBorder="1" applyAlignment="1">
      <alignment horizontal="center" vertical="center" wrapText="1"/>
    </xf>
    <xf numFmtId="0" fontId="1" fillId="2" borderId="76"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2" borderId="73" xfId="0" applyFont="1" applyFill="1" applyBorder="1" applyAlignment="1">
      <alignment horizontal="center" vertical="center" wrapText="1"/>
    </xf>
    <xf numFmtId="0" fontId="8" fillId="2" borderId="78" xfId="0" applyFont="1" applyFill="1" applyBorder="1" applyAlignment="1">
      <alignment horizontal="right" vertical="center"/>
    </xf>
    <xf numFmtId="38" fontId="12" fillId="2" borderId="77" xfId="1" applyFont="1" applyFill="1" applyBorder="1" applyAlignment="1">
      <alignment horizontal="right" vertical="center"/>
    </xf>
    <xf numFmtId="38" fontId="12" fillId="2" borderId="73" xfId="1" applyFont="1" applyFill="1" applyBorder="1" applyAlignment="1">
      <alignment horizontal="right" vertical="center"/>
    </xf>
    <xf numFmtId="0" fontId="1" fillId="2" borderId="79" xfId="0" applyFont="1" applyFill="1" applyBorder="1" applyAlignment="1">
      <alignment horizontal="center" vertical="center"/>
    </xf>
    <xf numFmtId="0" fontId="8" fillId="2" borderId="80" xfId="0" applyFont="1" applyFill="1" applyBorder="1" applyAlignment="1">
      <alignment horizontal="right" vertical="center"/>
    </xf>
    <xf numFmtId="38" fontId="12" fillId="2" borderId="81" xfId="1" applyFont="1" applyFill="1" applyBorder="1" applyAlignment="1">
      <alignment horizontal="right" vertical="center"/>
    </xf>
    <xf numFmtId="0" fontId="8" fillId="2" borderId="38" xfId="0" applyFont="1" applyFill="1" applyBorder="1" applyAlignment="1">
      <alignment horizontal="right" vertical="center"/>
    </xf>
    <xf numFmtId="38" fontId="12" fillId="2" borderId="82" xfId="1" applyFont="1" applyFill="1" applyBorder="1" applyAlignment="1">
      <alignment horizontal="right" vertical="center"/>
    </xf>
    <xf numFmtId="0" fontId="1" fillId="2" borderId="83" xfId="0" applyFont="1" applyFill="1" applyBorder="1" applyAlignment="1">
      <alignment horizontal="center" vertical="center" wrapText="1"/>
    </xf>
    <xf numFmtId="0" fontId="8" fillId="2" borderId="78" xfId="0" applyFont="1" applyFill="1" applyBorder="1" applyAlignment="1">
      <alignment horizontal="right" vertical="center" wrapText="1"/>
    </xf>
    <xf numFmtId="0" fontId="46" fillId="8" borderId="0" xfId="0" applyFont="1" applyFill="1" applyAlignment="1">
      <alignment horizontal="left" vertical="center"/>
    </xf>
    <xf numFmtId="0" fontId="9" fillId="2" borderId="84" xfId="0" applyFont="1" applyFill="1" applyBorder="1" applyAlignment="1">
      <alignment horizontal="distributed" indent="1"/>
    </xf>
    <xf numFmtId="0" fontId="0" fillId="2" borderId="85" xfId="0" applyFill="1" applyBorder="1" applyAlignment="1">
      <alignment horizontal="distributed" vertical="center" indent="1"/>
    </xf>
    <xf numFmtId="0" fontId="0" fillId="2" borderId="20" xfId="0" applyFill="1" applyBorder="1" applyAlignment="1">
      <alignment horizontal="left" vertical="center" shrinkToFit="1"/>
    </xf>
    <xf numFmtId="0" fontId="0" fillId="2" borderId="86" xfId="0" applyFill="1" applyBorder="1" applyAlignment="1">
      <alignment horizontal="distributed" vertical="center" indent="1"/>
    </xf>
    <xf numFmtId="0" fontId="0" fillId="3" borderId="2" xfId="0" applyFill="1" applyBorder="1" applyAlignment="1" applyProtection="1">
      <alignment horizontal="center" vertical="center"/>
      <protection locked="0"/>
    </xf>
    <xf numFmtId="0" fontId="0" fillId="2" borderId="21" xfId="0" applyFill="1" applyBorder="1" applyAlignment="1">
      <alignment horizontal="left" vertical="center" shrinkToFit="1"/>
    </xf>
    <xf numFmtId="0" fontId="0" fillId="2" borderId="84" xfId="0" applyFill="1" applyBorder="1" applyAlignment="1">
      <alignment horizontal="left" vertical="center" shrinkToFit="1"/>
    </xf>
    <xf numFmtId="0" fontId="0" fillId="0" borderId="21" xfId="0" applyBorder="1" applyAlignment="1">
      <alignment vertical="center" shrinkToFit="1"/>
    </xf>
    <xf numFmtId="0" fontId="37" fillId="2" borderId="32" xfId="0" applyFont="1" applyFill="1" applyBorder="1" applyAlignment="1">
      <alignment horizontal="center" vertical="center"/>
    </xf>
    <xf numFmtId="0" fontId="38" fillId="2" borderId="36" xfId="0" applyFont="1" applyFill="1" applyBorder="1" applyAlignment="1">
      <alignment vertical="center" wrapText="1"/>
    </xf>
    <xf numFmtId="38" fontId="20" fillId="2" borderId="44" xfId="1" applyFont="1" applyFill="1" applyBorder="1" applyAlignment="1" applyProtection="1">
      <alignment horizontal="right" vertical="center" indent="1"/>
    </xf>
    <xf numFmtId="38" fontId="10" fillId="2" borderId="36" xfId="1" applyFont="1" applyFill="1" applyBorder="1" applyAlignment="1" applyProtection="1">
      <alignment horizontal="right" vertical="center"/>
    </xf>
    <xf numFmtId="0" fontId="0" fillId="2" borderId="81" xfId="0" applyFill="1" applyBorder="1" applyAlignment="1">
      <alignment horizontal="center" vertical="center"/>
    </xf>
    <xf numFmtId="0" fontId="0" fillId="2" borderId="82" xfId="0" applyFill="1" applyBorder="1" applyAlignment="1">
      <alignment horizontal="center" vertical="center"/>
    </xf>
    <xf numFmtId="0" fontId="0" fillId="2" borderId="74" xfId="0" applyFill="1" applyBorder="1" applyAlignment="1">
      <alignment horizontal="center" vertical="center" wrapText="1"/>
    </xf>
    <xf numFmtId="38" fontId="1" fillId="2" borderId="87" xfId="1" applyFont="1" applyFill="1" applyBorder="1" applyAlignment="1" applyProtection="1">
      <alignment horizontal="center" vertical="center"/>
    </xf>
    <xf numFmtId="38" fontId="1" fillId="2" borderId="48" xfId="1" applyFont="1" applyFill="1" applyBorder="1" applyAlignment="1" applyProtection="1">
      <alignment horizontal="center" vertical="center"/>
    </xf>
    <xf numFmtId="38" fontId="1" fillId="2" borderId="17" xfId="1" applyFill="1" applyBorder="1" applyProtection="1">
      <alignment vertical="center"/>
    </xf>
    <xf numFmtId="38" fontId="1" fillId="2" borderId="87" xfId="1" applyFill="1" applyBorder="1" applyProtection="1">
      <alignment vertical="center"/>
    </xf>
    <xf numFmtId="0" fontId="0" fillId="3" borderId="0" xfId="3" applyFont="1" applyFill="1" applyAlignment="1" applyProtection="1">
      <alignment horizontal="left" vertical="center"/>
      <protection locked="0"/>
    </xf>
    <xf numFmtId="49" fontId="10" fillId="3" borderId="0" xfId="3" applyNumberFormat="1" applyFont="1" applyFill="1" applyAlignment="1" applyProtection="1">
      <alignment horizontal="left" vertical="center"/>
      <protection locked="0"/>
    </xf>
    <xf numFmtId="0" fontId="0" fillId="3" borderId="0" xfId="3" applyFont="1" applyFill="1" applyAlignment="1" applyProtection="1">
      <alignment horizontal="left" vertical="center" shrinkToFit="1"/>
      <protection locked="0"/>
    </xf>
    <xf numFmtId="0" fontId="46" fillId="2" borderId="0" xfId="0" applyFont="1" applyFill="1">
      <alignment vertical="center"/>
    </xf>
    <xf numFmtId="0" fontId="10" fillId="0" borderId="0" xfId="0" applyFont="1">
      <alignment vertical="center"/>
    </xf>
    <xf numFmtId="0" fontId="10" fillId="0" borderId="0" xfId="0" applyFont="1" applyAlignment="1">
      <alignment horizontal="center" vertical="center"/>
    </xf>
    <xf numFmtId="0" fontId="47" fillId="2" borderId="0" xfId="0" applyFont="1" applyFill="1" applyAlignment="1">
      <alignment horizontal="left" vertical="top" wrapText="1"/>
    </xf>
    <xf numFmtId="0" fontId="0" fillId="3" borderId="10" xfId="0" applyFill="1" applyBorder="1" applyAlignment="1" applyProtection="1">
      <alignment horizontal="center" vertical="center" shrinkToFit="1"/>
      <protection locked="0"/>
    </xf>
    <xf numFmtId="38" fontId="49" fillId="0" borderId="72" xfId="1" applyFont="1" applyFill="1" applyBorder="1" applyAlignment="1" applyProtection="1">
      <alignment horizontal="right" vertical="center"/>
    </xf>
    <xf numFmtId="182" fontId="1" fillId="2" borderId="13" xfId="0" applyNumberFormat="1" applyFont="1" applyFill="1" applyBorder="1">
      <alignment vertical="center"/>
    </xf>
    <xf numFmtId="0" fontId="0" fillId="0" borderId="0" xfId="0" applyAlignment="1" applyProtection="1">
      <alignment vertical="center" shrinkToFit="1"/>
      <protection locked="0"/>
    </xf>
    <xf numFmtId="0" fontId="1" fillId="0" borderId="0" xfId="3" applyProtection="1">
      <alignment vertical="center"/>
      <protection locked="0"/>
    </xf>
    <xf numFmtId="49" fontId="10" fillId="0" borderId="0" xfId="3" applyNumberFormat="1" applyFont="1" applyAlignment="1" applyProtection="1">
      <alignment vertical="center" shrinkToFit="1"/>
      <protection locked="0"/>
    </xf>
    <xf numFmtId="0" fontId="1" fillId="0" borderId="0" xfId="3" applyAlignment="1" applyProtection="1">
      <alignment vertical="center" shrinkToFit="1"/>
      <protection locked="0"/>
    </xf>
    <xf numFmtId="0" fontId="0" fillId="3" borderId="4" xfId="3" applyFont="1" applyFill="1" applyBorder="1" applyAlignment="1" applyProtection="1">
      <alignment vertical="center" shrinkToFit="1"/>
      <protection locked="0"/>
    </xf>
    <xf numFmtId="184" fontId="1" fillId="0" borderId="6" xfId="1" applyNumberFormat="1" applyFill="1" applyBorder="1" applyProtection="1">
      <alignment vertical="center"/>
    </xf>
    <xf numFmtId="38" fontId="20" fillId="0" borderId="44" xfId="1" applyFont="1" applyFill="1" applyBorder="1" applyAlignment="1" applyProtection="1">
      <alignment horizontal="right" vertical="center" indent="1"/>
    </xf>
    <xf numFmtId="49" fontId="10" fillId="3" borderId="10" xfId="3" applyNumberFormat="1" applyFont="1" applyFill="1" applyBorder="1" applyAlignment="1" applyProtection="1">
      <alignment vertical="center" shrinkToFit="1"/>
      <protection locked="0"/>
    </xf>
    <xf numFmtId="0" fontId="1" fillId="0" borderId="88" xfId="3" applyBorder="1">
      <alignment vertical="center"/>
    </xf>
    <xf numFmtId="0" fontId="1" fillId="0" borderId="89" xfId="3" applyBorder="1">
      <alignment vertical="center"/>
    </xf>
    <xf numFmtId="0" fontId="0" fillId="0" borderId="0" xfId="3" applyFont="1" applyAlignment="1">
      <alignment horizontal="center" vertical="center" shrinkToFit="1"/>
    </xf>
    <xf numFmtId="0" fontId="0" fillId="0" borderId="0" xfId="3" applyFont="1" applyAlignment="1" applyProtection="1">
      <alignment horizontal="left" vertical="center"/>
      <protection locked="0"/>
    </xf>
    <xf numFmtId="0" fontId="0" fillId="0" borderId="0" xfId="3" applyFont="1" applyAlignment="1">
      <alignment horizontal="center" vertical="center"/>
    </xf>
    <xf numFmtId="49" fontId="10" fillId="0" borderId="0" xfId="3" applyNumberFormat="1" applyFont="1" applyAlignment="1" applyProtection="1">
      <alignment horizontal="left" vertical="center"/>
      <protection locked="0"/>
    </xf>
    <xf numFmtId="0" fontId="0" fillId="0" borderId="0" xfId="3" applyFont="1" applyAlignment="1" applyProtection="1">
      <alignment horizontal="left" vertical="center" shrinkToFit="1"/>
      <protection locked="0"/>
    </xf>
    <xf numFmtId="0" fontId="20" fillId="2" borderId="0" xfId="0" applyFont="1" applyFill="1" applyAlignment="1">
      <alignment vertical="top"/>
    </xf>
    <xf numFmtId="0" fontId="0" fillId="2" borderId="1" xfId="0" applyFill="1" applyBorder="1" applyAlignment="1">
      <alignment horizontal="left" vertical="center"/>
    </xf>
    <xf numFmtId="0" fontId="50" fillId="0" borderId="0" xfId="0" applyFont="1" applyAlignment="1">
      <alignment vertical="center" wrapText="1"/>
    </xf>
    <xf numFmtId="38" fontId="1" fillId="2" borderId="37" xfId="1" applyFont="1" applyFill="1" applyBorder="1" applyAlignment="1" applyProtection="1">
      <alignment horizontal="center" vertical="center" shrinkToFit="1"/>
    </xf>
    <xf numFmtId="38" fontId="1" fillId="2" borderId="38" xfId="1" applyFont="1" applyFill="1" applyBorder="1" applyAlignment="1" applyProtection="1">
      <alignment horizontal="center" vertical="center" shrinkToFit="1"/>
    </xf>
    <xf numFmtId="38" fontId="10" fillId="2" borderId="87" xfId="1" applyFont="1" applyFill="1" applyBorder="1" applyAlignment="1" applyProtection="1">
      <alignment horizontal="distributed" vertical="center" shrinkToFit="1"/>
    </xf>
    <xf numFmtId="38" fontId="10" fillId="2" borderId="48" xfId="1" applyFont="1" applyFill="1" applyBorder="1" applyAlignment="1" applyProtection="1">
      <alignment horizontal="distributed" vertical="center" shrinkToFit="1"/>
    </xf>
    <xf numFmtId="38" fontId="14" fillId="3" borderId="36" xfId="1" applyFont="1" applyFill="1" applyBorder="1" applyAlignment="1" applyProtection="1">
      <alignment horizontal="right" vertical="center" indent="1"/>
      <protection locked="0"/>
    </xf>
    <xf numFmtId="38" fontId="10" fillId="3" borderId="36" xfId="1" applyFont="1" applyFill="1" applyBorder="1" applyAlignment="1" applyProtection="1">
      <alignment horizontal="right" vertical="center" indent="1" shrinkToFit="1"/>
      <protection locked="0"/>
    </xf>
    <xf numFmtId="38" fontId="10" fillId="3" borderId="44" xfId="1" applyFont="1" applyFill="1" applyBorder="1" applyAlignment="1" applyProtection="1">
      <alignment horizontal="right" vertical="center" indent="1" shrinkToFit="1"/>
      <protection locked="0"/>
    </xf>
    <xf numFmtId="38" fontId="14" fillId="3" borderId="36" xfId="1" applyFont="1" applyFill="1" applyBorder="1" applyAlignment="1" applyProtection="1">
      <alignment horizontal="right" vertical="center" indent="1" shrinkToFit="1"/>
      <protection locked="0"/>
    </xf>
    <xf numFmtId="38" fontId="14" fillId="3" borderId="44" xfId="1" applyFont="1" applyFill="1" applyBorder="1" applyAlignment="1" applyProtection="1">
      <alignment horizontal="right" vertical="center" indent="1" shrinkToFit="1"/>
      <protection locked="0"/>
    </xf>
    <xf numFmtId="38" fontId="14" fillId="2" borderId="36" xfId="1" applyFont="1" applyFill="1" applyBorder="1" applyAlignment="1" applyProtection="1">
      <alignment horizontal="right" vertical="center" indent="1" shrinkToFit="1"/>
    </xf>
    <xf numFmtId="38" fontId="20" fillId="2" borderId="44" xfId="1" applyFont="1" applyFill="1" applyBorder="1" applyAlignment="1" applyProtection="1">
      <alignment horizontal="right" vertical="center" indent="1" shrinkToFit="1"/>
    </xf>
    <xf numFmtId="38" fontId="13" fillId="2" borderId="52" xfId="1" applyFont="1" applyFill="1" applyBorder="1" applyAlignment="1" applyProtection="1">
      <alignment horizontal="right" vertical="center" indent="1" shrinkToFit="1"/>
    </xf>
    <xf numFmtId="38" fontId="13" fillId="2" borderId="53" xfId="1" applyFont="1" applyFill="1" applyBorder="1" applyAlignment="1" applyProtection="1">
      <alignment horizontal="right" vertical="center" indent="1" shrinkToFit="1"/>
    </xf>
    <xf numFmtId="38" fontId="14" fillId="2" borderId="32" xfId="1" applyFont="1" applyFill="1" applyBorder="1" applyAlignment="1" applyProtection="1">
      <alignment horizontal="right" vertical="center" indent="1" shrinkToFit="1"/>
    </xf>
    <xf numFmtId="38" fontId="20" fillId="2" borderId="54" xfId="1" applyFont="1" applyFill="1" applyBorder="1" applyAlignment="1" applyProtection="1">
      <alignment horizontal="right" vertical="center" indent="1" shrinkToFit="1"/>
    </xf>
    <xf numFmtId="38" fontId="13" fillId="2" borderId="36" xfId="1" applyFont="1" applyFill="1" applyBorder="1" applyAlignment="1" applyProtection="1">
      <alignment horizontal="right" vertical="center" indent="1" shrinkToFit="1"/>
    </xf>
    <xf numFmtId="38" fontId="13" fillId="2" borderId="44" xfId="1" applyFont="1" applyFill="1" applyBorder="1" applyAlignment="1" applyProtection="1">
      <alignment horizontal="right" vertical="center" indent="1" shrinkToFit="1"/>
    </xf>
    <xf numFmtId="38" fontId="14" fillId="2" borderId="49" xfId="1" applyFont="1" applyFill="1" applyBorder="1" applyAlignment="1" applyProtection="1">
      <alignment horizontal="right" vertical="center" indent="1" shrinkToFit="1"/>
    </xf>
    <xf numFmtId="38" fontId="20" fillId="2" borderId="50" xfId="1" applyFont="1" applyFill="1" applyBorder="1" applyAlignment="1" applyProtection="1">
      <alignment horizontal="right" vertical="center" indent="1" shrinkToFit="1"/>
    </xf>
    <xf numFmtId="0" fontId="0" fillId="10" borderId="28" xfId="0" applyFill="1" applyBorder="1" applyAlignment="1" applyProtection="1">
      <alignment vertical="center" shrinkToFit="1"/>
      <protection locked="0"/>
    </xf>
    <xf numFmtId="180" fontId="0" fillId="10" borderId="28" xfId="0" applyNumberFormat="1" applyFill="1" applyBorder="1" applyProtection="1">
      <alignment vertical="center"/>
      <protection locked="0"/>
    </xf>
    <xf numFmtId="40" fontId="0" fillId="10" borderId="28" xfId="0" applyNumberFormat="1" applyFill="1" applyBorder="1" applyProtection="1">
      <alignment vertical="center"/>
      <protection locked="0"/>
    </xf>
    <xf numFmtId="0" fontId="52" fillId="0" borderId="0" xfId="0" applyFont="1" applyAlignment="1">
      <alignment horizontal="right" vertical="center"/>
    </xf>
    <xf numFmtId="38" fontId="52" fillId="0" borderId="28" xfId="0" applyNumberFormat="1" applyFont="1" applyBorder="1">
      <alignment vertical="center"/>
    </xf>
    <xf numFmtId="183" fontId="10" fillId="0" borderId="0" xfId="0" applyNumberFormat="1" applyFont="1">
      <alignment vertical="center"/>
    </xf>
    <xf numFmtId="0" fontId="1" fillId="11" borderId="10" xfId="3" applyFill="1" applyBorder="1" applyProtection="1">
      <alignment vertical="center"/>
      <protection locked="0"/>
    </xf>
    <xf numFmtId="0" fontId="38" fillId="0" borderId="74" xfId="0" applyFont="1" applyBorder="1" applyAlignment="1">
      <alignment horizontal="center" vertical="center" wrapText="1"/>
    </xf>
    <xf numFmtId="0" fontId="9" fillId="2" borderId="0" xfId="0" applyFont="1" applyFill="1" applyAlignment="1">
      <alignment horizontal="right" vertical="center"/>
    </xf>
    <xf numFmtId="0" fontId="0" fillId="2" borderId="0" xfId="0" applyFill="1" applyAlignment="1">
      <alignment horizontal="right" vertical="center"/>
    </xf>
    <xf numFmtId="0" fontId="8" fillId="11" borderId="32" xfId="0" applyFont="1" applyFill="1" applyBorder="1" applyAlignment="1" applyProtection="1">
      <alignment horizontal="center" vertical="center" shrinkToFit="1"/>
      <protection locked="0"/>
    </xf>
    <xf numFmtId="0" fontId="8" fillId="3" borderId="90" xfId="0" applyFont="1" applyFill="1" applyBorder="1" applyAlignment="1" applyProtection="1">
      <alignment horizontal="right" vertical="center" shrinkToFit="1"/>
      <protection locked="0"/>
    </xf>
    <xf numFmtId="0" fontId="8" fillId="3" borderId="32" xfId="0" applyFont="1" applyFill="1" applyBorder="1" applyAlignment="1" applyProtection="1">
      <alignment horizontal="right" vertical="center" shrinkToFit="1"/>
      <protection locked="0"/>
    </xf>
    <xf numFmtId="0" fontId="8" fillId="2" borderId="32" xfId="0" applyFont="1" applyFill="1" applyBorder="1" applyAlignment="1">
      <alignment horizontal="right" vertical="center" shrinkToFit="1"/>
    </xf>
    <xf numFmtId="0" fontId="8" fillId="2" borderId="54" xfId="0" applyFont="1" applyFill="1" applyBorder="1" applyAlignment="1">
      <alignment horizontal="right" vertical="center" shrinkToFit="1"/>
    </xf>
    <xf numFmtId="0" fontId="8" fillId="3" borderId="74" xfId="0" applyFont="1" applyFill="1" applyBorder="1" applyAlignment="1" applyProtection="1">
      <alignment horizontal="right" vertical="center" shrinkToFit="1"/>
      <protection locked="0"/>
    </xf>
    <xf numFmtId="178" fontId="8" fillId="3" borderId="54" xfId="0" applyNumberFormat="1" applyFont="1" applyFill="1" applyBorder="1" applyAlignment="1" applyProtection="1">
      <alignment horizontal="right" vertical="center" shrinkToFit="1"/>
      <protection locked="0"/>
    </xf>
    <xf numFmtId="178" fontId="8" fillId="3" borderId="73" xfId="0" applyNumberFormat="1" applyFont="1" applyFill="1" applyBorder="1" applyAlignment="1" applyProtection="1">
      <alignment horizontal="right" vertical="center" shrinkToFit="1"/>
      <protection locked="0"/>
    </xf>
    <xf numFmtId="178" fontId="8" fillId="3" borderId="74" xfId="0" applyNumberFormat="1" applyFont="1" applyFill="1" applyBorder="1" applyAlignment="1" applyProtection="1">
      <alignment horizontal="right" vertical="center" shrinkToFit="1"/>
      <protection locked="0"/>
    </xf>
    <xf numFmtId="178" fontId="8" fillId="11" borderId="32" xfId="0" applyNumberFormat="1" applyFont="1" applyFill="1" applyBorder="1" applyAlignment="1" applyProtection="1">
      <alignment horizontal="center" vertical="center" shrinkToFit="1"/>
      <protection locked="0"/>
    </xf>
    <xf numFmtId="179" fontId="8" fillId="3" borderId="77" xfId="0" applyNumberFormat="1" applyFont="1" applyFill="1" applyBorder="1" applyAlignment="1" applyProtection="1">
      <alignment horizontal="right" vertical="center" shrinkToFit="1"/>
      <protection locked="0"/>
    </xf>
    <xf numFmtId="0" fontId="8" fillId="10" borderId="81" xfId="0" applyFont="1" applyFill="1" applyBorder="1" applyAlignment="1" applyProtection="1">
      <alignment horizontal="right" vertical="center" shrinkToFit="1"/>
      <protection locked="0"/>
    </xf>
    <xf numFmtId="179" fontId="8" fillId="10" borderId="77" xfId="0" applyNumberFormat="1" applyFont="1" applyFill="1" applyBorder="1" applyAlignment="1" applyProtection="1">
      <alignment horizontal="right" vertical="center" shrinkToFit="1"/>
      <protection locked="0"/>
    </xf>
    <xf numFmtId="0" fontId="8" fillId="10" borderId="74" xfId="0" applyFont="1" applyFill="1" applyBorder="1" applyAlignment="1" applyProtection="1">
      <alignment horizontal="right" vertical="center" shrinkToFit="1"/>
      <protection locked="0"/>
    </xf>
    <xf numFmtId="179" fontId="8" fillId="10" borderId="91" xfId="0" applyNumberFormat="1" applyFont="1" applyFill="1" applyBorder="1" applyAlignment="1" applyProtection="1">
      <alignment horizontal="right" vertical="center" shrinkToFit="1"/>
      <protection locked="0"/>
    </xf>
    <xf numFmtId="0" fontId="8" fillId="2" borderId="32" xfId="0" applyFont="1" applyFill="1" applyBorder="1" applyAlignment="1">
      <alignment horizontal="center" vertical="center" shrinkToFit="1"/>
    </xf>
    <xf numFmtId="0" fontId="8" fillId="3" borderId="77" xfId="0" applyFont="1" applyFill="1" applyBorder="1" applyAlignment="1" applyProtection="1">
      <alignment horizontal="right" vertical="center" shrinkToFit="1"/>
      <protection locked="0"/>
    </xf>
    <xf numFmtId="0" fontId="8" fillId="3" borderId="73" xfId="0" applyFont="1" applyFill="1" applyBorder="1" applyAlignment="1" applyProtection="1">
      <alignment horizontal="right" vertical="center" shrinkToFit="1"/>
      <protection locked="0"/>
    </xf>
    <xf numFmtId="0" fontId="8" fillId="3" borderId="32" xfId="0" applyFont="1" applyFill="1" applyBorder="1" applyAlignment="1" applyProtection="1">
      <alignment horizontal="center" vertical="center" shrinkToFit="1"/>
      <protection locked="0"/>
    </xf>
    <xf numFmtId="0" fontId="17" fillId="11" borderId="32" xfId="0" applyFont="1" applyFill="1" applyBorder="1" applyAlignment="1" applyProtection="1">
      <alignment horizontal="center" vertical="center" wrapText="1" shrinkToFit="1"/>
      <protection locked="0"/>
    </xf>
    <xf numFmtId="0" fontId="17" fillId="3" borderId="56" xfId="0" applyFont="1" applyFill="1" applyBorder="1" applyAlignment="1" applyProtection="1">
      <alignment horizontal="center" vertical="center" wrapText="1"/>
      <protection locked="0"/>
    </xf>
    <xf numFmtId="0" fontId="49" fillId="2" borderId="0" xfId="0" applyFont="1" applyFill="1" applyAlignment="1">
      <alignment vertical="center" shrinkToFit="1"/>
    </xf>
    <xf numFmtId="0" fontId="1" fillId="2" borderId="92" xfId="0" applyFont="1" applyFill="1" applyBorder="1">
      <alignment vertical="center"/>
    </xf>
    <xf numFmtId="0" fontId="52" fillId="2" borderId="93" xfId="0" applyFont="1" applyFill="1" applyBorder="1" applyAlignment="1">
      <alignment vertical="center" shrinkToFit="1"/>
    </xf>
    <xf numFmtId="38" fontId="53" fillId="0" borderId="29" xfId="0" applyNumberFormat="1" applyFont="1" applyBorder="1">
      <alignment vertical="center"/>
    </xf>
    <xf numFmtId="0" fontId="9" fillId="0" borderId="3" xfId="0" applyFont="1" applyBorder="1" applyAlignment="1">
      <alignment horizontal="center" vertical="center"/>
    </xf>
    <xf numFmtId="0" fontId="9" fillId="0" borderId="94"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Alignment="1">
      <alignment horizontal="center" vertical="center"/>
    </xf>
    <xf numFmtId="58" fontId="9" fillId="6" borderId="12" xfId="0" applyNumberFormat="1" applyFont="1" applyFill="1" applyBorder="1" applyAlignment="1">
      <alignment vertical="center" shrinkToFit="1"/>
    </xf>
    <xf numFmtId="0" fontId="0" fillId="0" borderId="28" xfId="0" applyBorder="1" applyAlignment="1">
      <alignment horizontal="center" vertical="center"/>
    </xf>
    <xf numFmtId="38" fontId="20" fillId="2" borderId="0" xfId="1" applyFont="1" applyFill="1" applyAlignment="1" applyProtection="1">
      <alignment vertical="center" wrapText="1"/>
    </xf>
    <xf numFmtId="0" fontId="10" fillId="2" borderId="36" xfId="1" applyNumberFormat="1" applyFont="1" applyFill="1" applyBorder="1" applyAlignment="1" applyProtection="1">
      <alignment horizontal="center" vertical="center" shrinkToFit="1"/>
    </xf>
    <xf numFmtId="38" fontId="10" fillId="2" borderId="44" xfId="1" applyFont="1" applyFill="1" applyBorder="1" applyAlignment="1" applyProtection="1">
      <alignment horizontal="right" vertical="center"/>
    </xf>
    <xf numFmtId="38" fontId="0" fillId="2" borderId="0" xfId="1" applyFont="1" applyFill="1" applyAlignment="1" applyProtection="1">
      <alignment vertical="center" shrinkToFit="1"/>
    </xf>
    <xf numFmtId="38" fontId="20" fillId="2" borderId="0" xfId="1" applyFont="1" applyFill="1" applyBorder="1" applyAlignment="1" applyProtection="1">
      <alignment vertical="center" wrapText="1"/>
    </xf>
    <xf numFmtId="49" fontId="39" fillId="2" borderId="0" xfId="1" applyNumberFormat="1" applyFont="1" applyFill="1" applyBorder="1" applyAlignment="1" applyProtection="1">
      <alignment horizontal="left" vertical="center"/>
    </xf>
    <xf numFmtId="49" fontId="39" fillId="2" borderId="0" xfId="1" applyNumberFormat="1" applyFont="1" applyFill="1" applyBorder="1" applyProtection="1">
      <alignment vertical="center"/>
    </xf>
    <xf numFmtId="49" fontId="42" fillId="2" borderId="0" xfId="1" applyNumberFormat="1" applyFont="1" applyFill="1" applyBorder="1" applyProtection="1">
      <alignment vertical="center"/>
    </xf>
    <xf numFmtId="49" fontId="42" fillId="2" borderId="17" xfId="1" applyNumberFormat="1" applyFont="1" applyFill="1" applyBorder="1" applyProtection="1">
      <alignment vertical="center"/>
    </xf>
    <xf numFmtId="49" fontId="43" fillId="2" borderId="0" xfId="1" applyNumberFormat="1" applyFont="1" applyFill="1" applyBorder="1" applyAlignment="1" applyProtection="1">
      <alignment horizontal="center" vertical="center"/>
    </xf>
    <xf numFmtId="49" fontId="43" fillId="2" borderId="17" xfId="1" applyNumberFormat="1" applyFont="1" applyFill="1" applyBorder="1" applyAlignment="1" applyProtection="1">
      <alignment horizontal="center" vertical="center"/>
    </xf>
    <xf numFmtId="49" fontId="43" fillId="2" borderId="0" xfId="1" applyNumberFormat="1" applyFont="1" applyFill="1" applyBorder="1" applyProtection="1">
      <alignment vertical="center"/>
    </xf>
    <xf numFmtId="49" fontId="43" fillId="2" borderId="17" xfId="1" applyNumberFormat="1" applyFont="1" applyFill="1" applyBorder="1" applyProtection="1">
      <alignment vertical="center"/>
    </xf>
    <xf numFmtId="38" fontId="39" fillId="2" borderId="0" xfId="1" applyFont="1" applyFill="1" applyBorder="1" applyProtection="1">
      <alignment vertical="center"/>
    </xf>
    <xf numFmtId="38" fontId="6" fillId="2" borderId="87" xfId="1" applyFont="1" applyFill="1" applyBorder="1" applyAlignment="1" applyProtection="1">
      <alignment horizontal="distributed" vertical="center" indent="2"/>
    </xf>
    <xf numFmtId="38" fontId="6" fillId="2" borderId="48" xfId="1" applyFont="1" applyFill="1" applyBorder="1" applyAlignment="1" applyProtection="1">
      <alignment horizontal="distributed" vertical="center" indent="2"/>
    </xf>
    <xf numFmtId="38" fontId="1" fillId="2" borderId="87" xfId="1" applyFont="1" applyFill="1" applyBorder="1" applyAlignment="1" applyProtection="1">
      <alignment horizontal="distributed" vertical="center" indent="2"/>
    </xf>
    <xf numFmtId="38" fontId="1" fillId="2" borderId="48" xfId="1" applyFont="1" applyFill="1" applyBorder="1" applyAlignment="1" applyProtection="1">
      <alignment horizontal="distributed" vertical="center" indent="2"/>
    </xf>
    <xf numFmtId="38" fontId="8" fillId="2" borderId="36" xfId="1" applyFont="1" applyFill="1" applyBorder="1" applyAlignment="1" applyProtection="1">
      <alignment horizontal="right" vertical="center"/>
    </xf>
    <xf numFmtId="180" fontId="14" fillId="2" borderId="36" xfId="1" applyNumberFormat="1" applyFont="1" applyFill="1" applyBorder="1" applyAlignment="1" applyProtection="1">
      <alignment vertical="center"/>
    </xf>
    <xf numFmtId="180" fontId="10" fillId="2" borderId="36" xfId="1" applyNumberFormat="1" applyFont="1" applyFill="1" applyBorder="1" applyAlignment="1" applyProtection="1">
      <alignment vertical="center"/>
    </xf>
    <xf numFmtId="180" fontId="14" fillId="2" borderId="52" xfId="1" applyNumberFormat="1" applyFont="1" applyFill="1" applyBorder="1" applyAlignment="1" applyProtection="1">
      <alignment vertical="center"/>
    </xf>
    <xf numFmtId="180" fontId="14" fillId="2" borderId="32" xfId="1" applyNumberFormat="1" applyFont="1" applyFill="1" applyBorder="1" applyAlignment="1" applyProtection="1">
      <alignment vertical="center"/>
    </xf>
    <xf numFmtId="180" fontId="10" fillId="2" borderId="48" xfId="1" applyNumberFormat="1" applyFont="1" applyFill="1" applyBorder="1" applyAlignment="1" applyProtection="1">
      <alignment vertical="center"/>
    </xf>
    <xf numFmtId="180" fontId="14" fillId="2" borderId="48" xfId="1" applyNumberFormat="1" applyFont="1" applyFill="1" applyBorder="1" applyAlignment="1" applyProtection="1">
      <alignment vertical="center"/>
    </xf>
    <xf numFmtId="180" fontId="14" fillId="2" borderId="49" xfId="1" applyNumberFormat="1" applyFont="1" applyFill="1" applyBorder="1" applyAlignment="1" applyProtection="1">
      <alignment vertical="center"/>
    </xf>
    <xf numFmtId="38" fontId="9" fillId="2" borderId="0" xfId="1" applyFont="1" applyFill="1" applyAlignment="1" applyProtection="1">
      <alignment horizontal="center" vertical="center"/>
    </xf>
    <xf numFmtId="38" fontId="8" fillId="2" borderId="36" xfId="1" applyFont="1" applyFill="1" applyBorder="1" applyAlignment="1" applyProtection="1">
      <alignment horizontal="right" vertical="center" shrinkToFit="1"/>
    </xf>
    <xf numFmtId="38" fontId="8" fillId="2" borderId="52" xfId="1" applyFont="1" applyFill="1" applyBorder="1" applyAlignment="1" applyProtection="1">
      <alignment horizontal="right" vertical="center" shrinkToFit="1"/>
    </xf>
    <xf numFmtId="0" fontId="3" fillId="12" borderId="0" xfId="0" applyFont="1" applyFill="1" applyAlignment="1">
      <alignment horizontal="right" vertical="center" shrinkToFit="1"/>
    </xf>
    <xf numFmtId="38" fontId="30" fillId="2" borderId="0" xfId="1" applyFont="1" applyFill="1" applyProtection="1">
      <alignment vertical="center"/>
    </xf>
    <xf numFmtId="38" fontId="14" fillId="2" borderId="0" xfId="1" applyFont="1" applyFill="1" applyProtection="1">
      <alignment vertical="center"/>
    </xf>
    <xf numFmtId="38" fontId="14" fillId="2" borderId="87" xfId="1" applyFont="1" applyFill="1" applyBorder="1" applyAlignment="1">
      <alignment vertical="center"/>
    </xf>
    <xf numFmtId="0" fontId="44" fillId="2" borderId="0" xfId="0" applyFont="1" applyFill="1">
      <alignment vertical="center"/>
    </xf>
    <xf numFmtId="38" fontId="13" fillId="2" borderId="0" xfId="1" applyFont="1" applyFill="1" applyBorder="1" applyAlignment="1" applyProtection="1">
      <alignment horizontal="center" vertical="center"/>
    </xf>
    <xf numFmtId="0" fontId="10" fillId="2" borderId="0" xfId="0" applyFont="1" applyFill="1" applyAlignment="1">
      <alignment horizontal="center" shrinkToFit="1"/>
    </xf>
    <xf numFmtId="38" fontId="10" fillId="2" borderId="0" xfId="1" applyFont="1" applyFill="1" applyBorder="1" applyAlignment="1" applyProtection="1">
      <alignment horizontal="center" vertical="center"/>
    </xf>
    <xf numFmtId="38" fontId="9" fillId="0" borderId="0" xfId="1" applyFont="1" applyFill="1" applyBorder="1" applyAlignment="1" applyProtection="1">
      <alignment horizontal="left" vertical="center" shrinkToFit="1"/>
      <protection locked="0"/>
    </xf>
    <xf numFmtId="38" fontId="1" fillId="0" borderId="0" xfId="1" applyFill="1" applyBorder="1" applyAlignment="1" applyProtection="1">
      <alignment horizontal="center" vertical="center"/>
    </xf>
    <xf numFmtId="0" fontId="17" fillId="2" borderId="47" xfId="0" applyFont="1" applyFill="1" applyBorder="1" applyAlignment="1">
      <alignment horizontal="center" vertical="center" wrapText="1"/>
    </xf>
    <xf numFmtId="0" fontId="56" fillId="2" borderId="0" xfId="0" applyFont="1" applyFill="1" applyAlignment="1">
      <alignment horizontal="distributed" vertical="center"/>
    </xf>
    <xf numFmtId="0" fontId="57" fillId="2" borderId="0" xfId="0" applyFont="1" applyFill="1">
      <alignment vertical="center"/>
    </xf>
    <xf numFmtId="38" fontId="9" fillId="3" borderId="44" xfId="1" applyFont="1" applyFill="1" applyBorder="1" applyAlignment="1" applyProtection="1">
      <alignment horizontal="left" vertical="center" shrinkToFit="1"/>
      <protection locked="0"/>
    </xf>
    <xf numFmtId="38" fontId="9" fillId="3" borderId="0" xfId="1" applyFont="1" applyFill="1" applyBorder="1" applyAlignment="1" applyProtection="1">
      <alignment horizontal="left" vertical="center" shrinkToFit="1"/>
      <protection locked="0"/>
    </xf>
    <xf numFmtId="38" fontId="9" fillId="3" borderId="17" xfId="1" applyFont="1" applyFill="1" applyBorder="1" applyAlignment="1" applyProtection="1">
      <alignment horizontal="left" vertical="center" shrinkToFit="1"/>
      <protection locked="0"/>
    </xf>
    <xf numFmtId="38" fontId="13" fillId="0" borderId="44" xfId="1" applyFont="1" applyFill="1" applyBorder="1" applyAlignment="1" applyProtection="1">
      <alignment horizontal="right" vertical="center" indent="1"/>
      <protection locked="0"/>
    </xf>
    <xf numFmtId="177" fontId="3" fillId="2" borderId="0" xfId="0" applyNumberFormat="1" applyFont="1" applyFill="1">
      <alignment vertical="center"/>
    </xf>
    <xf numFmtId="177" fontId="23" fillId="2" borderId="0" xfId="0" applyNumberFormat="1" applyFont="1" applyFill="1">
      <alignment vertical="center"/>
    </xf>
    <xf numFmtId="0" fontId="59" fillId="2" borderId="0" xfId="0" applyFont="1" applyFill="1" applyAlignment="1">
      <alignment vertical="top"/>
    </xf>
    <xf numFmtId="0" fontId="23" fillId="2" borderId="0" xfId="0" applyFont="1" applyFill="1" applyAlignment="1">
      <alignment horizontal="left" vertical="center"/>
    </xf>
    <xf numFmtId="0" fontId="62" fillId="2" borderId="22" xfId="7" applyFill="1" applyBorder="1" applyAlignment="1">
      <alignment vertical="center" shrinkToFit="1"/>
    </xf>
    <xf numFmtId="0" fontId="23" fillId="2" borderId="0" xfId="0" applyFont="1" applyFill="1" applyAlignment="1">
      <alignment vertical="center" wrapText="1"/>
    </xf>
    <xf numFmtId="0" fontId="3" fillId="2" borderId="0" xfId="0" applyFont="1" applyFill="1" applyAlignment="1">
      <alignment vertical="center" wrapText="1"/>
    </xf>
    <xf numFmtId="177" fontId="23" fillId="2" borderId="0" xfId="0" applyNumberFormat="1" applyFont="1" applyFill="1" applyAlignment="1">
      <alignment horizontal="left" vertical="center"/>
    </xf>
    <xf numFmtId="0" fontId="26" fillId="2" borderId="0" xfId="0" applyFont="1" applyFill="1" applyAlignment="1">
      <alignment vertical="center" wrapText="1"/>
    </xf>
    <xf numFmtId="0" fontId="63" fillId="9" borderId="0" xfId="5" applyFont="1" applyFill="1">
      <alignment vertical="center"/>
    </xf>
    <xf numFmtId="0" fontId="3" fillId="9" borderId="0" xfId="5" applyFont="1" applyFill="1">
      <alignment vertical="center"/>
    </xf>
    <xf numFmtId="0" fontId="3" fillId="9" borderId="0" xfId="8" applyFont="1" applyFill="1" applyAlignment="1">
      <alignment vertical="center" wrapText="1"/>
    </xf>
    <xf numFmtId="0" fontId="3" fillId="9" borderId="0" xfId="5" applyFont="1" applyFill="1" applyAlignment="1">
      <alignment vertical="center" wrapText="1"/>
    </xf>
    <xf numFmtId="0" fontId="64" fillId="9" borderId="0" xfId="8" applyFont="1" applyFill="1" applyAlignment="1">
      <alignment horizontal="justify" vertical="center" wrapText="1"/>
    </xf>
    <xf numFmtId="0" fontId="64" fillId="9" borderId="0" xfId="8" applyFont="1" applyFill="1" applyAlignment="1">
      <alignment vertical="center" wrapText="1"/>
    </xf>
    <xf numFmtId="0" fontId="64" fillId="9" borderId="0" xfId="8" applyFont="1" applyFill="1" applyAlignment="1">
      <alignment horizontal="center" vertical="center" wrapText="1"/>
    </xf>
    <xf numFmtId="0" fontId="3" fillId="9" borderId="0" xfId="5" applyFont="1" applyFill="1" applyAlignment="1">
      <alignment wrapText="1"/>
    </xf>
    <xf numFmtId="58" fontId="64" fillId="9" borderId="0" xfId="8" applyNumberFormat="1" applyFont="1" applyFill="1" applyAlignment="1">
      <alignment horizontal="justify" vertical="center" wrapText="1"/>
    </xf>
    <xf numFmtId="58" fontId="3" fillId="9" borderId="0" xfId="8" applyNumberFormat="1" applyFont="1" applyFill="1" applyAlignment="1">
      <alignment vertical="center" wrapText="1"/>
    </xf>
    <xf numFmtId="0" fontId="3" fillId="9" borderId="0" xfId="5" applyFont="1" applyFill="1" applyAlignment="1">
      <alignment vertical="top" wrapText="1"/>
    </xf>
    <xf numFmtId="0" fontId="3" fillId="9" borderId="0" xfId="8" applyFont="1" applyFill="1" applyAlignment="1">
      <alignment horizontal="center" vertical="center" wrapText="1"/>
    </xf>
    <xf numFmtId="3" fontId="3" fillId="9" borderId="0" xfId="8" applyNumberFormat="1" applyFont="1" applyFill="1" applyAlignment="1">
      <alignment vertical="center" wrapText="1"/>
    </xf>
    <xf numFmtId="0" fontId="65" fillId="9" borderId="0" xfId="8" applyFont="1" applyFill="1" applyAlignment="1">
      <alignment vertical="center" wrapText="1"/>
    </xf>
    <xf numFmtId="0" fontId="0" fillId="3" borderId="27" xfId="0" applyFill="1" applyBorder="1" applyProtection="1">
      <alignment vertical="center"/>
      <protection locked="0"/>
    </xf>
    <xf numFmtId="38" fontId="1" fillId="10" borderId="0" xfId="1" applyFill="1" applyProtection="1">
      <alignment vertical="center"/>
      <protection locked="0"/>
    </xf>
    <xf numFmtId="38" fontId="13" fillId="0" borderId="44" xfId="1" applyFont="1" applyFill="1" applyBorder="1" applyAlignment="1" applyProtection="1">
      <alignment horizontal="right" vertical="center" indent="1" shrinkToFit="1"/>
    </xf>
    <xf numFmtId="0" fontId="0" fillId="2" borderId="95" xfId="0" applyFill="1" applyBorder="1" applyAlignment="1">
      <alignment horizontal="left" vertical="center" shrinkToFit="1"/>
    </xf>
    <xf numFmtId="38" fontId="70" fillId="0" borderId="87" xfId="1" applyFont="1" applyFill="1" applyBorder="1" applyAlignment="1" applyProtection="1">
      <alignment horizontal="distributed" vertical="center" shrinkToFit="1"/>
    </xf>
    <xf numFmtId="38" fontId="70" fillId="0" borderId="48" xfId="1" applyFont="1" applyFill="1" applyBorder="1" applyAlignment="1" applyProtection="1">
      <alignment horizontal="distributed" vertical="center" shrinkToFit="1"/>
    </xf>
    <xf numFmtId="0" fontId="73" fillId="2" borderId="0" xfId="0" applyFont="1" applyFill="1">
      <alignment vertical="center"/>
    </xf>
    <xf numFmtId="38" fontId="73" fillId="2" borderId="0" xfId="0" applyNumberFormat="1" applyFont="1" applyFill="1">
      <alignment vertical="center"/>
    </xf>
    <xf numFmtId="0" fontId="16" fillId="2" borderId="0" xfId="0" applyFont="1" applyFill="1" applyAlignment="1">
      <alignment horizontal="center" vertical="center"/>
    </xf>
    <xf numFmtId="0" fontId="73" fillId="2" borderId="0" xfId="0" applyFont="1" applyFill="1" applyAlignment="1">
      <alignment horizontal="center" vertical="center"/>
    </xf>
    <xf numFmtId="0" fontId="9" fillId="15" borderId="11" xfId="0" applyFont="1" applyFill="1" applyBorder="1">
      <alignment vertical="center"/>
    </xf>
    <xf numFmtId="0" fontId="9" fillId="15" borderId="29" xfId="0" applyFont="1" applyFill="1" applyBorder="1">
      <alignment vertical="center"/>
    </xf>
    <xf numFmtId="182" fontId="9" fillId="15" borderId="29" xfId="0" applyNumberFormat="1" applyFont="1" applyFill="1" applyBorder="1">
      <alignment vertical="center"/>
    </xf>
    <xf numFmtId="0" fontId="9" fillId="15" borderId="29" xfId="0" applyFont="1" applyFill="1" applyBorder="1" applyAlignment="1">
      <alignment horizontal="center" vertical="center"/>
    </xf>
    <xf numFmtId="0" fontId="9" fillId="15" borderId="29" xfId="0" applyFont="1" applyFill="1" applyBorder="1" applyAlignment="1">
      <alignment horizontal="left" vertical="center"/>
    </xf>
    <xf numFmtId="0" fontId="9" fillId="15" borderId="12" xfId="0" applyFont="1" applyFill="1" applyBorder="1">
      <alignment vertical="center"/>
    </xf>
    <xf numFmtId="0" fontId="9" fillId="16" borderId="11" xfId="0" applyFont="1" applyFill="1" applyBorder="1" applyAlignment="1">
      <alignment vertical="center" shrinkToFit="1"/>
    </xf>
    <xf numFmtId="0" fontId="9" fillId="16" borderId="29" xfId="0" applyFont="1" applyFill="1" applyBorder="1" applyAlignment="1">
      <alignment vertical="center" wrapText="1"/>
    </xf>
    <xf numFmtId="0" fontId="9" fillId="16" borderId="29" xfId="0" applyFont="1" applyFill="1" applyBorder="1" applyAlignment="1">
      <alignment vertical="center" shrinkToFit="1"/>
    </xf>
    <xf numFmtId="0" fontId="9" fillId="16" borderId="29" xfId="0" applyFont="1" applyFill="1" applyBorder="1" applyAlignment="1">
      <alignment vertical="center" wrapText="1" shrinkToFit="1"/>
    </xf>
    <xf numFmtId="0" fontId="9" fillId="16" borderId="29" xfId="0" applyFont="1" applyFill="1" applyBorder="1" applyAlignment="1">
      <alignment horizontal="left" vertical="center" wrapText="1" shrinkToFit="1"/>
    </xf>
    <xf numFmtId="49" fontId="9" fillId="16" borderId="29" xfId="0" applyNumberFormat="1" applyFont="1" applyFill="1" applyBorder="1" applyAlignment="1">
      <alignment vertical="center" shrinkToFit="1"/>
    </xf>
    <xf numFmtId="58" fontId="9" fillId="16" borderId="29" xfId="0" applyNumberFormat="1" applyFont="1" applyFill="1" applyBorder="1" applyAlignment="1">
      <alignment vertical="center" shrinkToFit="1"/>
    </xf>
    <xf numFmtId="58" fontId="9" fillId="16" borderId="12" xfId="0" applyNumberFormat="1" applyFont="1" applyFill="1" applyBorder="1" applyAlignment="1">
      <alignment vertical="center" shrinkToFit="1"/>
    </xf>
    <xf numFmtId="0" fontId="9" fillId="0" borderId="3" xfId="0" applyFont="1" applyBorder="1" applyAlignment="1">
      <alignment horizontal="center" vertical="center" wrapText="1"/>
    </xf>
    <xf numFmtId="0" fontId="9" fillId="0" borderId="94" xfId="0" applyFont="1" applyBorder="1" applyAlignment="1">
      <alignment horizontal="center" vertical="center" wrapText="1"/>
    </xf>
    <xf numFmtId="0" fontId="9" fillId="0" borderId="4" xfId="0" applyFont="1" applyBorder="1" applyAlignment="1">
      <alignment horizontal="center" vertical="center" wrapText="1"/>
    </xf>
    <xf numFmtId="0" fontId="74" fillId="0" borderId="0" xfId="0" applyFont="1" applyAlignment="1">
      <alignment horizontal="center" vertical="center"/>
    </xf>
    <xf numFmtId="186" fontId="74" fillId="0" borderId="0" xfId="0" applyNumberFormat="1" applyFont="1" applyAlignment="1">
      <alignment horizontal="center" vertical="center"/>
    </xf>
    <xf numFmtId="0" fontId="48" fillId="0" borderId="0" xfId="0" applyFont="1">
      <alignment vertical="center"/>
    </xf>
    <xf numFmtId="185" fontId="74" fillId="0" borderId="0" xfId="0" applyNumberFormat="1" applyFont="1">
      <alignment vertical="center"/>
    </xf>
    <xf numFmtId="0" fontId="74" fillId="0" borderId="0" xfId="0" applyFont="1">
      <alignment vertical="center"/>
    </xf>
    <xf numFmtId="0" fontId="48" fillId="2" borderId="0" xfId="0" applyFont="1" applyFill="1">
      <alignment vertical="center"/>
    </xf>
    <xf numFmtId="0" fontId="75" fillId="0" borderId="0" xfId="0" applyFont="1">
      <alignment vertical="center"/>
    </xf>
    <xf numFmtId="187" fontId="8" fillId="2" borderId="0" xfId="0" applyNumberFormat="1" applyFont="1" applyFill="1">
      <alignment vertical="center"/>
    </xf>
    <xf numFmtId="38" fontId="10" fillId="0" borderId="48" xfId="1" applyFont="1" applyFill="1" applyBorder="1" applyAlignment="1" applyProtection="1">
      <alignment horizontal="distributed" vertical="center" shrinkToFit="1"/>
    </xf>
    <xf numFmtId="38" fontId="75" fillId="6" borderId="0" xfId="1" applyFont="1" applyFill="1" applyBorder="1" applyAlignment="1" applyProtection="1">
      <alignment vertical="center"/>
    </xf>
    <xf numFmtId="38" fontId="0" fillId="2" borderId="48" xfId="1" applyFont="1" applyFill="1" applyBorder="1" applyAlignment="1" applyProtection="1">
      <alignment horizontal="distributed" vertical="center" indent="2"/>
    </xf>
    <xf numFmtId="0" fontId="68" fillId="3" borderId="86" xfId="0" applyFont="1" applyFill="1" applyBorder="1" applyAlignment="1" applyProtection="1">
      <alignment horizontal="left" shrinkToFit="1"/>
      <protection locked="0"/>
    </xf>
    <xf numFmtId="0" fontId="68" fillId="3" borderId="96" xfId="0" applyFont="1" applyFill="1" applyBorder="1" applyAlignment="1" applyProtection="1">
      <alignment horizontal="left" shrinkToFit="1"/>
      <protection locked="0"/>
    </xf>
    <xf numFmtId="0" fontId="68" fillId="3" borderId="97" xfId="0" applyFont="1" applyFill="1" applyBorder="1" applyAlignment="1" applyProtection="1">
      <alignment horizontal="left" shrinkToFit="1"/>
      <protection locked="0"/>
    </xf>
    <xf numFmtId="0" fontId="0" fillId="3" borderId="98" xfId="0" applyFill="1" applyBorder="1" applyAlignment="1" applyProtection="1">
      <alignment horizontal="center" vertical="center" shrinkToFit="1"/>
      <protection locked="0"/>
    </xf>
    <xf numFmtId="0" fontId="0" fillId="3" borderId="15" xfId="0" applyFill="1" applyBorder="1" applyAlignment="1" applyProtection="1">
      <alignment horizontal="center" vertical="center" shrinkToFit="1"/>
      <protection locked="0"/>
    </xf>
    <xf numFmtId="0" fontId="1" fillId="4" borderId="99" xfId="2" applyFont="1" applyFill="1" applyBorder="1" applyAlignment="1">
      <alignment horizontal="center" vertical="center"/>
    </xf>
    <xf numFmtId="0" fontId="1" fillId="4" borderId="100" xfId="2" applyFont="1" applyFill="1" applyBorder="1" applyAlignment="1">
      <alignment horizontal="center" vertical="center"/>
    </xf>
    <xf numFmtId="0" fontId="1" fillId="4" borderId="20" xfId="2" applyFont="1" applyFill="1" applyBorder="1" applyAlignment="1">
      <alignment horizontal="center" vertical="center"/>
    </xf>
    <xf numFmtId="58" fontId="0" fillId="0" borderId="1" xfId="0" applyNumberFormat="1" applyBorder="1" applyAlignment="1" applyProtection="1">
      <alignment horizontal="left" vertical="center"/>
      <protection locked="0"/>
    </xf>
    <xf numFmtId="58" fontId="0" fillId="0" borderId="24" xfId="0" applyNumberFormat="1" applyBorder="1" applyAlignment="1" applyProtection="1">
      <alignment horizontal="left" vertical="center"/>
      <protection locked="0"/>
    </xf>
    <xf numFmtId="58" fontId="0" fillId="0" borderId="101" xfId="0" applyNumberFormat="1" applyBorder="1" applyAlignment="1" applyProtection="1">
      <alignment horizontal="left" vertical="center"/>
      <protection locked="0"/>
    </xf>
    <xf numFmtId="0" fontId="0" fillId="3" borderId="2" xfId="0" applyFill="1" applyBorder="1" applyAlignment="1" applyProtection="1">
      <alignment horizontal="left" vertical="center" shrinkToFit="1"/>
      <protection locked="0"/>
    </xf>
    <xf numFmtId="0" fontId="0" fillId="3" borderId="102"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0" fontId="0" fillId="11" borderId="2" xfId="0" applyFill="1" applyBorder="1" applyAlignment="1" applyProtection="1">
      <alignment horizontal="left" vertical="center" shrinkToFit="1"/>
      <protection locked="0"/>
    </xf>
    <xf numFmtId="0" fontId="0" fillId="11" borderId="102" xfId="0" applyFill="1" applyBorder="1" applyAlignment="1" applyProtection="1">
      <alignment horizontal="left" vertical="center" shrinkToFit="1"/>
      <protection locked="0"/>
    </xf>
    <xf numFmtId="0" fontId="0" fillId="11" borderId="15" xfId="0" applyFill="1" applyBorder="1" applyAlignment="1" applyProtection="1">
      <alignment horizontal="left" vertical="center" shrinkToFit="1"/>
      <protection locked="0"/>
    </xf>
    <xf numFmtId="0" fontId="0" fillId="3" borderId="98" xfId="0" applyFill="1" applyBorder="1" applyAlignment="1" applyProtection="1">
      <alignment horizontal="center" vertical="center"/>
      <protection locked="0"/>
    </xf>
    <xf numFmtId="0" fontId="0" fillId="0" borderId="15" xfId="0" applyBorder="1" applyAlignment="1" applyProtection="1">
      <alignment horizontal="center" vertical="center"/>
      <protection locked="0"/>
    </xf>
    <xf numFmtId="181" fontId="0" fillId="3" borderId="10" xfId="0" applyNumberFormat="1" applyFill="1" applyBorder="1" applyAlignment="1" applyProtection="1">
      <alignment horizontal="left" vertical="center" shrinkToFit="1"/>
      <protection locked="0"/>
    </xf>
    <xf numFmtId="181" fontId="0" fillId="3" borderId="102" xfId="0" applyNumberFormat="1" applyFill="1" applyBorder="1" applyAlignment="1" applyProtection="1">
      <alignment horizontal="left" vertical="center" shrinkToFit="1"/>
      <protection locked="0"/>
    </xf>
    <xf numFmtId="181" fontId="0" fillId="3" borderId="7" xfId="0" applyNumberFormat="1" applyFill="1" applyBorder="1" applyAlignment="1" applyProtection="1">
      <alignment horizontal="left" vertical="center" shrinkToFit="1"/>
      <protection locked="0"/>
    </xf>
    <xf numFmtId="0" fontId="0" fillId="3" borderId="85" xfId="0" applyFill="1" applyBorder="1" applyAlignment="1" applyProtection="1">
      <alignment horizontal="left" vertical="center" shrinkToFit="1"/>
      <protection locked="0"/>
    </xf>
    <xf numFmtId="0" fontId="0" fillId="3" borderId="40" xfId="0" applyFill="1" applyBorder="1" applyAlignment="1" applyProtection="1">
      <alignment horizontal="left" vertical="center" shrinkToFit="1"/>
      <protection locked="0"/>
    </xf>
    <xf numFmtId="0" fontId="0" fillId="3" borderId="14" xfId="0" applyFill="1" applyBorder="1" applyAlignment="1" applyProtection="1">
      <alignment horizontal="left" vertical="center" shrinkToFit="1"/>
      <protection locked="0"/>
    </xf>
    <xf numFmtId="0" fontId="0" fillId="2" borderId="103" xfId="0" applyFill="1" applyBorder="1" applyAlignment="1">
      <alignment horizontal="left" vertical="center"/>
    </xf>
    <xf numFmtId="0" fontId="0" fillId="2" borderId="59" xfId="0" applyFill="1" applyBorder="1" applyAlignment="1">
      <alignment horizontal="left" vertical="center"/>
    </xf>
    <xf numFmtId="0" fontId="1" fillId="2" borderId="13" xfId="0" applyFont="1" applyFill="1" applyBorder="1" applyAlignment="1">
      <alignment horizontal="left" vertical="center"/>
    </xf>
    <xf numFmtId="0" fontId="1" fillId="2" borderId="51" xfId="0" applyFont="1" applyFill="1" applyBorder="1" applyAlignment="1">
      <alignment horizontal="left" vertical="center"/>
    </xf>
    <xf numFmtId="0" fontId="0" fillId="2" borderId="2" xfId="0" applyFill="1" applyBorder="1" applyAlignment="1">
      <alignment horizontal="left" vertical="center"/>
    </xf>
    <xf numFmtId="0" fontId="0" fillId="2" borderId="58" xfId="0" applyFill="1" applyBorder="1" applyAlignment="1">
      <alignment horizontal="left" vertical="center"/>
    </xf>
    <xf numFmtId="0" fontId="62" fillId="10" borderId="103" xfId="7" applyFill="1" applyBorder="1" applyProtection="1">
      <alignment vertical="center"/>
      <protection locked="0"/>
    </xf>
    <xf numFmtId="0" fontId="0" fillId="10" borderId="104" xfId="0" applyFill="1" applyBorder="1" applyProtection="1">
      <alignment vertical="center"/>
      <protection locked="0"/>
    </xf>
    <xf numFmtId="0" fontId="0" fillId="10" borderId="18" xfId="0" applyFill="1" applyBorder="1" applyProtection="1">
      <alignment vertical="center"/>
      <protection locked="0"/>
    </xf>
    <xf numFmtId="0" fontId="17" fillId="2" borderId="26" xfId="0" applyFont="1" applyFill="1" applyBorder="1" applyAlignment="1">
      <alignment horizontal="left" vertical="top" wrapText="1"/>
    </xf>
    <xf numFmtId="0" fontId="17" fillId="2" borderId="0" xfId="0" applyFont="1" applyFill="1" applyAlignment="1">
      <alignment horizontal="left" vertical="top" wrapText="1"/>
    </xf>
    <xf numFmtId="0" fontId="1" fillId="2" borderId="60" xfId="3" applyFill="1" applyBorder="1" applyAlignment="1">
      <alignment horizontal="center" vertical="center"/>
    </xf>
    <xf numFmtId="0" fontId="0" fillId="0" borderId="43" xfId="0" applyBorder="1">
      <alignment vertical="center"/>
    </xf>
    <xf numFmtId="0" fontId="1" fillId="2" borderId="2" xfId="3" applyFill="1" applyBorder="1" applyAlignment="1">
      <alignment horizontal="center" vertical="center"/>
    </xf>
    <xf numFmtId="0" fontId="0" fillId="0" borderId="15" xfId="0" applyBorder="1">
      <alignment vertical="center"/>
    </xf>
    <xf numFmtId="0" fontId="1" fillId="2" borderId="105" xfId="3" applyFill="1" applyBorder="1" applyAlignment="1">
      <alignment horizontal="center" vertical="center"/>
    </xf>
    <xf numFmtId="0" fontId="0" fillId="0" borderId="106" xfId="0" applyBorder="1">
      <alignment vertical="center"/>
    </xf>
    <xf numFmtId="38" fontId="31" fillId="2" borderId="0" xfId="1" applyFont="1" applyFill="1" applyBorder="1" applyAlignment="1" applyProtection="1">
      <alignment horizontal="center" wrapText="1"/>
    </xf>
    <xf numFmtId="0" fontId="0" fillId="3" borderId="105" xfId="3" applyFont="1" applyFill="1" applyBorder="1" applyAlignment="1" applyProtection="1">
      <alignment vertical="center" shrinkToFit="1"/>
      <protection locked="0"/>
    </xf>
    <xf numFmtId="0" fontId="0" fillId="3" borderId="106" xfId="3" applyFont="1" applyFill="1" applyBorder="1" applyAlignment="1" applyProtection="1">
      <alignment vertical="center" shrinkToFit="1"/>
      <protection locked="0"/>
    </xf>
    <xf numFmtId="0" fontId="0" fillId="3" borderId="107" xfId="3" applyFont="1" applyFill="1" applyBorder="1" applyAlignment="1" applyProtection="1">
      <alignment vertical="center" shrinkToFit="1"/>
      <protection locked="0"/>
    </xf>
    <xf numFmtId="0" fontId="0" fillId="3" borderId="108" xfId="3" applyFont="1" applyFill="1" applyBorder="1" applyAlignment="1" applyProtection="1">
      <alignment vertical="center" shrinkToFit="1"/>
      <protection locked="0"/>
    </xf>
    <xf numFmtId="0" fontId="5" fillId="2" borderId="0" xfId="0" applyFont="1" applyFill="1" applyAlignment="1">
      <alignment horizontal="left" vertical="top" wrapText="1"/>
    </xf>
    <xf numFmtId="0" fontId="8" fillId="2" borderId="0" xfId="0" applyFont="1" applyFill="1" applyAlignment="1">
      <alignment horizontal="left" vertical="top" wrapText="1"/>
    </xf>
    <xf numFmtId="0" fontId="0" fillId="2" borderId="1" xfId="3" applyFont="1" applyFill="1" applyBorder="1" applyAlignment="1">
      <alignment horizontal="center" vertical="center" shrinkToFit="1"/>
    </xf>
    <xf numFmtId="0" fontId="0" fillId="0" borderId="101" xfId="0" applyBorder="1" applyAlignment="1">
      <alignment vertical="center" shrinkToFit="1"/>
    </xf>
    <xf numFmtId="0" fontId="30" fillId="2" borderId="0" xfId="0" applyFont="1" applyFill="1" applyAlignment="1">
      <alignment horizontal="left" vertical="center" wrapText="1"/>
    </xf>
    <xf numFmtId="0" fontId="23" fillId="2" borderId="0" xfId="0" applyFont="1" applyFill="1" applyAlignment="1">
      <alignment horizontal="left" vertical="center"/>
    </xf>
    <xf numFmtId="0" fontId="23" fillId="2" borderId="0" xfId="0" applyFont="1" applyFill="1" applyAlignment="1">
      <alignment horizontal="center"/>
    </xf>
    <xf numFmtId="0" fontId="25" fillId="2" borderId="0" xfId="0" applyFont="1" applyFill="1" applyAlignment="1">
      <alignment horizontal="center" vertical="center"/>
    </xf>
    <xf numFmtId="0" fontId="23" fillId="2" borderId="0" xfId="0" applyFont="1" applyFill="1" applyAlignment="1">
      <alignment horizontal="left" vertical="center" shrinkToFit="1"/>
    </xf>
    <xf numFmtId="58" fontId="23" fillId="2" borderId="0" xfId="0" applyNumberFormat="1" applyFont="1" applyFill="1" applyAlignment="1">
      <alignment horizontal="distributed" vertical="justify" indent="1"/>
    </xf>
    <xf numFmtId="0" fontId="23" fillId="2" borderId="0" xfId="0" applyFont="1" applyFill="1" applyAlignment="1">
      <alignment horizontal="left" vertical="top" shrinkToFit="1"/>
    </xf>
    <xf numFmtId="58" fontId="23" fillId="10" borderId="0" xfId="0" applyNumberFormat="1" applyFont="1" applyFill="1" applyAlignment="1" applyProtection="1">
      <alignment horizontal="center" vertical="center" shrinkToFit="1"/>
      <protection locked="0"/>
    </xf>
    <xf numFmtId="0" fontId="0" fillId="10" borderId="0" xfId="0" applyFill="1" applyAlignment="1" applyProtection="1">
      <alignment horizontal="center" vertical="center" shrinkToFit="1"/>
      <protection locked="0"/>
    </xf>
    <xf numFmtId="0" fontId="23" fillId="2" borderId="0" xfId="0" applyFont="1" applyFill="1" applyAlignment="1">
      <alignment horizontal="right" vertical="center" wrapText="1"/>
    </xf>
    <xf numFmtId="0" fontId="23" fillId="9" borderId="0" xfId="0" applyFont="1" applyFill="1" applyAlignment="1">
      <alignment horizontal="left" vertical="center"/>
    </xf>
    <xf numFmtId="0" fontId="23" fillId="9" borderId="0" xfId="0" applyFont="1" applyFill="1" applyAlignment="1">
      <alignment horizontal="left" wrapText="1"/>
    </xf>
    <xf numFmtId="38" fontId="23" fillId="2" borderId="0" xfId="1" applyFont="1" applyFill="1" applyAlignment="1" applyProtection="1">
      <alignment vertical="center" shrinkToFit="1"/>
    </xf>
    <xf numFmtId="38" fontId="10" fillId="0" borderId="0" xfId="1" applyFont="1" applyAlignment="1">
      <alignment vertical="center" shrinkToFit="1"/>
    </xf>
    <xf numFmtId="0" fontId="3" fillId="9" borderId="0" xfId="8" applyFont="1" applyFill="1" applyAlignment="1">
      <alignment horizontal="left" vertical="center" wrapText="1"/>
    </xf>
    <xf numFmtId="0" fontId="64" fillId="9" borderId="0" xfId="8" applyFont="1" applyFill="1" applyAlignment="1">
      <alignment horizontal="justify" vertical="center" wrapText="1"/>
    </xf>
    <xf numFmtId="0" fontId="3" fillId="9" borderId="0" xfId="8" applyFont="1" applyFill="1" applyAlignment="1">
      <alignment vertical="center" wrapText="1"/>
    </xf>
    <xf numFmtId="0" fontId="3" fillId="9" borderId="0" xfId="5" applyFont="1" applyFill="1" applyAlignment="1">
      <alignment horizontal="left" vertical="center" wrapText="1"/>
    </xf>
    <xf numFmtId="58" fontId="64" fillId="9" borderId="0" xfId="8" applyNumberFormat="1" applyFont="1" applyFill="1" applyAlignment="1">
      <alignment horizontal="justify" vertical="center" wrapText="1"/>
    </xf>
    <xf numFmtId="58" fontId="3" fillId="9" borderId="0" xfId="8" applyNumberFormat="1" applyFont="1" applyFill="1" applyAlignment="1">
      <alignment vertical="center" wrapText="1"/>
    </xf>
    <xf numFmtId="0" fontId="64" fillId="9" borderId="0" xfId="8" applyFont="1" applyFill="1" applyAlignment="1">
      <alignment horizontal="left" vertical="center" wrapText="1"/>
    </xf>
    <xf numFmtId="0" fontId="3" fillId="9" borderId="0" xfId="8" applyFont="1" applyFill="1" applyAlignment="1">
      <alignment horizontal="left" vertical="top" wrapText="1"/>
    </xf>
    <xf numFmtId="0" fontId="60" fillId="9" borderId="0" xfId="8" applyFont="1" applyFill="1" applyAlignment="1">
      <alignment horizontal="center" vertical="center" wrapText="1"/>
    </xf>
    <xf numFmtId="0" fontId="64" fillId="9" borderId="0" xfId="8" applyFont="1" applyFill="1" applyAlignment="1">
      <alignment horizontal="center" vertical="center" wrapText="1"/>
    </xf>
    <xf numFmtId="0" fontId="28" fillId="2" borderId="0" xfId="0" applyFont="1" applyFill="1" applyAlignment="1">
      <alignment horizontal="center" vertical="center"/>
    </xf>
    <xf numFmtId="0" fontId="23" fillId="2" borderId="8" xfId="0" applyFont="1" applyFill="1" applyBorder="1" applyAlignment="1">
      <alignment horizontal="center" vertical="center"/>
    </xf>
    <xf numFmtId="0" fontId="23" fillId="2" borderId="10" xfId="0" applyFont="1" applyFill="1" applyBorder="1" applyAlignment="1">
      <alignment horizontal="center" vertical="center"/>
    </xf>
    <xf numFmtId="0" fontId="23" fillId="3" borderId="10" xfId="0" applyFont="1" applyFill="1" applyBorder="1" applyAlignment="1" applyProtection="1">
      <alignment horizontal="center" vertical="center"/>
      <protection locked="0"/>
    </xf>
    <xf numFmtId="0" fontId="23" fillId="3" borderId="109" xfId="0" applyFont="1" applyFill="1" applyBorder="1" applyAlignment="1" applyProtection="1">
      <alignment horizontal="center" vertical="center"/>
      <protection locked="0"/>
    </xf>
    <xf numFmtId="0" fontId="23" fillId="3" borderId="9"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protection locked="0"/>
    </xf>
    <xf numFmtId="0" fontId="23" fillId="3" borderId="23" xfId="0" applyFont="1" applyFill="1" applyBorder="1" applyAlignment="1" applyProtection="1">
      <alignment horizontal="left" vertical="center"/>
      <protection locked="0"/>
    </xf>
    <xf numFmtId="38" fontId="23" fillId="2" borderId="110" xfId="1" applyFont="1" applyFill="1" applyBorder="1" applyAlignment="1" applyProtection="1">
      <alignment horizontal="right" vertical="center"/>
    </xf>
    <xf numFmtId="38" fontId="23" fillId="2" borderId="111" xfId="1" applyFont="1" applyFill="1" applyBorder="1" applyAlignment="1" applyProtection="1">
      <alignment horizontal="right" vertical="center"/>
    </xf>
    <xf numFmtId="0" fontId="23" fillId="2" borderId="112" xfId="0" applyFont="1" applyFill="1" applyBorder="1" applyAlignment="1">
      <alignment horizontal="center" vertical="center"/>
    </xf>
    <xf numFmtId="0" fontId="23" fillId="2" borderId="57" xfId="0" applyFont="1" applyFill="1" applyBorder="1" applyAlignment="1">
      <alignment horizontal="center" vertical="center"/>
    </xf>
    <xf numFmtId="0" fontId="23" fillId="2" borderId="4" xfId="0" applyFont="1" applyFill="1" applyBorder="1" applyAlignment="1">
      <alignment horizontal="left" vertical="center"/>
    </xf>
    <xf numFmtId="0" fontId="23" fillId="2" borderId="12" xfId="0" applyFont="1" applyFill="1" applyBorder="1" applyAlignment="1">
      <alignment horizontal="left" vertical="center"/>
    </xf>
    <xf numFmtId="0" fontId="23" fillId="2" borderId="3" xfId="0" applyFont="1" applyFill="1" applyBorder="1" applyAlignment="1">
      <alignment horizontal="center" vertical="center"/>
    </xf>
    <xf numFmtId="0" fontId="23" fillId="2" borderId="11"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51" xfId="0" applyFont="1" applyFill="1" applyBorder="1" applyAlignment="1">
      <alignment horizontal="center" vertical="center"/>
    </xf>
    <xf numFmtId="0" fontId="23" fillId="2" borderId="48"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82" xfId="0" applyFont="1" applyFill="1" applyBorder="1" applyAlignment="1">
      <alignment horizontal="center" vertical="center"/>
    </xf>
    <xf numFmtId="38" fontId="23" fillId="2" borderId="44" xfId="1" applyFont="1" applyFill="1" applyBorder="1" applyAlignment="1" applyProtection="1">
      <alignment horizontal="right" vertical="center"/>
    </xf>
    <xf numFmtId="38" fontId="23" fillId="3" borderId="110" xfId="1" applyFont="1" applyFill="1" applyBorder="1" applyAlignment="1" applyProtection="1">
      <alignment horizontal="right" vertical="center"/>
      <protection locked="0"/>
    </xf>
    <xf numFmtId="38" fontId="23" fillId="3" borderId="44" xfId="1" applyFont="1" applyFill="1" applyBorder="1" applyAlignment="1" applyProtection="1">
      <alignment horizontal="right" vertical="center"/>
      <protection locked="0"/>
    </xf>
    <xf numFmtId="0" fontId="23" fillId="0" borderId="10" xfId="0" applyFont="1" applyBorder="1" applyAlignment="1">
      <alignment horizontal="center" vertical="center"/>
    </xf>
    <xf numFmtId="0" fontId="23" fillId="0" borderId="109" xfId="0" applyFont="1" applyBorder="1" applyAlignment="1">
      <alignment horizontal="center" vertical="center"/>
    </xf>
    <xf numFmtId="0" fontId="23" fillId="2" borderId="7" xfId="0" applyFont="1" applyFill="1" applyBorder="1" applyAlignment="1">
      <alignment horizontal="left" vertical="center"/>
    </xf>
    <xf numFmtId="38" fontId="23" fillId="2" borderId="53" xfId="1" applyFont="1" applyFill="1" applyBorder="1" applyAlignment="1" applyProtection="1">
      <alignment horizontal="right" vertical="center"/>
    </xf>
    <xf numFmtId="38" fontId="23" fillId="2" borderId="54" xfId="1" applyFont="1" applyFill="1" applyBorder="1" applyAlignment="1" applyProtection="1">
      <alignment horizontal="right" vertical="center"/>
    </xf>
    <xf numFmtId="0" fontId="23" fillId="2" borderId="23" xfId="0" applyFont="1" applyFill="1" applyBorder="1" applyAlignment="1">
      <alignment horizontal="left" vertical="center"/>
    </xf>
    <xf numFmtId="0" fontId="0" fillId="2" borderId="92" xfId="0" applyFill="1" applyBorder="1" applyAlignment="1">
      <alignment horizontal="center" vertical="center"/>
    </xf>
    <xf numFmtId="0" fontId="1" fillId="2" borderId="100" xfId="0" applyFont="1" applyFill="1" applyBorder="1" applyAlignment="1">
      <alignment horizontal="center" vertical="center"/>
    </xf>
    <xf numFmtId="0" fontId="1" fillId="2" borderId="93" xfId="0" applyFont="1" applyFill="1" applyBorder="1" applyAlignment="1">
      <alignment horizontal="center" vertical="center"/>
    </xf>
    <xf numFmtId="0" fontId="11" fillId="2" borderId="0" xfId="0" applyFont="1" applyFill="1" applyAlignment="1">
      <alignment horizontal="center" vertical="center"/>
    </xf>
    <xf numFmtId="0" fontId="0" fillId="0" borderId="48" xfId="0" applyBorder="1" applyAlignment="1">
      <alignment horizontal="center" vertical="center" wrapText="1"/>
    </xf>
    <xf numFmtId="0" fontId="1" fillId="0" borderId="48" xfId="0" applyFont="1" applyBorder="1" applyAlignment="1">
      <alignment horizontal="center" vertical="center"/>
    </xf>
    <xf numFmtId="0" fontId="1" fillId="2" borderId="75" xfId="0" applyFont="1" applyFill="1" applyBorder="1" applyAlignment="1">
      <alignment horizontal="center" vertical="center" wrapText="1"/>
    </xf>
    <xf numFmtId="0" fontId="1" fillId="2" borderId="77" xfId="0" applyFont="1" applyFill="1" applyBorder="1" applyAlignment="1">
      <alignment horizontal="center" vertical="center" wrapText="1"/>
    </xf>
    <xf numFmtId="0" fontId="1" fillId="5" borderId="52" xfId="0" applyFont="1" applyFill="1" applyBorder="1" applyAlignment="1">
      <alignment horizontal="center" vertical="center"/>
    </xf>
    <xf numFmtId="0" fontId="1" fillId="5" borderId="36" xfId="0" applyFont="1" applyFill="1" applyBorder="1" applyAlignment="1">
      <alignment horizontal="center" vertical="center"/>
    </xf>
    <xf numFmtId="0" fontId="1" fillId="2" borderId="52" xfId="0"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5" xfId="0" applyFont="1" applyFill="1" applyBorder="1" applyAlignment="1">
      <alignment horizontal="center" vertical="center"/>
    </xf>
    <xf numFmtId="0" fontId="1" fillId="2" borderId="40" xfId="0" applyFont="1" applyFill="1" applyBorder="1" applyAlignment="1">
      <alignment horizontal="left" vertical="center" shrinkToFit="1"/>
    </xf>
    <xf numFmtId="0" fontId="1" fillId="2" borderId="116" xfId="0" applyFont="1" applyFill="1" applyBorder="1" applyAlignment="1">
      <alignment horizontal="center" vertical="center"/>
    </xf>
    <xf numFmtId="0" fontId="1" fillId="2" borderId="117" xfId="0" applyFont="1" applyFill="1" applyBorder="1" applyAlignment="1">
      <alignment horizontal="center" vertical="center"/>
    </xf>
    <xf numFmtId="0" fontId="1" fillId="2" borderId="118" xfId="0" applyFont="1" applyFill="1" applyBorder="1" applyAlignment="1">
      <alignment horizontal="center" vertical="center"/>
    </xf>
    <xf numFmtId="0" fontId="1" fillId="2" borderId="116" xfId="0" applyFont="1" applyFill="1" applyBorder="1" applyAlignment="1">
      <alignment horizontal="center" vertical="center" wrapText="1"/>
    </xf>
    <xf numFmtId="0" fontId="1" fillId="2" borderId="119" xfId="0" applyFont="1" applyFill="1" applyBorder="1" applyAlignment="1">
      <alignment horizontal="center" vertical="center"/>
    </xf>
    <xf numFmtId="0" fontId="1" fillId="2" borderId="58" xfId="0" applyFont="1" applyFill="1" applyBorder="1" applyAlignment="1">
      <alignment horizontal="center" vertical="center"/>
    </xf>
    <xf numFmtId="0" fontId="1" fillId="2" borderId="112" xfId="0" applyFont="1" applyFill="1" applyBorder="1" applyAlignment="1">
      <alignment horizontal="center" vertical="center"/>
    </xf>
    <xf numFmtId="0" fontId="0" fillId="0" borderId="36" xfId="0" applyBorder="1" applyAlignment="1">
      <alignment horizontal="center" vertical="top" wrapText="1"/>
    </xf>
    <xf numFmtId="0" fontId="1" fillId="0" borderId="36" xfId="0" applyFont="1" applyBorder="1" applyAlignment="1">
      <alignment horizontal="center" vertical="top"/>
    </xf>
    <xf numFmtId="0" fontId="1" fillId="2" borderId="113" xfId="0" applyFont="1" applyFill="1" applyBorder="1" applyAlignment="1">
      <alignment horizontal="center" vertical="center"/>
    </xf>
    <xf numFmtId="0" fontId="1" fillId="2" borderId="114" xfId="0" applyFont="1" applyFill="1" applyBorder="1" applyAlignment="1">
      <alignment horizontal="center" vertical="center"/>
    </xf>
    <xf numFmtId="0" fontId="1" fillId="2" borderId="62" xfId="0" applyFont="1" applyFill="1" applyBorder="1" applyAlignment="1">
      <alignment horizontal="center" vertical="center" wrapText="1"/>
    </xf>
    <xf numFmtId="0" fontId="1" fillId="2" borderId="62" xfId="0" applyFont="1" applyFill="1" applyBorder="1" applyAlignment="1">
      <alignment horizontal="center" vertical="center"/>
    </xf>
    <xf numFmtId="0" fontId="1" fillId="2" borderId="45" xfId="0" applyFont="1" applyFill="1" applyBorder="1" applyAlignment="1">
      <alignment horizontal="center" vertical="center"/>
    </xf>
    <xf numFmtId="0" fontId="0" fillId="0" borderId="115" xfId="0" applyBorder="1" applyAlignment="1">
      <alignment horizontal="center" vertical="center"/>
    </xf>
    <xf numFmtId="0" fontId="0" fillId="0" borderId="24" xfId="0" applyBorder="1" applyAlignment="1">
      <alignment horizontal="center" vertical="center"/>
    </xf>
    <xf numFmtId="0" fontId="0" fillId="0" borderId="46" xfId="0" applyBorder="1" applyAlignment="1">
      <alignment horizontal="center" vertical="center"/>
    </xf>
    <xf numFmtId="38" fontId="30" fillId="2" borderId="87" xfId="1" applyFont="1" applyFill="1" applyBorder="1" applyAlignment="1" applyProtection="1">
      <alignment horizontal="left" vertical="center" wrapText="1"/>
    </xf>
    <xf numFmtId="38" fontId="30" fillId="2" borderId="0" xfId="1" applyFont="1" applyFill="1" applyAlignment="1" applyProtection="1">
      <alignment horizontal="left" vertical="center" wrapText="1"/>
    </xf>
    <xf numFmtId="0" fontId="0" fillId="0" borderId="0" xfId="0" applyAlignment="1">
      <alignment vertical="center" wrapText="1"/>
    </xf>
    <xf numFmtId="38" fontId="19" fillId="2" borderId="87" xfId="1" applyFont="1" applyFill="1" applyBorder="1" applyAlignment="1">
      <alignment vertical="center" wrapText="1"/>
    </xf>
    <xf numFmtId="0" fontId="0" fillId="2" borderId="0" xfId="0" applyFill="1" applyAlignment="1">
      <alignment vertical="center" wrapText="1"/>
    </xf>
    <xf numFmtId="0" fontId="0" fillId="2" borderId="87" xfId="0" applyFill="1" applyBorder="1" applyAlignment="1">
      <alignment vertical="center" wrapText="1"/>
    </xf>
    <xf numFmtId="38" fontId="9" fillId="3" borderId="44" xfId="1" applyFont="1" applyFill="1" applyBorder="1" applyAlignment="1" applyProtection="1">
      <alignment horizontal="left" vertical="center" shrinkToFit="1"/>
      <protection locked="0"/>
    </xf>
    <xf numFmtId="38" fontId="9" fillId="3" borderId="0" xfId="1" applyFont="1" applyFill="1" applyBorder="1" applyAlignment="1" applyProtection="1">
      <alignment horizontal="left" vertical="center" shrinkToFit="1"/>
      <protection locked="0"/>
    </xf>
    <xf numFmtId="38" fontId="9" fillId="3" borderId="17" xfId="1" applyFont="1" applyFill="1" applyBorder="1" applyAlignment="1" applyProtection="1">
      <alignment horizontal="left" vertical="center" shrinkToFit="1"/>
      <protection locked="0"/>
    </xf>
    <xf numFmtId="0" fontId="46" fillId="0" borderId="87" xfId="0" applyFont="1" applyBorder="1" applyAlignment="1">
      <alignment horizontal="left" vertical="center" wrapText="1"/>
    </xf>
    <xf numFmtId="0" fontId="46" fillId="0" borderId="0" xfId="0" applyFont="1" applyAlignment="1">
      <alignment horizontal="left" vertical="center" wrapText="1"/>
    </xf>
    <xf numFmtId="38" fontId="9" fillId="3" borderId="54" xfId="1" applyFont="1" applyFill="1" applyBorder="1" applyAlignment="1" applyProtection="1">
      <alignment horizontal="left" vertical="center" shrinkToFit="1"/>
      <protection locked="0"/>
    </xf>
    <xf numFmtId="38" fontId="9" fillId="3" borderId="42" xfId="1" applyFont="1" applyFill="1" applyBorder="1" applyAlignment="1" applyProtection="1">
      <alignment horizontal="left" vertical="center" shrinkToFit="1"/>
      <protection locked="0"/>
    </xf>
    <xf numFmtId="38" fontId="9" fillId="3" borderId="43" xfId="1" applyFont="1" applyFill="1" applyBorder="1" applyAlignment="1" applyProtection="1">
      <alignment horizontal="left" vertical="center" shrinkToFit="1"/>
      <protection locked="0"/>
    </xf>
    <xf numFmtId="38" fontId="14" fillId="2" borderId="13" xfId="1" applyFont="1" applyFill="1" applyBorder="1" applyAlignment="1" applyProtection="1">
      <alignment horizontal="distributed" vertical="center" shrinkToFit="1"/>
    </xf>
    <xf numFmtId="38" fontId="14" fillId="2" borderId="51" xfId="1" applyFont="1" applyFill="1" applyBorder="1" applyAlignment="1" applyProtection="1">
      <alignment horizontal="distributed" vertical="center" shrinkToFit="1"/>
    </xf>
    <xf numFmtId="38" fontId="14" fillId="2" borderId="60" xfId="1" applyFont="1" applyFill="1" applyBorder="1" applyAlignment="1" applyProtection="1">
      <alignment horizontal="distributed" vertical="center" shrinkToFit="1"/>
    </xf>
    <xf numFmtId="38" fontId="14" fillId="2" borderId="82" xfId="1" applyFont="1" applyFill="1" applyBorder="1" applyAlignment="1" applyProtection="1">
      <alignment horizontal="distributed" vertical="center" shrinkToFit="1"/>
    </xf>
    <xf numFmtId="38" fontId="14" fillId="2" borderId="87" xfId="1" applyFont="1" applyFill="1" applyBorder="1" applyAlignment="1" applyProtection="1">
      <alignment horizontal="distributed" vertical="center" shrinkToFit="1"/>
    </xf>
    <xf numFmtId="38" fontId="14" fillId="2" borderId="48" xfId="1" applyFont="1" applyFill="1" applyBorder="1" applyAlignment="1" applyProtection="1">
      <alignment horizontal="distributed" vertical="center" shrinkToFit="1"/>
    </xf>
    <xf numFmtId="38" fontId="1" fillId="2" borderId="50" xfId="1" applyFill="1" applyBorder="1" applyAlignment="1" applyProtection="1">
      <alignment horizontal="center" vertical="center"/>
    </xf>
    <xf numFmtId="38" fontId="1" fillId="2" borderId="39" xfId="1" applyFill="1" applyBorder="1" applyAlignment="1" applyProtection="1">
      <alignment horizontal="center" vertical="center"/>
    </xf>
    <xf numFmtId="38" fontId="1" fillId="2" borderId="34" xfId="1" applyFill="1" applyBorder="1" applyAlignment="1" applyProtection="1">
      <alignment horizontal="center" vertical="center"/>
    </xf>
    <xf numFmtId="38" fontId="14" fillId="2" borderId="37" xfId="1" applyFont="1" applyFill="1" applyBorder="1" applyAlignment="1" applyProtection="1">
      <alignment horizontal="left" vertical="center" shrinkToFit="1"/>
    </xf>
    <xf numFmtId="38" fontId="14" fillId="2" borderId="38" xfId="1" applyFont="1" applyFill="1" applyBorder="1" applyAlignment="1" applyProtection="1">
      <alignment horizontal="left" vertical="center" shrinkToFit="1"/>
    </xf>
    <xf numFmtId="38" fontId="9" fillId="3" borderId="53" xfId="1" applyFont="1" applyFill="1" applyBorder="1" applyAlignment="1" applyProtection="1">
      <alignment horizontal="left" vertical="center" shrinkToFit="1"/>
      <protection locked="0"/>
    </xf>
    <xf numFmtId="38" fontId="9" fillId="3" borderId="26" xfId="1" applyFont="1" applyFill="1" applyBorder="1" applyAlignment="1" applyProtection="1">
      <alignment horizontal="left" vertical="center" shrinkToFit="1"/>
      <protection locked="0"/>
    </xf>
    <xf numFmtId="38" fontId="9" fillId="3" borderId="41" xfId="1" applyFont="1" applyFill="1" applyBorder="1" applyAlignment="1" applyProtection="1">
      <alignment horizontal="left" vertical="center" shrinkToFit="1"/>
      <protection locked="0"/>
    </xf>
    <xf numFmtId="0" fontId="14" fillId="2" borderId="87" xfId="1" applyNumberFormat="1" applyFont="1" applyFill="1" applyBorder="1" applyAlignment="1" applyProtection="1">
      <alignment vertical="center"/>
    </xf>
    <xf numFmtId="0" fontId="14" fillId="2" borderId="48" xfId="1" applyNumberFormat="1" applyFont="1" applyFill="1" applyBorder="1" applyAlignment="1" applyProtection="1">
      <alignment vertical="center"/>
    </xf>
    <xf numFmtId="38" fontId="14" fillId="2" borderId="0" xfId="1" applyFont="1" applyFill="1" applyBorder="1" applyAlignment="1" applyProtection="1">
      <alignment vertical="center" wrapText="1"/>
    </xf>
    <xf numFmtId="38" fontId="10" fillId="2" borderId="50" xfId="1" applyFont="1" applyFill="1" applyBorder="1" applyAlignment="1" applyProtection="1">
      <alignment horizontal="center" vertical="center"/>
    </xf>
    <xf numFmtId="38" fontId="10" fillId="2" borderId="51" xfId="1" applyFont="1" applyFill="1" applyBorder="1" applyAlignment="1" applyProtection="1">
      <alignment horizontal="center" vertical="center"/>
    </xf>
    <xf numFmtId="38" fontId="10" fillId="2" borderId="13" xfId="1" applyFont="1" applyFill="1" applyBorder="1" applyAlignment="1" applyProtection="1">
      <alignment horizontal="center" vertical="center"/>
    </xf>
    <xf numFmtId="38" fontId="54" fillId="2" borderId="0" xfId="1" applyFont="1" applyFill="1" applyBorder="1" applyAlignment="1" applyProtection="1">
      <alignment horizontal="left"/>
    </xf>
    <xf numFmtId="38" fontId="55" fillId="2" borderId="87" xfId="1" applyFont="1" applyFill="1" applyBorder="1" applyAlignment="1" applyProtection="1">
      <alignment horizontal="left" vertical="center"/>
    </xf>
    <xf numFmtId="38" fontId="55" fillId="2" borderId="0" xfId="1" applyFont="1" applyFill="1" applyBorder="1" applyAlignment="1" applyProtection="1">
      <alignment horizontal="left" vertical="center"/>
    </xf>
    <xf numFmtId="38" fontId="51" fillId="2" borderId="0" xfId="1" applyFont="1" applyFill="1" applyAlignment="1" applyProtection="1">
      <alignment horizontal="left" vertical="center" wrapText="1"/>
    </xf>
    <xf numFmtId="0" fontId="6" fillId="0" borderId="87" xfId="0" applyFont="1" applyBorder="1" applyAlignment="1">
      <alignment vertical="top" wrapText="1"/>
    </xf>
    <xf numFmtId="0" fontId="6" fillId="0" borderId="0" xfId="0" applyFont="1" applyAlignment="1">
      <alignment vertical="top" wrapText="1"/>
    </xf>
    <xf numFmtId="0" fontId="10" fillId="2" borderId="40" xfId="0" applyFont="1" applyFill="1" applyBorder="1" applyAlignment="1">
      <alignment horizontal="center" shrinkToFit="1"/>
    </xf>
    <xf numFmtId="38" fontId="13" fillId="2" borderId="0" xfId="1" applyFont="1" applyFill="1" applyBorder="1" applyAlignment="1" applyProtection="1">
      <alignment horizontal="center" vertical="center"/>
    </xf>
    <xf numFmtId="38" fontId="10" fillId="2" borderId="49" xfId="1" applyFont="1" applyFill="1" applyBorder="1" applyAlignment="1" applyProtection="1">
      <alignment horizontal="center" vertical="center"/>
    </xf>
    <xf numFmtId="38" fontId="10" fillId="2" borderId="6" xfId="1" applyFont="1" applyFill="1" applyBorder="1" applyAlignment="1" applyProtection="1">
      <alignment horizontal="center" vertical="center"/>
    </xf>
    <xf numFmtId="38" fontId="14" fillId="2" borderId="87" xfId="1" applyFont="1" applyFill="1" applyBorder="1" applyAlignment="1" applyProtection="1">
      <alignment horizontal="left" vertical="center" shrinkToFit="1"/>
    </xf>
    <xf numFmtId="38" fontId="14" fillId="2" borderId="48" xfId="1" applyFont="1" applyFill="1" applyBorder="1" applyAlignment="1" applyProtection="1">
      <alignment horizontal="left" vertical="center" shrinkToFit="1"/>
    </xf>
    <xf numFmtId="38" fontId="6" fillId="2" borderId="87" xfId="1" applyFont="1" applyFill="1" applyBorder="1" applyAlignment="1" applyProtection="1">
      <alignment horizontal="distributed" vertical="center" indent="2"/>
    </xf>
    <xf numFmtId="38" fontId="6" fillId="2" borderId="48" xfId="1" applyFont="1" applyFill="1" applyBorder="1" applyAlignment="1" applyProtection="1">
      <alignment horizontal="distributed" vertical="center" indent="2"/>
    </xf>
    <xf numFmtId="38" fontId="6" fillId="2" borderId="60" xfId="1" applyFont="1" applyFill="1" applyBorder="1" applyAlignment="1" applyProtection="1">
      <alignment horizontal="distributed" vertical="center" indent="2"/>
    </xf>
    <xf numFmtId="38" fontId="6" fillId="2" borderId="82" xfId="1" applyFont="1" applyFill="1" applyBorder="1" applyAlignment="1" applyProtection="1">
      <alignment horizontal="distributed" vertical="center" indent="2"/>
    </xf>
    <xf numFmtId="38" fontId="6" fillId="2" borderId="13" xfId="1" applyFont="1" applyFill="1" applyBorder="1" applyAlignment="1" applyProtection="1">
      <alignment horizontal="distributed" vertical="center" indent="2"/>
    </xf>
    <xf numFmtId="38" fontId="6" fillId="2" borderId="51" xfId="1" applyFont="1" applyFill="1" applyBorder="1" applyAlignment="1" applyProtection="1">
      <alignment horizontal="distributed" vertical="center" indent="2"/>
    </xf>
    <xf numFmtId="38" fontId="6" fillId="2" borderId="87" xfId="1" applyFont="1" applyFill="1" applyBorder="1" applyAlignment="1" applyProtection="1">
      <alignment horizontal="distributed" vertical="center" indent="1"/>
    </xf>
    <xf numFmtId="38" fontId="6" fillId="2" borderId="48" xfId="1" applyFont="1" applyFill="1" applyBorder="1" applyAlignment="1" applyProtection="1">
      <alignment horizontal="distributed" vertical="center" indent="1"/>
    </xf>
    <xf numFmtId="38" fontId="6" fillId="2" borderId="37" xfId="1" applyFont="1" applyFill="1" applyBorder="1" applyAlignment="1" applyProtection="1">
      <alignment horizontal="left" vertical="center" indent="1"/>
    </xf>
    <xf numFmtId="38" fontId="6" fillId="2" borderId="38" xfId="1" applyFont="1" applyFill="1" applyBorder="1" applyAlignment="1" applyProtection="1">
      <alignment horizontal="left" vertical="center" indent="1"/>
    </xf>
    <xf numFmtId="49" fontId="39" fillId="2" borderId="0" xfId="1" applyNumberFormat="1" applyFont="1" applyFill="1" applyBorder="1" applyAlignment="1" applyProtection="1">
      <alignment horizontal="left" vertical="center" wrapText="1"/>
    </xf>
    <xf numFmtId="49" fontId="39" fillId="2" borderId="17" xfId="1" applyNumberFormat="1" applyFont="1" applyFill="1" applyBorder="1" applyAlignment="1" applyProtection="1">
      <alignment horizontal="left" vertical="center" wrapText="1"/>
    </xf>
    <xf numFmtId="38" fontId="6" fillId="2" borderId="87" xfId="1" applyFont="1" applyFill="1" applyBorder="1" applyAlignment="1" applyProtection="1">
      <alignment horizontal="left" vertical="center" indent="1"/>
    </xf>
    <xf numFmtId="38" fontId="6" fillId="2" borderId="48" xfId="1" applyFont="1" applyFill="1" applyBorder="1" applyAlignment="1" applyProtection="1">
      <alignment horizontal="left" vertical="center" indent="1"/>
    </xf>
    <xf numFmtId="49" fontId="39" fillId="2" borderId="44" xfId="1" applyNumberFormat="1" applyFont="1" applyFill="1" applyBorder="1" applyAlignment="1" applyProtection="1">
      <alignment horizontal="left" vertical="center"/>
    </xf>
    <xf numFmtId="49" fontId="39" fillId="2" borderId="0" xfId="1" applyNumberFormat="1" applyFont="1" applyFill="1" applyBorder="1" applyAlignment="1" applyProtection="1">
      <alignment horizontal="left" vertical="center"/>
    </xf>
    <xf numFmtId="49" fontId="39" fillId="2" borderId="17" xfId="1" applyNumberFormat="1" applyFont="1" applyFill="1" applyBorder="1" applyAlignment="1" applyProtection="1">
      <alignment horizontal="left" vertical="center"/>
    </xf>
    <xf numFmtId="0" fontId="17" fillId="2" borderId="4"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15" xfId="0" applyFont="1" applyFill="1" applyBorder="1" applyAlignment="1">
      <alignment horizontal="center" vertical="center"/>
    </xf>
    <xf numFmtId="0" fontId="17" fillId="2" borderId="24" xfId="0" applyFont="1" applyFill="1" applyBorder="1" applyAlignment="1">
      <alignment horizontal="center" vertical="center"/>
    </xf>
    <xf numFmtId="0" fontId="17" fillId="2" borderId="47" xfId="0" applyFont="1" applyFill="1" applyBorder="1" applyAlignment="1">
      <alignment horizontal="center" vertical="center" wrapText="1"/>
    </xf>
    <xf numFmtId="0" fontId="17" fillId="2" borderId="32" xfId="0" applyFont="1" applyFill="1" applyBorder="1" applyAlignment="1">
      <alignment horizontal="center" vertical="center"/>
    </xf>
    <xf numFmtId="0" fontId="17" fillId="2" borderId="32" xfId="0" applyFont="1" applyFill="1" applyBorder="1" applyAlignment="1">
      <alignment horizontal="center" vertical="center" wrapText="1"/>
    </xf>
    <xf numFmtId="0" fontId="17" fillId="2" borderId="98" xfId="0" applyFont="1" applyFill="1" applyBorder="1" applyAlignment="1">
      <alignment horizontal="center" vertical="center" wrapText="1"/>
    </xf>
    <xf numFmtId="0" fontId="17" fillId="2" borderId="102"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8" xfId="0" applyFont="1" applyFill="1" applyBorder="1" applyAlignment="1">
      <alignment horizontal="center" vertical="center"/>
    </xf>
    <xf numFmtId="0" fontId="17" fillId="0" borderId="53"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110" xfId="0" applyFont="1" applyBorder="1" applyAlignment="1">
      <alignment horizontal="center" vertical="center" wrapText="1"/>
    </xf>
    <xf numFmtId="0" fontId="17" fillId="0" borderId="77"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32" xfId="0" applyFont="1" applyBorder="1" applyAlignment="1">
      <alignment horizontal="center" vertical="center" wrapText="1"/>
    </xf>
    <xf numFmtId="0" fontId="11" fillId="0" borderId="0" xfId="0" applyFont="1" applyAlignment="1">
      <alignment horizontal="center" vertical="center"/>
    </xf>
    <xf numFmtId="0" fontId="17" fillId="2" borderId="61" xfId="0" applyFont="1" applyFill="1" applyBorder="1" applyAlignment="1">
      <alignment horizontal="center" vertical="center" wrapText="1"/>
    </xf>
    <xf numFmtId="0" fontId="17" fillId="2" borderId="35" xfId="0" applyFont="1" applyFill="1" applyBorder="1" applyAlignment="1">
      <alignment horizontal="center" vertical="center" wrapText="1"/>
    </xf>
    <xf numFmtId="0" fontId="17" fillId="2" borderId="90" xfId="0" applyFont="1" applyFill="1" applyBorder="1" applyAlignment="1">
      <alignment horizontal="center" vertical="center" wrapText="1"/>
    </xf>
    <xf numFmtId="0" fontId="17" fillId="2" borderId="52" xfId="0" applyFont="1" applyFill="1" applyBorder="1" applyAlignment="1">
      <alignment horizontal="center" vertical="center" wrapText="1"/>
    </xf>
    <xf numFmtId="0" fontId="17" fillId="2" borderId="36" xfId="0" applyFont="1" applyFill="1" applyBorder="1" applyAlignment="1">
      <alignment horizontal="center" vertical="center" wrapText="1"/>
    </xf>
    <xf numFmtId="0" fontId="17" fillId="2" borderId="46" xfId="0" applyFont="1" applyFill="1" applyBorder="1" applyAlignment="1">
      <alignment horizontal="center" vertical="center"/>
    </xf>
    <xf numFmtId="0" fontId="8" fillId="2" borderId="40" xfId="0" applyFont="1" applyFill="1" applyBorder="1" applyAlignment="1">
      <alignment horizontal="left" vertical="center" shrinkToFit="1"/>
    </xf>
    <xf numFmtId="0" fontId="17" fillId="2" borderId="94"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7" fillId="0" borderId="52" xfId="0" applyFont="1" applyBorder="1" applyAlignment="1">
      <alignment horizontal="center" vertical="center" wrapText="1"/>
    </xf>
    <xf numFmtId="0" fontId="17" fillId="0" borderId="36" xfId="0" applyFont="1" applyBorder="1" applyAlignment="1">
      <alignment horizontal="center" vertical="center" wrapText="1"/>
    </xf>
    <xf numFmtId="0" fontId="17" fillId="2" borderId="53" xfId="0" applyFont="1" applyFill="1" applyBorder="1" applyAlignment="1">
      <alignment horizontal="center" vertical="center" wrapText="1"/>
    </xf>
    <xf numFmtId="0" fontId="38" fillId="2" borderId="120" xfId="0" applyFont="1" applyFill="1" applyBorder="1" applyAlignment="1">
      <alignment horizontal="center" vertical="center" wrapText="1"/>
    </xf>
    <xf numFmtId="0" fontId="38" fillId="0" borderId="73" xfId="0" applyFont="1" applyBorder="1" applyAlignment="1">
      <alignment horizontal="center" vertical="center" wrapText="1"/>
    </xf>
    <xf numFmtId="0" fontId="38" fillId="2" borderId="121" xfId="0" applyFont="1" applyFill="1" applyBorder="1" applyAlignment="1">
      <alignment horizontal="center" vertical="center" wrapText="1"/>
    </xf>
    <xf numFmtId="0" fontId="38" fillId="0" borderId="74" xfId="0" applyFont="1" applyBorder="1" applyAlignment="1">
      <alignment horizontal="center" vertical="center" wrapText="1"/>
    </xf>
    <xf numFmtId="0" fontId="8" fillId="2" borderId="55"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56"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36" xfId="0" applyFont="1" applyFill="1" applyBorder="1" applyAlignment="1">
      <alignment horizontal="center" vertical="center"/>
    </xf>
    <xf numFmtId="0" fontId="8" fillId="2" borderId="32" xfId="0" applyFont="1" applyFill="1" applyBorder="1" applyAlignment="1">
      <alignment horizontal="center" vertical="center"/>
    </xf>
    <xf numFmtId="0" fontId="18" fillId="2" borderId="40" xfId="0" applyFont="1" applyFill="1" applyBorder="1" applyAlignment="1">
      <alignment horizontal="left" vertical="center" shrinkToFit="1"/>
    </xf>
    <xf numFmtId="0" fontId="8" fillId="2" borderId="37"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0"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32" xfId="0" applyFont="1" applyFill="1" applyBorder="1" applyAlignment="1">
      <alignment horizontal="center" vertical="center" wrapText="1"/>
    </xf>
    <xf numFmtId="0" fontId="8" fillId="2" borderId="53" xfId="0" applyFont="1" applyFill="1" applyBorder="1" applyAlignment="1">
      <alignment horizontal="center" vertical="center" wrapText="1"/>
    </xf>
    <xf numFmtId="0" fontId="18" fillId="2" borderId="44" xfId="0" applyFont="1" applyFill="1" applyBorder="1" applyAlignment="1">
      <alignment vertical="center" wrapText="1"/>
    </xf>
    <xf numFmtId="0" fontId="18" fillId="2" borderId="0" xfId="0" applyFont="1" applyFill="1" applyAlignment="1">
      <alignment horizontal="right" vertical="center"/>
    </xf>
    <xf numFmtId="0" fontId="0" fillId="11" borderId="42" xfId="0" applyFill="1" applyBorder="1" applyAlignment="1" applyProtection="1">
      <alignment horizontal="center" vertical="center"/>
      <protection locked="0"/>
    </xf>
    <xf numFmtId="0" fontId="0" fillId="2" borderId="0" xfId="0" applyFill="1" applyAlignment="1">
      <alignment horizontal="right" vertical="center"/>
    </xf>
    <xf numFmtId="0" fontId="13" fillId="2" borderId="0" xfId="0" applyFont="1" applyFill="1" applyAlignment="1">
      <alignment horizontal="center" vertical="center"/>
    </xf>
    <xf numFmtId="176" fontId="1" fillId="3" borderId="7" xfId="0" applyNumberFormat="1" applyFont="1" applyFill="1" applyBorder="1" applyAlignment="1" applyProtection="1">
      <alignment horizontal="center" vertical="center"/>
      <protection locked="0"/>
    </xf>
    <xf numFmtId="176" fontId="1" fillId="3" borderId="28" xfId="0" applyNumberFormat="1" applyFont="1" applyFill="1" applyBorder="1" applyAlignment="1" applyProtection="1">
      <alignment horizontal="center" vertical="center"/>
      <protection locked="0"/>
    </xf>
    <xf numFmtId="176" fontId="1" fillId="11" borderId="47" xfId="0" applyNumberFormat="1" applyFont="1" applyFill="1" applyBorder="1" applyAlignment="1" applyProtection="1">
      <alignment horizontal="center" vertical="center"/>
      <protection locked="0"/>
    </xf>
    <xf numFmtId="176" fontId="1" fillId="11" borderId="27" xfId="0" applyNumberFormat="1" applyFont="1" applyFill="1" applyBorder="1" applyAlignment="1" applyProtection="1">
      <alignment horizontal="center" vertical="center"/>
      <protection locked="0"/>
    </xf>
    <xf numFmtId="176" fontId="1" fillId="3" borderId="12" xfId="0" applyNumberFormat="1" applyFont="1" applyFill="1" applyBorder="1" applyAlignment="1" applyProtection="1">
      <alignment horizontal="center" vertical="center"/>
      <protection locked="0"/>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176" fontId="1" fillId="3" borderId="29" xfId="0" applyNumberFormat="1" applyFont="1" applyFill="1" applyBorder="1" applyAlignment="1" applyProtection="1">
      <alignment horizontal="center" vertical="center"/>
      <protection locked="0"/>
    </xf>
    <xf numFmtId="176" fontId="1" fillId="11" borderId="32" xfId="0" applyNumberFormat="1" applyFont="1" applyFill="1" applyBorder="1" applyAlignment="1" applyProtection="1">
      <alignment horizontal="center" vertical="center"/>
      <protection locked="0"/>
    </xf>
    <xf numFmtId="0" fontId="10" fillId="2" borderId="0" xfId="0" applyFont="1" applyFill="1" applyAlignment="1">
      <alignment horizontal="center" vertical="center"/>
    </xf>
    <xf numFmtId="0" fontId="1" fillId="2" borderId="3" xfId="0" applyFont="1" applyFill="1" applyBorder="1" applyAlignment="1">
      <alignment horizontal="center" vertical="center"/>
    </xf>
    <xf numFmtId="176" fontId="1" fillId="3" borderId="94" xfId="0" applyNumberFormat="1" applyFont="1" applyFill="1" applyBorder="1" applyAlignment="1" applyProtection="1">
      <alignment horizontal="center" vertical="center"/>
      <protection locked="0"/>
    </xf>
    <xf numFmtId="176" fontId="1" fillId="11" borderId="36" xfId="0" applyNumberFormat="1" applyFont="1" applyFill="1" applyBorder="1" applyAlignment="1" applyProtection="1">
      <alignment horizontal="center" vertical="center"/>
      <protection locked="0"/>
    </xf>
    <xf numFmtId="176" fontId="1" fillId="3" borderId="4" xfId="0" applyNumberFormat="1" applyFont="1" applyFill="1" applyBorder="1" applyAlignment="1" applyProtection="1">
      <alignment horizontal="center" vertical="center"/>
      <protection locked="0"/>
    </xf>
    <xf numFmtId="0" fontId="10" fillId="0" borderId="0" xfId="0" applyFont="1" applyAlignment="1">
      <alignment horizontal="center" vertical="center"/>
    </xf>
    <xf numFmtId="0" fontId="1" fillId="2" borderId="8" xfId="0" applyFont="1" applyFill="1" applyBorder="1" applyAlignment="1">
      <alignment horizontal="center" vertical="center"/>
    </xf>
    <xf numFmtId="176" fontId="1" fillId="3" borderId="27" xfId="0" applyNumberFormat="1" applyFont="1" applyFill="1" applyBorder="1" applyAlignment="1" applyProtection="1">
      <alignment horizontal="center" vertical="center"/>
      <protection locked="0"/>
    </xf>
    <xf numFmtId="176" fontId="1" fillId="3" borderId="9" xfId="0" applyNumberFormat="1" applyFont="1" applyFill="1" applyBorder="1" applyAlignment="1" applyProtection="1">
      <alignment horizontal="center" vertical="center"/>
      <protection locked="0"/>
    </xf>
    <xf numFmtId="0" fontId="1" fillId="11" borderId="52" xfId="0" applyFont="1" applyFill="1" applyBorder="1" applyAlignment="1" applyProtection="1">
      <alignment horizontal="center" vertical="center"/>
      <protection locked="0"/>
    </xf>
    <xf numFmtId="0" fontId="1" fillId="11" borderId="27" xfId="0" applyFont="1" applyFill="1" applyBorder="1" applyAlignment="1" applyProtection="1">
      <alignment horizontal="center" vertical="center"/>
      <protection locked="0"/>
    </xf>
    <xf numFmtId="0" fontId="1" fillId="13" borderId="103" xfId="0" applyFont="1" applyFill="1" applyBorder="1" applyAlignment="1" applyProtection="1">
      <alignment vertical="center" shrinkToFit="1"/>
      <protection locked="0"/>
    </xf>
    <xf numFmtId="0" fontId="1" fillId="13" borderId="59" xfId="0" applyFont="1" applyFill="1" applyBorder="1" applyAlignment="1" applyProtection="1">
      <alignment vertical="center" shrinkToFit="1"/>
      <protection locked="0"/>
    </xf>
    <xf numFmtId="0" fontId="9" fillId="13" borderId="29" xfId="0" applyFont="1" applyFill="1" applyBorder="1" applyAlignment="1" applyProtection="1">
      <alignment horizontal="center" vertical="center" wrapText="1"/>
      <protection locked="0"/>
    </xf>
    <xf numFmtId="0" fontId="9" fillId="13" borderId="12" xfId="0" applyFont="1" applyFill="1" applyBorder="1" applyAlignment="1" applyProtection="1">
      <alignment horizontal="center" vertical="center" wrapText="1"/>
      <protection locked="0"/>
    </xf>
    <xf numFmtId="0" fontId="0" fillId="14" borderId="2" xfId="0" applyFill="1" applyBorder="1" applyAlignment="1">
      <alignment horizontal="center" vertical="center"/>
    </xf>
    <xf numFmtId="0" fontId="0" fillId="14" borderId="58" xfId="0" applyFill="1" applyBorder="1" applyAlignment="1">
      <alignment horizontal="center" vertical="center"/>
    </xf>
    <xf numFmtId="0" fontId="0" fillId="14" borderId="28" xfId="0" applyFill="1" applyBorder="1" applyAlignment="1">
      <alignment horizontal="center" vertical="center"/>
    </xf>
    <xf numFmtId="0" fontId="0" fillId="14" borderId="7" xfId="0" applyFill="1" applyBorder="1" applyAlignment="1">
      <alignment horizontal="center" vertical="center"/>
    </xf>
    <xf numFmtId="0" fontId="9" fillId="13" borderId="28" xfId="0" applyFont="1" applyFill="1" applyBorder="1" applyAlignment="1" applyProtection="1">
      <alignment horizontal="center" vertical="center" wrapText="1"/>
      <protection locked="0"/>
    </xf>
    <xf numFmtId="0" fontId="9" fillId="13" borderId="7" xfId="0" applyFont="1" applyFill="1" applyBorder="1" applyAlignment="1" applyProtection="1">
      <alignment horizontal="center" vertical="center" wrapText="1"/>
      <protection locked="0"/>
    </xf>
    <xf numFmtId="0" fontId="1" fillId="13" borderId="2" xfId="0" applyFont="1" applyFill="1" applyBorder="1" applyAlignment="1" applyProtection="1">
      <alignment vertical="center" shrinkToFit="1"/>
      <protection locked="0"/>
    </xf>
    <xf numFmtId="0" fontId="1" fillId="13" borderId="58" xfId="0" applyFont="1" applyFill="1" applyBorder="1" applyAlignment="1" applyProtection="1">
      <alignment vertical="center" shrinkToFit="1"/>
      <protection locked="0"/>
    </xf>
    <xf numFmtId="0" fontId="10" fillId="14" borderId="3" xfId="0" applyFont="1" applyFill="1" applyBorder="1" applyAlignment="1">
      <alignment horizontal="left" vertical="center" wrapText="1"/>
    </xf>
    <xf numFmtId="0" fontId="10" fillId="14" borderId="94" xfId="0" applyFont="1" applyFill="1" applyBorder="1" applyAlignment="1">
      <alignment horizontal="left" vertical="center" wrapText="1"/>
    </xf>
    <xf numFmtId="0" fontId="10" fillId="14" borderId="4" xfId="0" applyFont="1" applyFill="1" applyBorder="1" applyAlignment="1">
      <alignment horizontal="left" vertical="center" wrapText="1"/>
    </xf>
    <xf numFmtId="176" fontId="9" fillId="11" borderId="28" xfId="0" applyNumberFormat="1" applyFont="1" applyFill="1" applyBorder="1" applyAlignment="1" applyProtection="1">
      <alignment horizontal="center" vertical="center"/>
      <protection locked="0"/>
    </xf>
    <xf numFmtId="176" fontId="9" fillId="3" borderId="28" xfId="0" applyNumberFormat="1" applyFont="1" applyFill="1" applyBorder="1" applyAlignment="1" applyProtection="1">
      <alignment horizontal="left" vertical="center"/>
      <protection locked="0"/>
    </xf>
    <xf numFmtId="176" fontId="9" fillId="11" borderId="94" xfId="0" applyNumberFormat="1" applyFont="1" applyFill="1" applyBorder="1" applyAlignment="1" applyProtection="1">
      <alignment horizontal="center" vertical="center"/>
      <protection locked="0"/>
    </xf>
    <xf numFmtId="176" fontId="9" fillId="3" borderId="38" xfId="0" applyNumberFormat="1" applyFont="1" applyFill="1" applyBorder="1" applyAlignment="1" applyProtection="1">
      <alignment horizontal="left" vertical="center"/>
      <protection locked="0"/>
    </xf>
    <xf numFmtId="176" fontId="9" fillId="3" borderId="57" xfId="0" applyNumberFormat="1" applyFont="1" applyFill="1" applyBorder="1" applyAlignment="1" applyProtection="1">
      <alignment horizontal="left" vertical="center"/>
      <protection locked="0"/>
    </xf>
    <xf numFmtId="184" fontId="9" fillId="3" borderId="98" xfId="0" applyNumberFormat="1" applyFont="1" applyFill="1" applyBorder="1" applyAlignment="1" applyProtection="1">
      <alignment horizontal="center" vertical="center"/>
      <protection locked="0"/>
    </xf>
    <xf numFmtId="0" fontId="1" fillId="2" borderId="13" xfId="0" applyFont="1" applyFill="1" applyBorder="1" applyAlignment="1">
      <alignment horizontal="center" vertical="center"/>
    </xf>
    <xf numFmtId="0" fontId="1" fillId="2" borderId="39" xfId="0" applyFont="1" applyFill="1" applyBorder="1" applyAlignment="1">
      <alignment horizontal="center" vertical="center"/>
    </xf>
    <xf numFmtId="176" fontId="1" fillId="2" borderId="15" xfId="0" applyNumberFormat="1" applyFont="1" applyFill="1" applyBorder="1" applyAlignment="1">
      <alignment horizontal="center" vertical="center"/>
    </xf>
    <xf numFmtId="176" fontId="9" fillId="3" borderId="29" xfId="0" applyNumberFormat="1" applyFont="1" applyFill="1" applyBorder="1" applyAlignment="1" applyProtection="1">
      <alignment horizontal="left" vertical="center"/>
      <protection locked="0"/>
    </xf>
    <xf numFmtId="184" fontId="9" fillId="3" borderId="122" xfId="0" applyNumberFormat="1" applyFont="1" applyFill="1" applyBorder="1" applyAlignment="1" applyProtection="1">
      <alignment horizontal="center" vertical="center"/>
      <protection locked="0"/>
    </xf>
    <xf numFmtId="176" fontId="9" fillId="11" borderId="36" xfId="0" applyNumberFormat="1" applyFont="1" applyFill="1" applyBorder="1" applyAlignment="1" applyProtection="1">
      <alignment horizontal="center" vertical="center"/>
      <protection locked="0"/>
    </xf>
    <xf numFmtId="176" fontId="9" fillId="11" borderId="27" xfId="0" applyNumberFormat="1" applyFont="1" applyFill="1" applyBorder="1" applyAlignment="1" applyProtection="1">
      <alignment horizontal="center" vertical="center"/>
      <protection locked="0"/>
    </xf>
    <xf numFmtId="0" fontId="1" fillId="2" borderId="50" xfId="0" applyFont="1" applyFill="1" applyBorder="1" applyAlignment="1">
      <alignment horizontal="center" vertical="center" wrapText="1"/>
    </xf>
    <xf numFmtId="0" fontId="1" fillId="2" borderId="34" xfId="0" applyFont="1" applyFill="1" applyBorder="1" applyAlignment="1">
      <alignment horizontal="center" vertical="center"/>
    </xf>
    <xf numFmtId="176" fontId="1" fillId="2" borderId="14" xfId="0" applyNumberFormat="1" applyFont="1" applyFill="1" applyBorder="1" applyAlignment="1">
      <alignment horizontal="center" vertical="center"/>
    </xf>
    <xf numFmtId="184" fontId="9" fillId="3" borderId="111" xfId="0" applyNumberFormat="1" applyFont="1" applyFill="1" applyBorder="1" applyAlignment="1" applyProtection="1">
      <alignment horizontal="center" vertical="center"/>
      <protection locked="0"/>
    </xf>
    <xf numFmtId="0" fontId="1" fillId="2" borderId="0" xfId="0" applyFont="1" applyFill="1" applyAlignment="1">
      <alignment horizontal="right" vertical="center"/>
    </xf>
    <xf numFmtId="0" fontId="1" fillId="2" borderId="40" xfId="0" applyFont="1" applyFill="1" applyBorder="1" applyAlignment="1">
      <alignment horizontal="left" shrinkToFit="1"/>
    </xf>
    <xf numFmtId="176" fontId="1" fillId="2" borderId="18" xfId="0" applyNumberFormat="1" applyFont="1" applyFill="1" applyBorder="1" applyAlignment="1">
      <alignment horizontal="center" vertical="center"/>
    </xf>
    <xf numFmtId="0" fontId="9" fillId="0" borderId="36" xfId="2" applyFont="1" applyBorder="1" applyAlignment="1">
      <alignment horizontal="center" vertical="center" wrapText="1"/>
    </xf>
    <xf numFmtId="0" fontId="9" fillId="0" borderId="25" xfId="2" applyFont="1" applyBorder="1" applyAlignment="1">
      <alignment horizontal="center" vertical="center"/>
    </xf>
    <xf numFmtId="0" fontId="9" fillId="0" borderId="4" xfId="4" applyFont="1" applyBorder="1" applyAlignment="1">
      <alignment horizontal="center" vertical="center"/>
    </xf>
    <xf numFmtId="0" fontId="9" fillId="0" borderId="7" xfId="4" applyFont="1" applyBorder="1" applyAlignment="1">
      <alignment horizontal="center" vertical="center"/>
    </xf>
    <xf numFmtId="0" fontId="9" fillId="0" borderId="28" xfId="4" applyFont="1" applyBorder="1" applyAlignment="1">
      <alignment horizontal="distributed" vertical="center" wrapText="1"/>
    </xf>
    <xf numFmtId="0" fontId="9" fillId="0" borderId="28" xfId="4" applyFont="1" applyBorder="1" applyAlignment="1">
      <alignment horizontal="center" vertical="center"/>
    </xf>
    <xf numFmtId="0" fontId="9" fillId="0" borderId="94" xfId="4" applyFont="1" applyBorder="1" applyAlignment="1">
      <alignment horizontal="distributed" vertical="center"/>
    </xf>
    <xf numFmtId="0" fontId="9" fillId="0" borderId="28" xfId="4" applyFont="1" applyBorder="1" applyAlignment="1">
      <alignment horizontal="distributed" vertical="center"/>
    </xf>
    <xf numFmtId="0" fontId="9" fillId="0" borderId="35" xfId="2" applyFont="1" applyBorder="1" applyAlignment="1">
      <alignment horizontal="center" vertical="center" wrapText="1"/>
    </xf>
    <xf numFmtId="0" fontId="9" fillId="0" borderId="36" xfId="2" applyFont="1" applyBorder="1" applyAlignment="1">
      <alignment horizontal="center" vertical="center"/>
    </xf>
    <xf numFmtId="0" fontId="9" fillId="0" borderId="47" xfId="2" applyFont="1" applyBorder="1" applyAlignment="1">
      <alignment horizontal="center" vertical="center" wrapText="1"/>
    </xf>
    <xf numFmtId="0" fontId="9" fillId="0" borderId="98" xfId="2" applyFont="1" applyBorder="1" applyAlignment="1">
      <alignment horizontal="center" vertical="center" wrapText="1"/>
    </xf>
    <xf numFmtId="0" fontId="9" fillId="0" borderId="102" xfId="2" applyFont="1" applyBorder="1" applyAlignment="1">
      <alignment horizontal="center" vertical="center" wrapText="1"/>
    </xf>
    <xf numFmtId="0" fontId="9" fillId="0" borderId="58" xfId="2" applyFont="1" applyBorder="1" applyAlignment="1">
      <alignment horizontal="center" vertical="center" wrapText="1"/>
    </xf>
    <xf numFmtId="0" fontId="9" fillId="0" borderId="47" xfId="2" applyFont="1" applyBorder="1" applyAlignment="1">
      <alignment horizontal="center" vertical="center"/>
    </xf>
    <xf numFmtId="0" fontId="9" fillId="0" borderId="115" xfId="2" applyFont="1" applyBorder="1" applyAlignment="1">
      <alignment horizontal="distributed" vertical="center" indent="3"/>
    </xf>
    <xf numFmtId="0" fontId="9" fillId="0" borderId="24" xfId="2" applyFont="1" applyBorder="1" applyAlignment="1">
      <alignment horizontal="distributed" vertical="center" indent="3"/>
    </xf>
    <xf numFmtId="0" fontId="9" fillId="0" borderId="46" xfId="2" applyFont="1" applyBorder="1" applyAlignment="1">
      <alignment horizontal="distributed" vertical="center" indent="3"/>
    </xf>
    <xf numFmtId="0" fontId="9" fillId="0" borderId="94" xfId="4" applyFont="1" applyBorder="1" applyAlignment="1">
      <alignment horizontal="center" vertical="center" wrapText="1"/>
    </xf>
    <xf numFmtId="0" fontId="9" fillId="0" borderId="28" xfId="4" applyFont="1" applyBorder="1" applyAlignment="1">
      <alignment horizontal="center" vertical="center" wrapText="1"/>
    </xf>
    <xf numFmtId="0" fontId="9" fillId="0" borderId="61" xfId="4" applyFont="1" applyBorder="1" applyAlignment="1">
      <alignment horizontal="center" vertical="center" wrapText="1"/>
    </xf>
    <xf numFmtId="0" fontId="9" fillId="0" borderId="35" xfId="4" applyFont="1" applyBorder="1" applyAlignment="1">
      <alignment horizontal="center" vertical="center"/>
    </xf>
    <xf numFmtId="0" fontId="9" fillId="0" borderId="8" xfId="4" applyFont="1" applyBorder="1" applyAlignment="1">
      <alignment horizontal="center" vertical="center"/>
    </xf>
    <xf numFmtId="0" fontId="9" fillId="0" borderId="94" xfId="4" applyFont="1" applyBorder="1" applyAlignment="1">
      <alignment horizontal="center" vertical="center"/>
    </xf>
    <xf numFmtId="0" fontId="0" fillId="0" borderId="94" xfId="4" applyFont="1" applyBorder="1" applyAlignment="1">
      <alignment horizontal="center" vertical="center" wrapText="1"/>
    </xf>
    <xf numFmtId="0" fontId="1" fillId="0" borderId="28" xfId="4" applyFont="1" applyBorder="1" applyAlignment="1">
      <alignment horizontal="center" vertical="center" wrapText="1"/>
    </xf>
    <xf numFmtId="0" fontId="1" fillId="0" borderId="94" xfId="4" applyFont="1" applyBorder="1" applyAlignment="1">
      <alignment horizontal="center" vertical="center" wrapText="1"/>
    </xf>
  </cellXfs>
  <cellStyles count="9">
    <cellStyle name="ハイパーリンク" xfId="7" builtinId="8"/>
    <cellStyle name="桁区切り" xfId="1" builtinId="6"/>
    <cellStyle name="標準" xfId="0" builtinId="0"/>
    <cellStyle name="標準 2" xfId="2" xr:uid="{00000000-0005-0000-0000-000002000000}"/>
    <cellStyle name="標準 2 2" xfId="5" xr:uid="{0A18BB84-97DB-43EE-B185-B2660B22AD62}"/>
    <cellStyle name="標準 3" xfId="6" xr:uid="{557DB906-4CCD-4ABF-86DC-96F3016DF3C5}"/>
    <cellStyle name="標準 3 2" xfId="8" xr:uid="{B41C2945-1770-43C0-A61E-82942F58C5EC}"/>
    <cellStyle name="標準_19.9.14提出申請書" xfId="3" xr:uid="{00000000-0005-0000-0000-000003000000}"/>
    <cellStyle name="標準_申請_別紙２５－(6)" xfId="4" xr:uid="{00000000-0005-0000-0000-000004000000}"/>
  </cellStyles>
  <dxfs count="0"/>
  <tableStyles count="0" defaultTableStyle="TableStyleMedium2" defaultPivotStyle="PivotStyleLight16"/>
  <colors>
    <mruColors>
      <color rgb="FFFF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4</xdr:col>
      <xdr:colOff>85725</xdr:colOff>
      <xdr:row>26</xdr:row>
      <xdr:rowOff>19050</xdr:rowOff>
    </xdr:from>
    <xdr:to>
      <xdr:col>4</xdr:col>
      <xdr:colOff>276225</xdr:colOff>
      <xdr:row>27</xdr:row>
      <xdr:rowOff>228600</xdr:rowOff>
    </xdr:to>
    <xdr:sp macro="" textlink="">
      <xdr:nvSpPr>
        <xdr:cNvPr id="27064" name="AutoShape 12">
          <a:extLst>
            <a:ext uri="{FF2B5EF4-FFF2-40B4-BE49-F238E27FC236}">
              <a16:creationId xmlns:a16="http://schemas.microsoft.com/office/drawing/2014/main" id="{00000000-0008-0000-0000-0000B8690000}"/>
            </a:ext>
          </a:extLst>
        </xdr:cNvPr>
        <xdr:cNvSpPr>
          <a:spLocks/>
        </xdr:cNvSpPr>
      </xdr:nvSpPr>
      <xdr:spPr bwMode="auto">
        <a:xfrm>
          <a:off x="4457700" y="5915025"/>
          <a:ext cx="190500" cy="457200"/>
        </a:xfrm>
        <a:prstGeom prst="rightBrace">
          <a:avLst>
            <a:gd name="adj1" fmla="val 20000"/>
            <a:gd name="adj2" fmla="val 50000"/>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285751</xdr:colOff>
      <xdr:row>25</xdr:row>
      <xdr:rowOff>152400</xdr:rowOff>
    </xdr:from>
    <xdr:to>
      <xdr:col>5</xdr:col>
      <xdr:colOff>238125</xdr:colOff>
      <xdr:row>27</xdr:row>
      <xdr:rowOff>219075</xdr:rowOff>
    </xdr:to>
    <xdr:sp macro="" textlink="">
      <xdr:nvSpPr>
        <xdr:cNvPr id="2061" name="Text Box 13">
          <a:extLst>
            <a:ext uri="{FF2B5EF4-FFF2-40B4-BE49-F238E27FC236}">
              <a16:creationId xmlns:a16="http://schemas.microsoft.com/office/drawing/2014/main" id="{00000000-0008-0000-0000-00000D080000}"/>
            </a:ext>
          </a:extLst>
        </xdr:cNvPr>
        <xdr:cNvSpPr txBox="1">
          <a:spLocks noChangeArrowheads="1"/>
        </xdr:cNvSpPr>
      </xdr:nvSpPr>
      <xdr:spPr bwMode="auto">
        <a:xfrm>
          <a:off x="4657726" y="5553075"/>
          <a:ext cx="828674" cy="561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l" rtl="0">
            <a:lnSpc>
              <a:spcPts val="900"/>
            </a:lnSpc>
            <a:defRPr sz="1000"/>
          </a:pPr>
          <a:r>
            <a:rPr lang="ja-JP" altLang="en-US" sz="900" b="0" i="0" u="none" strike="noStrike" baseline="0">
              <a:solidFill>
                <a:srgbClr val="000000"/>
              </a:solidFill>
              <a:latin typeface="ＭＳ Ｐゴシック"/>
              <a:ea typeface="ＭＳ Ｐゴシック"/>
            </a:rPr>
            <a:t>自施設で各研修を行った場合のみ受講者数を記入すること。</a:t>
          </a:r>
        </a:p>
      </xdr:txBody>
    </xdr:sp>
    <xdr:clientData/>
  </xdr:twoCellAnchor>
  <xdr:twoCellAnchor>
    <xdr:from>
      <xdr:col>4</xdr:col>
      <xdr:colOff>95250</xdr:colOff>
      <xdr:row>21</xdr:row>
      <xdr:rowOff>9525</xdr:rowOff>
    </xdr:from>
    <xdr:to>
      <xdr:col>4</xdr:col>
      <xdr:colOff>285750</xdr:colOff>
      <xdr:row>22</xdr:row>
      <xdr:rowOff>219075</xdr:rowOff>
    </xdr:to>
    <xdr:sp macro="" textlink="">
      <xdr:nvSpPr>
        <xdr:cNvPr id="27066" name="AutoShape 14">
          <a:extLst>
            <a:ext uri="{FF2B5EF4-FFF2-40B4-BE49-F238E27FC236}">
              <a16:creationId xmlns:a16="http://schemas.microsoft.com/office/drawing/2014/main" id="{00000000-0008-0000-0000-0000BA690000}"/>
            </a:ext>
          </a:extLst>
        </xdr:cNvPr>
        <xdr:cNvSpPr>
          <a:spLocks/>
        </xdr:cNvSpPr>
      </xdr:nvSpPr>
      <xdr:spPr bwMode="auto">
        <a:xfrm>
          <a:off x="4467225" y="4667250"/>
          <a:ext cx="190500" cy="457200"/>
        </a:xfrm>
        <a:prstGeom prst="rightBrace">
          <a:avLst>
            <a:gd name="adj1" fmla="val 20000"/>
            <a:gd name="adj2" fmla="val 50000"/>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295275</xdr:colOff>
      <xdr:row>19</xdr:row>
      <xdr:rowOff>219076</xdr:rowOff>
    </xdr:from>
    <xdr:to>
      <xdr:col>5</xdr:col>
      <xdr:colOff>238125</xdr:colOff>
      <xdr:row>23</xdr:row>
      <xdr:rowOff>95250</xdr:rowOff>
    </xdr:to>
    <xdr:sp macro="" textlink="">
      <xdr:nvSpPr>
        <xdr:cNvPr id="2063" name="Text Box 15">
          <a:extLst>
            <a:ext uri="{FF2B5EF4-FFF2-40B4-BE49-F238E27FC236}">
              <a16:creationId xmlns:a16="http://schemas.microsoft.com/office/drawing/2014/main" id="{00000000-0008-0000-0000-00000F080000}"/>
            </a:ext>
          </a:extLst>
        </xdr:cNvPr>
        <xdr:cNvSpPr txBox="1">
          <a:spLocks noChangeArrowheads="1"/>
        </xdr:cNvSpPr>
      </xdr:nvSpPr>
      <xdr:spPr bwMode="auto">
        <a:xfrm>
          <a:off x="4667250" y="4133851"/>
          <a:ext cx="819150" cy="8667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免許の有無ではなく、保健師又は助産師として採用した人数を記入すること。</a:t>
          </a:r>
        </a:p>
      </xdr:txBody>
    </xdr:sp>
    <xdr:clientData/>
  </xdr:twoCellAnchor>
  <xdr:twoCellAnchor>
    <xdr:from>
      <xdr:col>1</xdr:col>
      <xdr:colOff>1752599</xdr:colOff>
      <xdr:row>15</xdr:row>
      <xdr:rowOff>219075</xdr:rowOff>
    </xdr:from>
    <xdr:to>
      <xdr:col>2</xdr:col>
      <xdr:colOff>492124</xdr:colOff>
      <xdr:row>16</xdr:row>
      <xdr:rowOff>171450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943099" y="3390900"/>
          <a:ext cx="539750" cy="200025"/>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t>TEL</a:t>
          </a:r>
          <a:endParaRPr kumimoji="1" lang="ja-JP" altLang="en-US" sz="700"/>
        </a:p>
      </xdr:txBody>
    </xdr:sp>
    <xdr:clientData fPrintsWithSheet="0"/>
  </xdr:twoCellAnchor>
  <xdr:twoCellAnchor>
    <xdr:from>
      <xdr:col>2</xdr:col>
      <xdr:colOff>1527174</xdr:colOff>
      <xdr:row>15</xdr:row>
      <xdr:rowOff>209551</xdr:rowOff>
    </xdr:from>
    <xdr:to>
      <xdr:col>3</xdr:col>
      <xdr:colOff>333375</xdr:colOff>
      <xdr:row>16</xdr:row>
      <xdr:rowOff>120650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3517899" y="3381376"/>
          <a:ext cx="377826" cy="158749"/>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800"/>
            <a:t>FAX</a:t>
          </a:r>
          <a:endParaRPr kumimoji="1" lang="ja-JP" altLang="en-US" sz="700"/>
        </a:p>
      </xdr:txBody>
    </xdr:sp>
    <xdr:clientData fPrintsWithSheet="0"/>
  </xdr:twoCellAnchor>
  <xdr:twoCellAnchor>
    <xdr:from>
      <xdr:col>1</xdr:col>
      <xdr:colOff>1762125</xdr:colOff>
      <xdr:row>12</xdr:row>
      <xdr:rowOff>209550</xdr:rowOff>
    </xdr:from>
    <xdr:to>
      <xdr:col>2</xdr:col>
      <xdr:colOff>387350</xdr:colOff>
      <xdr:row>13</xdr:row>
      <xdr:rowOff>190500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952625" y="2638425"/>
          <a:ext cx="425450" cy="228600"/>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職名</a:t>
          </a:r>
        </a:p>
      </xdr:txBody>
    </xdr:sp>
    <xdr:clientData fPrintsWithSheet="0"/>
  </xdr:twoCellAnchor>
  <xdr:twoCellAnchor>
    <xdr:from>
      <xdr:col>2</xdr:col>
      <xdr:colOff>1514475</xdr:colOff>
      <xdr:row>12</xdr:row>
      <xdr:rowOff>219076</xdr:rowOff>
    </xdr:from>
    <xdr:to>
      <xdr:col>3</xdr:col>
      <xdr:colOff>349250</xdr:colOff>
      <xdr:row>13</xdr:row>
      <xdr:rowOff>174626</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505200" y="2647951"/>
          <a:ext cx="406400" cy="203200"/>
        </a:xfrm>
        <a:prstGeom prst="rect">
          <a:avLst/>
        </a:prstGeom>
        <a:noFill/>
        <a:ln w="63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800"/>
            <a:t>氏名</a:t>
          </a:r>
        </a:p>
      </xdr:txBody>
    </xdr:sp>
    <xdr:clientData fPrintsWithSheet="0"/>
  </xdr:twoCellAnchor>
  <xdr:twoCellAnchor>
    <xdr:from>
      <xdr:col>2</xdr:col>
      <xdr:colOff>1181100</xdr:colOff>
      <xdr:row>23</xdr:row>
      <xdr:rowOff>47625</xdr:rowOff>
    </xdr:from>
    <xdr:to>
      <xdr:col>2</xdr:col>
      <xdr:colOff>1447799</xdr:colOff>
      <xdr:row>24</xdr:row>
      <xdr:rowOff>161925</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3171825" y="5200650"/>
          <a:ext cx="266699" cy="361950"/>
        </a:xfrm>
        <a:prstGeom prst="downArrow">
          <a:avLst/>
        </a:prstGeom>
        <a:solidFill>
          <a:srgbClr val="0070C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PrintsWithSheet="0"/>
  </xdr:twoCellAnchor>
  <xdr:twoCellAnchor>
    <xdr:from>
      <xdr:col>7</xdr:col>
      <xdr:colOff>971550</xdr:colOff>
      <xdr:row>13</xdr:row>
      <xdr:rowOff>19050</xdr:rowOff>
    </xdr:from>
    <xdr:to>
      <xdr:col>7</xdr:col>
      <xdr:colOff>971551</xdr:colOff>
      <xdr:row>13</xdr:row>
      <xdr:rowOff>238125</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flipH="1">
          <a:off x="8334375" y="2447925"/>
          <a:ext cx="1" cy="2190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1289050</xdr:colOff>
      <xdr:row>15</xdr:row>
      <xdr:rowOff>250825</xdr:rowOff>
    </xdr:from>
    <xdr:to>
      <xdr:col>7</xdr:col>
      <xdr:colOff>1289051</xdr:colOff>
      <xdr:row>16</xdr:row>
      <xdr:rowOff>215900</xdr:rowOff>
    </xdr:to>
    <xdr:cxnSp macro="">
      <xdr:nvCxnSpPr>
        <xdr:cNvPr id="17" name="直線コネクタ 16">
          <a:extLst>
            <a:ext uri="{FF2B5EF4-FFF2-40B4-BE49-F238E27FC236}">
              <a16:creationId xmlns:a16="http://schemas.microsoft.com/office/drawing/2014/main" id="{00000000-0008-0000-0000-000011000000}"/>
            </a:ext>
          </a:extLst>
        </xdr:cNvPr>
        <xdr:cNvCxnSpPr/>
      </xdr:nvCxnSpPr>
      <xdr:spPr>
        <a:xfrm flipH="1">
          <a:off x="8032750" y="3482975"/>
          <a:ext cx="1" cy="2190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557531</xdr:colOff>
      <xdr:row>27</xdr:row>
      <xdr:rowOff>197393</xdr:rowOff>
    </xdr:from>
    <xdr:to>
      <xdr:col>5</xdr:col>
      <xdr:colOff>120323</xdr:colOff>
      <xdr:row>31</xdr:row>
      <xdr:rowOff>51170</xdr:rowOff>
    </xdr:to>
    <xdr:sp macro="" textlink="">
      <xdr:nvSpPr>
        <xdr:cNvPr id="13" name="下矢印 12">
          <a:extLst>
            <a:ext uri="{FF2B5EF4-FFF2-40B4-BE49-F238E27FC236}">
              <a16:creationId xmlns:a16="http://schemas.microsoft.com/office/drawing/2014/main" id="{00000000-0008-0000-0000-00000D000000}"/>
            </a:ext>
          </a:extLst>
        </xdr:cNvPr>
        <xdr:cNvSpPr/>
      </xdr:nvSpPr>
      <xdr:spPr>
        <a:xfrm rot="19168812" flipH="1">
          <a:off x="4564381" y="6725193"/>
          <a:ext cx="362892" cy="971377"/>
        </a:xfrm>
        <a:prstGeom prst="downArrow">
          <a:avLst>
            <a:gd name="adj1" fmla="val 50000"/>
            <a:gd name="adj2" fmla="val 50000"/>
          </a:avLst>
        </a:prstGeom>
        <a:solidFill>
          <a:srgbClr val="0070C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PrintsWithSheet="0"/>
  </xdr:twoCellAnchor>
  <xdr:twoCellAnchor>
    <xdr:from>
      <xdr:col>4</xdr:col>
      <xdr:colOff>95250</xdr:colOff>
      <xdr:row>18</xdr:row>
      <xdr:rowOff>85727</xdr:rowOff>
    </xdr:from>
    <xdr:to>
      <xdr:col>4</xdr:col>
      <xdr:colOff>361949</xdr:colOff>
      <xdr:row>19</xdr:row>
      <xdr:rowOff>200027</xdr:rowOff>
    </xdr:to>
    <xdr:sp macro="" textlink="">
      <xdr:nvSpPr>
        <xdr:cNvPr id="14" name="下矢印 13">
          <a:extLst>
            <a:ext uri="{FF2B5EF4-FFF2-40B4-BE49-F238E27FC236}">
              <a16:creationId xmlns:a16="http://schemas.microsoft.com/office/drawing/2014/main" id="{00000000-0008-0000-0000-00000E000000}"/>
            </a:ext>
          </a:extLst>
        </xdr:cNvPr>
        <xdr:cNvSpPr/>
      </xdr:nvSpPr>
      <xdr:spPr>
        <a:xfrm rot="2380070">
          <a:off x="4467225" y="4000502"/>
          <a:ext cx="266699" cy="361950"/>
        </a:xfrm>
        <a:prstGeom prst="downArrow">
          <a:avLst/>
        </a:prstGeom>
        <a:solidFill>
          <a:srgbClr val="0070C0"/>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161924</xdr:colOff>
      <xdr:row>14</xdr:row>
      <xdr:rowOff>114300</xdr:rowOff>
    </xdr:from>
    <xdr:to>
      <xdr:col>18</xdr:col>
      <xdr:colOff>152399</xdr:colOff>
      <xdr:row>16</xdr:row>
      <xdr:rowOff>114301</xdr:rowOff>
    </xdr:to>
    <xdr:sp macro="" textlink="">
      <xdr:nvSpPr>
        <xdr:cNvPr id="4" name="AutoShape 1">
          <a:extLst>
            <a:ext uri="{FF2B5EF4-FFF2-40B4-BE49-F238E27FC236}">
              <a16:creationId xmlns:a16="http://schemas.microsoft.com/office/drawing/2014/main" id="{00000000-0008-0000-0100-000004000000}"/>
            </a:ext>
          </a:extLst>
        </xdr:cNvPr>
        <xdr:cNvSpPr>
          <a:spLocks noChangeArrowheads="1"/>
        </xdr:cNvSpPr>
      </xdr:nvSpPr>
      <xdr:spPr bwMode="auto">
        <a:xfrm>
          <a:off x="7515224" y="3257550"/>
          <a:ext cx="2733675" cy="723901"/>
        </a:xfrm>
        <a:prstGeom prst="wedgeRoundRectCallout">
          <a:avLst>
            <a:gd name="adj1" fmla="val -66515"/>
            <a:gd name="adj2" fmla="val -2155"/>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1400"/>
            </a:lnSpc>
            <a:defRPr sz="1000"/>
          </a:pPr>
          <a:r>
            <a:rPr lang="ja-JP" altLang="en-US" sz="1050" b="0" i="0" u="none" strike="noStrike" baseline="0">
              <a:solidFill>
                <a:srgbClr val="000000"/>
              </a:solidFill>
              <a:latin typeface="ＭＳ Ｐゴシック"/>
              <a:ea typeface="+mn-ea"/>
            </a:rPr>
            <a:t>住所は代表者名が理事長等法人代表者の場合は、法人所在地、院長等病院代表者の場合は、病院所在地になります。</a:t>
          </a:r>
        </a:p>
      </xdr:txBody>
    </xdr:sp>
    <xdr:clientData fPrintsWithSheet="0"/>
  </xdr:twoCellAnchor>
  <xdr:twoCellAnchor>
    <xdr:from>
      <xdr:col>11</xdr:col>
      <xdr:colOff>488950</xdr:colOff>
      <xdr:row>0</xdr:row>
      <xdr:rowOff>44450</xdr:rowOff>
    </xdr:from>
    <xdr:to>
      <xdr:col>17</xdr:col>
      <xdr:colOff>387350</xdr:colOff>
      <xdr:row>5</xdr:row>
      <xdr:rowOff>330200</xdr:rowOff>
    </xdr:to>
    <xdr:sp macro="" textlink="">
      <xdr:nvSpPr>
        <xdr:cNvPr id="2" name="四角形: 角を丸くする 1">
          <a:extLst>
            <a:ext uri="{FF2B5EF4-FFF2-40B4-BE49-F238E27FC236}">
              <a16:creationId xmlns:a16="http://schemas.microsoft.com/office/drawing/2014/main" id="{A534E5E0-BC84-4886-9971-187067A6EAA9}"/>
            </a:ext>
          </a:extLst>
        </xdr:cNvPr>
        <xdr:cNvSpPr/>
      </xdr:nvSpPr>
      <xdr:spPr>
        <a:xfrm>
          <a:off x="5422900" y="44450"/>
          <a:ext cx="3778250" cy="154940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ja-JP" altLang="en-US" sz="1100">
              <a:solidFill>
                <a:sysClr val="windowText" lastClr="000000"/>
              </a:solidFill>
            </a:rPr>
            <a:t>このシートは</a:t>
          </a:r>
          <a:r>
            <a:rPr kumimoji="1" lang="ja-JP" altLang="en-US" sz="1400" b="1">
              <a:solidFill>
                <a:sysClr val="windowText" lastClr="000000"/>
              </a:solidFill>
            </a:rPr>
            <a:t>文書番号</a:t>
          </a:r>
          <a:r>
            <a:rPr kumimoji="1" lang="ja-JP" altLang="en-US" sz="1100">
              <a:solidFill>
                <a:sysClr val="windowText" lastClr="000000"/>
              </a:solidFill>
            </a:rPr>
            <a:t>の欄以外は、入力不要です。</a:t>
          </a:r>
          <a:endParaRPr kumimoji="1" lang="en-US" altLang="ja-JP" sz="1100">
            <a:solidFill>
              <a:sysClr val="windowText" lastClr="000000"/>
            </a:solidFill>
          </a:endParaRPr>
        </a:p>
        <a:p>
          <a:pPr algn="l"/>
          <a:r>
            <a:rPr kumimoji="1" lang="ja-JP" altLang="en-US" sz="1100">
              <a:solidFill>
                <a:sysClr val="windowText" lastClr="000000"/>
              </a:solidFill>
            </a:rPr>
            <a:t>文書番号のみ入力してください。</a:t>
          </a:r>
          <a:endParaRPr kumimoji="1" lang="en-US" altLang="ja-JP" sz="1100">
            <a:solidFill>
              <a:sysClr val="windowText" lastClr="000000"/>
            </a:solidFill>
          </a:endParaRPr>
        </a:p>
        <a:p>
          <a:pPr algn="l"/>
          <a:r>
            <a:rPr kumimoji="1" lang="ja-JP" altLang="en-US" sz="1100">
              <a:solidFill>
                <a:sysClr val="windowText" lastClr="000000"/>
              </a:solidFill>
            </a:rPr>
            <a:t>住所、団体名、代表者名等の欄は、「入力注意シート」にて入力した内容が反映されますので、正しく反映されているかご確認ください。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152400</xdr:colOff>
      <xdr:row>21</xdr:row>
      <xdr:rowOff>9525</xdr:rowOff>
    </xdr:from>
    <xdr:to>
      <xdr:col>13</xdr:col>
      <xdr:colOff>9525</xdr:colOff>
      <xdr:row>30</xdr:row>
      <xdr:rowOff>57149</xdr:rowOff>
    </xdr:to>
    <xdr:sp macro="" textlink="">
      <xdr:nvSpPr>
        <xdr:cNvPr id="2" name="大かっこ 1">
          <a:extLst>
            <a:ext uri="{FF2B5EF4-FFF2-40B4-BE49-F238E27FC236}">
              <a16:creationId xmlns:a16="http://schemas.microsoft.com/office/drawing/2014/main" id="{469F4D2E-D28B-4785-9ED1-72CC12B378CC}"/>
            </a:ext>
          </a:extLst>
        </xdr:cNvPr>
        <xdr:cNvSpPr/>
      </xdr:nvSpPr>
      <xdr:spPr bwMode="auto">
        <a:xfrm>
          <a:off x="400050" y="5095875"/>
          <a:ext cx="7219950" cy="2314574"/>
        </a:xfrm>
        <a:prstGeom prst="bracketPair">
          <a:avLst>
            <a:gd name="adj" fmla="val 3414"/>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114300</xdr:colOff>
      <xdr:row>32</xdr:row>
      <xdr:rowOff>314325</xdr:rowOff>
    </xdr:from>
    <xdr:to>
      <xdr:col>13</xdr:col>
      <xdr:colOff>6350</xdr:colOff>
      <xdr:row>33</xdr:row>
      <xdr:rowOff>825500</xdr:rowOff>
    </xdr:to>
    <xdr:sp macro="" textlink="">
      <xdr:nvSpPr>
        <xdr:cNvPr id="3" name="大かっこ 2">
          <a:extLst>
            <a:ext uri="{FF2B5EF4-FFF2-40B4-BE49-F238E27FC236}">
              <a16:creationId xmlns:a16="http://schemas.microsoft.com/office/drawing/2014/main" id="{7110829E-1E59-42F1-890F-E19BC75427D8}"/>
            </a:ext>
          </a:extLst>
        </xdr:cNvPr>
        <xdr:cNvSpPr/>
      </xdr:nvSpPr>
      <xdr:spPr bwMode="auto">
        <a:xfrm>
          <a:off x="342900" y="9458325"/>
          <a:ext cx="6692900" cy="863600"/>
        </a:xfrm>
        <a:prstGeom prst="bracketPair">
          <a:avLst>
            <a:gd name="adj" fmla="val 8352"/>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8</xdr:col>
      <xdr:colOff>1206500</xdr:colOff>
      <xdr:row>1</xdr:row>
      <xdr:rowOff>107950</xdr:rowOff>
    </xdr:from>
    <xdr:to>
      <xdr:col>15</xdr:col>
      <xdr:colOff>190500</xdr:colOff>
      <xdr:row>7</xdr:row>
      <xdr:rowOff>254000</xdr:rowOff>
    </xdr:to>
    <xdr:sp macro="" textlink="">
      <xdr:nvSpPr>
        <xdr:cNvPr id="4" name="四角形: 角を丸くする 3">
          <a:extLst>
            <a:ext uri="{FF2B5EF4-FFF2-40B4-BE49-F238E27FC236}">
              <a16:creationId xmlns:a16="http://schemas.microsoft.com/office/drawing/2014/main" id="{EFC687F0-D973-96B4-042A-AFB991C58D3F}"/>
            </a:ext>
          </a:extLst>
        </xdr:cNvPr>
        <xdr:cNvSpPr/>
      </xdr:nvSpPr>
      <xdr:spPr>
        <a:xfrm>
          <a:off x="4851400" y="374650"/>
          <a:ext cx="3232150" cy="1276350"/>
        </a:xfrm>
        <a:prstGeom prst="roundRect">
          <a:avLst/>
        </a:prstGeom>
        <a:solidFill>
          <a:schemeClr val="accent5">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100">
            <a:solidFill>
              <a:sysClr val="windowText" lastClr="000000"/>
            </a:solidFill>
          </a:endParaRPr>
        </a:p>
        <a:p>
          <a:pPr algn="l"/>
          <a:r>
            <a:rPr kumimoji="1" lang="ja-JP" altLang="en-US" sz="1100">
              <a:solidFill>
                <a:sysClr val="windowText" lastClr="000000"/>
              </a:solidFill>
            </a:rPr>
            <a:t>このシートは入力不要です。</a:t>
          </a:r>
          <a:endParaRPr kumimoji="1" lang="en-US" altLang="ja-JP" sz="1100">
            <a:solidFill>
              <a:sysClr val="windowText" lastClr="000000"/>
            </a:solidFill>
          </a:endParaRPr>
        </a:p>
        <a:p>
          <a:pPr algn="l"/>
          <a:r>
            <a:rPr kumimoji="1" lang="ja-JP" altLang="en-US" sz="1100">
              <a:solidFill>
                <a:sysClr val="windowText" lastClr="000000"/>
              </a:solidFill>
            </a:rPr>
            <a:t>下部にて、「入力シート」で入力した内容（住所・団体名・代表者名・電話番号・メールアドレス）が正しく反映されているかご確認ください。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10</xdr:col>
      <xdr:colOff>866775</xdr:colOff>
      <xdr:row>6</xdr:row>
      <xdr:rowOff>285750</xdr:rowOff>
    </xdr:from>
    <xdr:to>
      <xdr:col>12</xdr:col>
      <xdr:colOff>19050</xdr:colOff>
      <xdr:row>7</xdr:row>
      <xdr:rowOff>285750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8334375" y="2143125"/>
          <a:ext cx="923925" cy="400050"/>
        </a:xfrm>
        <a:prstGeom prst="rect">
          <a:avLst/>
        </a:prstGeom>
        <a:solidFill>
          <a:srgbClr val="FFFF00"/>
        </a:solidFill>
        <a:ln>
          <a:solidFill>
            <a:srgbClr val="FFFF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900"/>
            <a:t>（Ｃ，Ｄ，Ｉのうち最も少ない額）</a:t>
          </a:r>
        </a:p>
      </xdr:txBody>
    </xdr:sp>
    <xdr:clientData fPrintsWithSheet="0"/>
  </xdr:twoCellAnchor>
  <xdr:twoCellAnchor>
    <xdr:from>
      <xdr:col>12</xdr:col>
      <xdr:colOff>876299</xdr:colOff>
      <xdr:row>7</xdr:row>
      <xdr:rowOff>200025</xdr:rowOff>
    </xdr:from>
    <xdr:to>
      <xdr:col>15</xdr:col>
      <xdr:colOff>190500</xdr:colOff>
      <xdr:row>8</xdr:row>
      <xdr:rowOff>76200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0115549" y="2457450"/>
          <a:ext cx="1085851" cy="238125"/>
        </a:xfrm>
        <a:prstGeom prst="rect">
          <a:avLst/>
        </a:prstGeom>
        <a:solidFill>
          <a:srgbClr val="FFFF00"/>
        </a:solidFill>
        <a:ln>
          <a:solidFill>
            <a:srgbClr val="FFFF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000"/>
            <a:t>（交付申請額）</a:t>
          </a:r>
          <a:endParaRPr kumimoji="1" lang="en-US" altLang="ja-JP" sz="10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4</xdr:col>
      <xdr:colOff>581024</xdr:colOff>
      <xdr:row>2</xdr:row>
      <xdr:rowOff>285750</xdr:rowOff>
    </xdr:from>
    <xdr:to>
      <xdr:col>10</xdr:col>
      <xdr:colOff>304799</xdr:colOff>
      <xdr:row>12</xdr:row>
      <xdr:rowOff>25400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46824" y="793750"/>
          <a:ext cx="3381375" cy="1771650"/>
        </a:xfrm>
        <a:prstGeom prst="rect">
          <a:avLst/>
        </a:prstGeom>
        <a:ln>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2100"/>
            </a:lnSpc>
          </a:pPr>
          <a:r>
            <a:rPr kumimoji="1" lang="ja-JP" altLang="en-US" sz="1800"/>
            <a:t>消耗品を大量に購入予定の場合、こちらに明細を記入してください。合計金額は経費内訳の税抜金額と一致させてください。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5</xdr:col>
      <xdr:colOff>800100</xdr:colOff>
      <xdr:row>28</xdr:row>
      <xdr:rowOff>171450</xdr:rowOff>
    </xdr:from>
    <xdr:to>
      <xdr:col>7</xdr:col>
      <xdr:colOff>1123950</xdr:colOff>
      <xdr:row>30</xdr:row>
      <xdr:rowOff>9525</xdr:rowOff>
    </xdr:to>
    <xdr:sp macro="" textlink="">
      <xdr:nvSpPr>
        <xdr:cNvPr id="3075" name="Text Box 3">
          <a:extLst>
            <a:ext uri="{FF2B5EF4-FFF2-40B4-BE49-F238E27FC236}">
              <a16:creationId xmlns:a16="http://schemas.microsoft.com/office/drawing/2014/main" id="{00000000-0008-0000-0700-0000030C0000}"/>
            </a:ext>
          </a:extLst>
        </xdr:cNvPr>
        <xdr:cNvSpPr txBox="1">
          <a:spLocks noChangeArrowheads="1"/>
        </xdr:cNvSpPr>
      </xdr:nvSpPr>
      <xdr:spPr bwMode="auto">
        <a:xfrm>
          <a:off x="5553075" y="7038975"/>
          <a:ext cx="2381250" cy="371475"/>
        </a:xfrm>
        <a:prstGeom prst="rect">
          <a:avLst/>
        </a:prstGeom>
        <a:solidFill>
          <a:schemeClr val="accent6">
            <a:lumMod val="40000"/>
            <a:lumOff val="60000"/>
          </a:schemeClr>
        </a:solidFill>
        <a:ln w="3175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新人５名以上の場合のみ計上可</a:t>
          </a:r>
        </a:p>
      </xdr:txBody>
    </xdr:sp>
    <xdr:clientData/>
  </xdr:twoCellAnchor>
  <xdr:twoCellAnchor>
    <xdr:from>
      <xdr:col>5</xdr:col>
      <xdr:colOff>390525</xdr:colOff>
      <xdr:row>34</xdr:row>
      <xdr:rowOff>219075</xdr:rowOff>
    </xdr:from>
    <xdr:to>
      <xdr:col>7</xdr:col>
      <xdr:colOff>1476375</xdr:colOff>
      <xdr:row>36</xdr:row>
      <xdr:rowOff>57150</xdr:rowOff>
    </xdr:to>
    <xdr:sp macro="" textlink="">
      <xdr:nvSpPr>
        <xdr:cNvPr id="3076" name="Text Box 4">
          <a:extLst>
            <a:ext uri="{FF2B5EF4-FFF2-40B4-BE49-F238E27FC236}">
              <a16:creationId xmlns:a16="http://schemas.microsoft.com/office/drawing/2014/main" id="{00000000-0008-0000-0700-0000040C0000}"/>
            </a:ext>
          </a:extLst>
        </xdr:cNvPr>
        <xdr:cNvSpPr txBox="1">
          <a:spLocks noChangeArrowheads="1"/>
        </xdr:cNvSpPr>
      </xdr:nvSpPr>
      <xdr:spPr bwMode="auto">
        <a:xfrm>
          <a:off x="5143500" y="8686800"/>
          <a:ext cx="3143250" cy="371475"/>
        </a:xfrm>
        <a:prstGeom prst="rect">
          <a:avLst/>
        </a:prstGeom>
        <a:solidFill>
          <a:schemeClr val="accent6">
            <a:lumMod val="40000"/>
            <a:lumOff val="60000"/>
          </a:schemeClr>
        </a:solidFill>
        <a:ln w="3175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他施設からの受入を行うの場合のみ計上可</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30</xdr:col>
      <xdr:colOff>1083</xdr:colOff>
      <xdr:row>15</xdr:row>
      <xdr:rowOff>56284</xdr:rowOff>
    </xdr:from>
    <xdr:to>
      <xdr:col>32</xdr:col>
      <xdr:colOff>251114</xdr:colOff>
      <xdr:row>19</xdr:row>
      <xdr:rowOff>138545</xdr:rowOff>
    </xdr:to>
    <xdr:sp macro="" textlink="">
      <xdr:nvSpPr>
        <xdr:cNvPr id="2" name="角丸四角形吹き出し 1">
          <a:extLst>
            <a:ext uri="{FF2B5EF4-FFF2-40B4-BE49-F238E27FC236}">
              <a16:creationId xmlns:a16="http://schemas.microsoft.com/office/drawing/2014/main" id="{00000000-0008-0000-0800-000002000000}"/>
            </a:ext>
          </a:extLst>
        </xdr:cNvPr>
        <xdr:cNvSpPr/>
      </xdr:nvSpPr>
      <xdr:spPr>
        <a:xfrm>
          <a:off x="9387538" y="4169352"/>
          <a:ext cx="1375712" cy="705716"/>
        </a:xfrm>
        <a:prstGeom prst="wedgeRoundRectCallout">
          <a:avLst>
            <a:gd name="adj1" fmla="val -9541"/>
            <a:gd name="adj2" fmla="val -124724"/>
            <a:gd name="adj3" fmla="val 16667"/>
          </a:avLst>
        </a:prstGeom>
        <a:solidFill>
          <a:schemeClr val="accent6">
            <a:lumMod val="40000"/>
            <a:lumOff val="60000"/>
          </a:schemeClr>
        </a:solidFill>
        <a:ln w="9525">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200"/>
            </a:lnSpc>
          </a:pPr>
          <a:r>
            <a:rPr kumimoji="1" lang="ja-JP" altLang="en-US" sz="1000"/>
            <a:t>その他を選択した場合は、備考欄に内容を記載すること。</a:t>
          </a:r>
        </a:p>
      </xdr:txBody>
    </xdr:sp>
    <xdr:clientData fPrintsWithSheet="0"/>
  </xdr:twoCellAnchor>
  <xdr:twoCellAnchor>
    <xdr:from>
      <xdr:col>2</xdr:col>
      <xdr:colOff>45508</xdr:colOff>
      <xdr:row>4</xdr:row>
      <xdr:rowOff>139700</xdr:rowOff>
    </xdr:from>
    <xdr:to>
      <xdr:col>23</xdr:col>
      <xdr:colOff>9525</xdr:colOff>
      <xdr:row>5</xdr:row>
      <xdr:rowOff>122238</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369358" y="720725"/>
          <a:ext cx="6421967" cy="239713"/>
        </a:xfrm>
        <a:prstGeom prst="rect">
          <a:avLst/>
        </a:prstGeom>
        <a:noFill/>
        <a:ln w="19050">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b="1">
              <a:solidFill>
                <a:sysClr val="windowText" lastClr="000000"/>
              </a:solidFill>
              <a:latin typeface="+mj-ea"/>
              <a:ea typeface="+mj-ea"/>
            </a:rPr>
            <a:t>赤枠内は</a:t>
          </a:r>
          <a:r>
            <a:rPr kumimoji="1" lang="ja-JP" altLang="en-US" sz="1100" b="1">
              <a:solidFill>
                <a:srgbClr val="FF0000"/>
              </a:solidFill>
              <a:latin typeface="+mj-ea"/>
              <a:ea typeface="+mj-ea"/>
            </a:rPr>
            <a:t>全て記入</a:t>
          </a:r>
          <a:r>
            <a:rPr kumimoji="1" lang="ja-JP" altLang="en-US" sz="1100" b="1">
              <a:solidFill>
                <a:sysClr val="windowText" lastClr="000000"/>
              </a:solidFill>
              <a:latin typeface="+mj-ea"/>
              <a:ea typeface="+mj-ea"/>
            </a:rPr>
            <a:t>してください（</a:t>
          </a:r>
          <a:r>
            <a:rPr kumimoji="1" lang="ja-JP" altLang="en-US" sz="1100" b="1">
              <a:solidFill>
                <a:srgbClr val="FF0000"/>
              </a:solidFill>
              <a:latin typeface="+mj-ea"/>
              <a:ea typeface="+mj-ea"/>
            </a:rPr>
            <a:t>該当なしのセルは０（ゼロ）を入力</a:t>
          </a:r>
          <a:r>
            <a:rPr kumimoji="1" lang="ja-JP" altLang="en-US" sz="1100" b="1">
              <a:solidFill>
                <a:sysClr val="windowText" lastClr="000000"/>
              </a:solidFill>
              <a:latin typeface="+mj-ea"/>
              <a:ea typeface="+mj-ea"/>
            </a:rPr>
            <a:t>）。水</a:t>
          </a:r>
          <a:r>
            <a:rPr kumimoji="1" lang="ja-JP" altLang="en-US" sz="1100" b="1" baseline="0">
              <a:solidFill>
                <a:sysClr val="windowText" lastClr="000000"/>
              </a:solidFill>
              <a:latin typeface="+mj-ea"/>
              <a:ea typeface="+mj-ea"/>
            </a:rPr>
            <a:t>色</a:t>
          </a:r>
          <a:r>
            <a:rPr kumimoji="1" lang="ja-JP" altLang="en-US" sz="1100" b="1">
              <a:solidFill>
                <a:sysClr val="windowText" lastClr="000000"/>
              </a:solidFill>
              <a:latin typeface="+mj-ea"/>
              <a:ea typeface="+mj-ea"/>
            </a:rPr>
            <a:t>のセルは選択入力してください。</a:t>
          </a:r>
        </a:p>
      </xdr:txBody>
    </xdr:sp>
    <xdr:clientData fPrintsWithSheet="0"/>
  </xdr:twoCellAnchor>
  <xdr:twoCellAnchor>
    <xdr:from>
      <xdr:col>0</xdr:col>
      <xdr:colOff>1541318</xdr:colOff>
      <xdr:row>6</xdr:row>
      <xdr:rowOff>130969</xdr:rowOff>
    </xdr:from>
    <xdr:to>
      <xdr:col>25</xdr:col>
      <xdr:colOff>1</xdr:colOff>
      <xdr:row>12</xdr:row>
      <xdr:rowOff>35718</xdr:rowOff>
    </xdr:to>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1541318" y="1222014"/>
          <a:ext cx="7862456" cy="2519795"/>
        </a:xfrm>
        <a:prstGeom prst="rect">
          <a:avLst/>
        </a:prstGeom>
        <a:noFill/>
        <a:ln w="44450">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fPrintsWithSheet="0"/>
  </xdr:twoCellAnchor>
  <xdr:twoCellAnchor>
    <xdr:from>
      <xdr:col>8</xdr:col>
      <xdr:colOff>261938</xdr:colOff>
      <xdr:row>5</xdr:row>
      <xdr:rowOff>95250</xdr:rowOff>
    </xdr:from>
    <xdr:to>
      <xdr:col>8</xdr:col>
      <xdr:colOff>300037</xdr:colOff>
      <xdr:row>6</xdr:row>
      <xdr:rowOff>103048</xdr:rowOff>
    </xdr:to>
    <xdr:cxnSp macro="">
      <xdr:nvCxnSpPr>
        <xdr:cNvPr id="6" name="直線矢印コネクタ 5">
          <a:extLst>
            <a:ext uri="{FF2B5EF4-FFF2-40B4-BE49-F238E27FC236}">
              <a16:creationId xmlns:a16="http://schemas.microsoft.com/office/drawing/2014/main" id="{00000000-0008-0000-0800-000006000000}"/>
            </a:ext>
          </a:extLst>
        </xdr:cNvPr>
        <xdr:cNvCxnSpPr/>
      </xdr:nvCxnSpPr>
      <xdr:spPr>
        <a:xfrm flipH="1">
          <a:off x="3262313" y="1107281"/>
          <a:ext cx="38099" cy="245923"/>
        </a:xfrm>
        <a:prstGeom prst="straightConnector1">
          <a:avLst/>
        </a:prstGeom>
        <a:ln w="317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fPrintsWithSheet="0"/>
  </xdr:twoCellAnchor>
  <xdr:twoCellAnchor>
    <xdr:from>
      <xdr:col>25</xdr:col>
      <xdr:colOff>23812</xdr:colOff>
      <xdr:row>6</xdr:row>
      <xdr:rowOff>59532</xdr:rowOff>
    </xdr:from>
    <xdr:to>
      <xdr:col>32</xdr:col>
      <xdr:colOff>628649</xdr:colOff>
      <xdr:row>11</xdr:row>
      <xdr:rowOff>1131094</xdr:rowOff>
    </xdr:to>
    <xdr:sp macro="" textlink="">
      <xdr:nvSpPr>
        <xdr:cNvPr id="7" name="正方形/長方形 6">
          <a:extLst>
            <a:ext uri="{FF2B5EF4-FFF2-40B4-BE49-F238E27FC236}">
              <a16:creationId xmlns:a16="http://schemas.microsoft.com/office/drawing/2014/main" id="{00000000-0008-0000-0800-000007000000}"/>
            </a:ext>
          </a:extLst>
        </xdr:cNvPr>
        <xdr:cNvSpPr/>
      </xdr:nvSpPr>
      <xdr:spPr>
        <a:xfrm>
          <a:off x="8231187" y="1329532"/>
          <a:ext cx="3065462" cy="2532062"/>
        </a:xfrm>
        <a:prstGeom prst="rect">
          <a:avLst/>
        </a:prstGeom>
        <a:noFill/>
        <a:ln w="3810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fPrintsWithSheet="0"/>
  </xdr:twoCellAnchor>
  <xdr:twoCellAnchor>
    <xdr:from>
      <xdr:col>24</xdr:col>
      <xdr:colOff>13278</xdr:colOff>
      <xdr:row>2</xdr:row>
      <xdr:rowOff>162982</xdr:rowOff>
    </xdr:from>
    <xdr:to>
      <xdr:col>28</xdr:col>
      <xdr:colOff>273052</xdr:colOff>
      <xdr:row>4</xdr:row>
      <xdr:rowOff>192232</xdr:rowOff>
    </xdr:to>
    <xdr:sp macro="" textlink="">
      <xdr:nvSpPr>
        <xdr:cNvPr id="8" name="正方形/長方形 7">
          <a:extLst>
            <a:ext uri="{FF2B5EF4-FFF2-40B4-BE49-F238E27FC236}">
              <a16:creationId xmlns:a16="http://schemas.microsoft.com/office/drawing/2014/main" id="{00000000-0008-0000-0800-000008000000}"/>
            </a:ext>
          </a:extLst>
        </xdr:cNvPr>
        <xdr:cNvSpPr/>
      </xdr:nvSpPr>
      <xdr:spPr>
        <a:xfrm>
          <a:off x="7188778" y="328082"/>
          <a:ext cx="1402774" cy="4483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lnSpc>
              <a:spcPts val="1100"/>
            </a:lnSpc>
          </a:pPr>
          <a:r>
            <a:rPr kumimoji="1" lang="ja-JP" altLang="en-US" sz="900" b="1">
              <a:solidFill>
                <a:srgbClr val="0000FF"/>
              </a:solidFill>
              <a:latin typeface="+mn-ea"/>
              <a:ea typeface="+mn-ea"/>
            </a:rPr>
            <a:t>受入者がいる場合は</a:t>
          </a:r>
          <a:r>
            <a:rPr kumimoji="1" lang="ja-JP" altLang="en-US" sz="900" b="1">
              <a:latin typeface="+mn-ea"/>
              <a:ea typeface="+mn-ea"/>
            </a:rPr>
            <a:t>、青枠内のセルも入力してください。</a:t>
          </a:r>
        </a:p>
      </xdr:txBody>
    </xdr:sp>
    <xdr:clientData fPrintsWithSheet="0"/>
  </xdr:twoCellAnchor>
  <xdr:twoCellAnchor>
    <xdr:from>
      <xdr:col>25</xdr:col>
      <xdr:colOff>108239</xdr:colOff>
      <xdr:row>5</xdr:row>
      <xdr:rowOff>138545</xdr:rowOff>
    </xdr:from>
    <xdr:to>
      <xdr:col>25</xdr:col>
      <xdr:colOff>155864</xdr:colOff>
      <xdr:row>7</xdr:row>
      <xdr:rowOff>63861</xdr:rowOff>
    </xdr:to>
    <xdr:cxnSp macro="">
      <xdr:nvCxnSpPr>
        <xdr:cNvPr id="9" name="直線矢印コネクタ 8">
          <a:extLst>
            <a:ext uri="{FF2B5EF4-FFF2-40B4-BE49-F238E27FC236}">
              <a16:creationId xmlns:a16="http://schemas.microsoft.com/office/drawing/2014/main" id="{00000000-0008-0000-0800-000009000000}"/>
            </a:ext>
          </a:extLst>
        </xdr:cNvPr>
        <xdr:cNvCxnSpPr/>
      </xdr:nvCxnSpPr>
      <xdr:spPr>
        <a:xfrm>
          <a:off x="9156989" y="987136"/>
          <a:ext cx="47625" cy="349611"/>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330200</xdr:colOff>
      <xdr:row>4</xdr:row>
      <xdr:rowOff>101600</xdr:rowOff>
    </xdr:from>
    <xdr:to>
      <xdr:col>2</xdr:col>
      <xdr:colOff>1254125</xdr:colOff>
      <xdr:row>8</xdr:row>
      <xdr:rowOff>101600</xdr:rowOff>
    </xdr:to>
    <xdr:sp macro="" textlink="">
      <xdr:nvSpPr>
        <xdr:cNvPr id="4101" name="AutoShape 5">
          <a:extLst>
            <a:ext uri="{FF2B5EF4-FFF2-40B4-BE49-F238E27FC236}">
              <a16:creationId xmlns:a16="http://schemas.microsoft.com/office/drawing/2014/main" id="{00000000-0008-0000-0900-000005100000}"/>
            </a:ext>
          </a:extLst>
        </xdr:cNvPr>
        <xdr:cNvSpPr>
          <a:spLocks noChangeArrowheads="1"/>
        </xdr:cNvSpPr>
      </xdr:nvSpPr>
      <xdr:spPr bwMode="auto">
        <a:xfrm>
          <a:off x="330200" y="431800"/>
          <a:ext cx="2155825" cy="736600"/>
        </a:xfrm>
        <a:prstGeom prst="wedgeRoundRectCallout">
          <a:avLst>
            <a:gd name="adj1" fmla="val -16526"/>
            <a:gd name="adj2" fmla="val 805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保健師、助産師の研修を行っている場合はチェックボックスから選択し、職種別に作成すること。（重複分は新人看護職員用に記入すること）</a:t>
          </a:r>
        </a:p>
      </xdr:txBody>
    </xdr:sp>
    <xdr:clientData fPrintsWithSheet="0"/>
  </xdr:twoCellAnchor>
  <xdr:twoCellAnchor>
    <xdr:from>
      <xdr:col>0</xdr:col>
      <xdr:colOff>400050</xdr:colOff>
      <xdr:row>34</xdr:row>
      <xdr:rowOff>9525</xdr:rowOff>
    </xdr:from>
    <xdr:to>
      <xdr:col>2</xdr:col>
      <xdr:colOff>1314450</xdr:colOff>
      <xdr:row>36</xdr:row>
      <xdr:rowOff>28575</xdr:rowOff>
    </xdr:to>
    <xdr:sp macro="" textlink="">
      <xdr:nvSpPr>
        <xdr:cNvPr id="4109" name="AutoShape 13">
          <a:extLst>
            <a:ext uri="{FF2B5EF4-FFF2-40B4-BE49-F238E27FC236}">
              <a16:creationId xmlns:a16="http://schemas.microsoft.com/office/drawing/2014/main" id="{00000000-0008-0000-0900-00000D100000}"/>
            </a:ext>
          </a:extLst>
        </xdr:cNvPr>
        <xdr:cNvSpPr>
          <a:spLocks noChangeArrowheads="1"/>
        </xdr:cNvSpPr>
      </xdr:nvSpPr>
      <xdr:spPr bwMode="auto">
        <a:xfrm>
          <a:off x="400050" y="11772900"/>
          <a:ext cx="2257425" cy="457200"/>
        </a:xfrm>
        <a:prstGeom prst="wedgeRoundRectCallout">
          <a:avLst>
            <a:gd name="adj1" fmla="val -16132"/>
            <a:gd name="adj2" fmla="val 79167"/>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保健師、助産師の研修を行っている場合はチェックボックスから選択し、職種別に作成すること。（重複分は新人看護職員用に記入すること）</a:t>
          </a:r>
        </a:p>
      </xdr:txBody>
    </xdr:sp>
    <xdr:clientData fPrintsWithSheet="0"/>
  </xdr:twoCellAnchor>
  <xdr:twoCellAnchor>
    <xdr:from>
      <xdr:col>0</xdr:col>
      <xdr:colOff>247650</xdr:colOff>
      <xdr:row>62</xdr:row>
      <xdr:rowOff>76200</xdr:rowOff>
    </xdr:from>
    <xdr:to>
      <xdr:col>2</xdr:col>
      <xdr:colOff>1162050</xdr:colOff>
      <xdr:row>64</xdr:row>
      <xdr:rowOff>57150</xdr:rowOff>
    </xdr:to>
    <xdr:sp macro="" textlink="">
      <xdr:nvSpPr>
        <xdr:cNvPr id="4110" name="AutoShape 14">
          <a:extLst>
            <a:ext uri="{FF2B5EF4-FFF2-40B4-BE49-F238E27FC236}">
              <a16:creationId xmlns:a16="http://schemas.microsoft.com/office/drawing/2014/main" id="{00000000-0008-0000-0900-00000E100000}"/>
            </a:ext>
          </a:extLst>
        </xdr:cNvPr>
        <xdr:cNvSpPr>
          <a:spLocks noChangeArrowheads="1"/>
        </xdr:cNvSpPr>
      </xdr:nvSpPr>
      <xdr:spPr bwMode="auto">
        <a:xfrm>
          <a:off x="247650" y="22945725"/>
          <a:ext cx="2257425" cy="419100"/>
        </a:xfrm>
        <a:prstGeom prst="wedgeRoundRectCallout">
          <a:avLst>
            <a:gd name="adj1" fmla="val -17317"/>
            <a:gd name="adj2" fmla="val 785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保健師、助産師の研修を行っている場合はチェックボックスから選択し、職種別に作成すること。（重複分は新人看護職員用に記入すること）</a:t>
          </a:r>
        </a:p>
      </xdr:txBody>
    </xdr:sp>
    <xdr:clientData fPrintsWithSheet="0"/>
  </xdr:twoCellAnchor>
  <xdr:twoCellAnchor>
    <xdr:from>
      <xdr:col>0</xdr:col>
      <xdr:colOff>361950</xdr:colOff>
      <xdr:row>90</xdr:row>
      <xdr:rowOff>85725</xdr:rowOff>
    </xdr:from>
    <xdr:to>
      <xdr:col>2</xdr:col>
      <xdr:colOff>1276350</xdr:colOff>
      <xdr:row>92</xdr:row>
      <xdr:rowOff>57150</xdr:rowOff>
    </xdr:to>
    <xdr:sp macro="" textlink="">
      <xdr:nvSpPr>
        <xdr:cNvPr id="4111" name="AutoShape 15">
          <a:extLst>
            <a:ext uri="{FF2B5EF4-FFF2-40B4-BE49-F238E27FC236}">
              <a16:creationId xmlns:a16="http://schemas.microsoft.com/office/drawing/2014/main" id="{00000000-0008-0000-0900-00000F100000}"/>
            </a:ext>
          </a:extLst>
        </xdr:cNvPr>
        <xdr:cNvSpPr>
          <a:spLocks noChangeArrowheads="1"/>
        </xdr:cNvSpPr>
      </xdr:nvSpPr>
      <xdr:spPr bwMode="auto">
        <a:xfrm>
          <a:off x="361950" y="34061400"/>
          <a:ext cx="2257425" cy="409575"/>
        </a:xfrm>
        <a:prstGeom prst="wedgeRoundRectCallout">
          <a:avLst>
            <a:gd name="adj1" fmla="val -17317"/>
            <a:gd name="adj2" fmla="val 7678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保健師、助産師の研修を行っている場合はチェックボックスから選択し、職種別に作成すること。（重複分は新人看護職員用に記入すること）</a:t>
          </a:r>
        </a:p>
      </xdr:txBody>
    </xdr:sp>
    <xdr:clientData fPrintsWithSheet="0"/>
  </xdr:twoCellAnchor>
  <xdr:twoCellAnchor>
    <xdr:from>
      <xdr:col>0</xdr:col>
      <xdr:colOff>314325</xdr:colOff>
      <xdr:row>118</xdr:row>
      <xdr:rowOff>57150</xdr:rowOff>
    </xdr:from>
    <xdr:to>
      <xdr:col>2</xdr:col>
      <xdr:colOff>1228725</xdr:colOff>
      <xdr:row>120</xdr:row>
      <xdr:rowOff>66675</xdr:rowOff>
    </xdr:to>
    <xdr:sp macro="" textlink="">
      <xdr:nvSpPr>
        <xdr:cNvPr id="4112" name="AutoShape 16">
          <a:extLst>
            <a:ext uri="{FF2B5EF4-FFF2-40B4-BE49-F238E27FC236}">
              <a16:creationId xmlns:a16="http://schemas.microsoft.com/office/drawing/2014/main" id="{00000000-0008-0000-0900-000010100000}"/>
            </a:ext>
          </a:extLst>
        </xdr:cNvPr>
        <xdr:cNvSpPr>
          <a:spLocks noChangeArrowheads="1"/>
        </xdr:cNvSpPr>
      </xdr:nvSpPr>
      <xdr:spPr bwMode="auto">
        <a:xfrm>
          <a:off x="314325" y="45138975"/>
          <a:ext cx="2257425" cy="447675"/>
        </a:xfrm>
        <a:prstGeom prst="wedgeRoundRectCallout">
          <a:avLst>
            <a:gd name="adj1" fmla="val -21665"/>
            <a:gd name="adj2" fmla="val 8206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l" rtl="0">
            <a:lnSpc>
              <a:spcPts val="900"/>
            </a:lnSpc>
            <a:defRPr sz="1000"/>
          </a:pPr>
          <a:r>
            <a:rPr lang="ja-JP" altLang="en-US" sz="800" b="0" i="0" u="none" strike="noStrike" baseline="0">
              <a:solidFill>
                <a:srgbClr val="000000"/>
              </a:solidFill>
              <a:latin typeface="ＭＳ Ｐゴシック"/>
              <a:ea typeface="ＭＳ Ｐゴシック"/>
            </a:rPr>
            <a:t>保健師、助産師の研修を行っている場合はチェックボックスから選択し、職種別に作成すること。（重複分は新人看護職員用に記入すること）</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196851</xdr:colOff>
      <xdr:row>6</xdr:row>
      <xdr:rowOff>63500</xdr:rowOff>
    </xdr:from>
    <xdr:to>
      <xdr:col>3</xdr:col>
      <xdr:colOff>260350</xdr:colOff>
      <xdr:row>7</xdr:row>
      <xdr:rowOff>44450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96851" y="660400"/>
          <a:ext cx="2419349" cy="438150"/>
        </a:xfrm>
        <a:prstGeom prst="rect">
          <a:avLst/>
        </a:prstGeom>
        <a:solidFill>
          <a:srgbClr val="FF99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t>免許取得後初めて看護業務に就労する職員のみ記載してください。</a:t>
          </a:r>
        </a:p>
      </xdr:txBody>
    </xdr:sp>
    <xdr:clientData fPrintsWithSheet="0"/>
  </xdr:twoCellAnchor>
  <xdr:twoCellAnchor>
    <xdr:from>
      <xdr:col>6</xdr:col>
      <xdr:colOff>146050</xdr:colOff>
      <xdr:row>18</xdr:row>
      <xdr:rowOff>0</xdr:rowOff>
    </xdr:from>
    <xdr:to>
      <xdr:col>12</xdr:col>
      <xdr:colOff>31750</xdr:colOff>
      <xdr:row>22</xdr:row>
      <xdr:rowOff>238125</xdr:rowOff>
    </xdr:to>
    <xdr:sp macro="" textlink="">
      <xdr:nvSpPr>
        <xdr:cNvPr id="3" name="四角形: 角を丸くする 2">
          <a:extLst>
            <a:ext uri="{FF2B5EF4-FFF2-40B4-BE49-F238E27FC236}">
              <a16:creationId xmlns:a16="http://schemas.microsoft.com/office/drawing/2014/main" id="{5E3A66B8-3F04-0B35-2A52-AD997668CE9C}"/>
            </a:ext>
          </a:extLst>
        </xdr:cNvPr>
        <xdr:cNvSpPr/>
      </xdr:nvSpPr>
      <xdr:spPr>
        <a:xfrm>
          <a:off x="6737350" y="3486150"/>
          <a:ext cx="4000500" cy="1133475"/>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rPr>
            <a:t>　免許取得日から研修受講まで、ブランクのある職員がいる場合は、右隣の「備考」</a:t>
          </a:r>
          <a:r>
            <a:rPr kumimoji="1" lang="en-US" altLang="ja-JP" sz="1400">
              <a:solidFill>
                <a:srgbClr val="FF0000"/>
              </a:solidFill>
            </a:rPr>
            <a:t>sheet</a:t>
          </a:r>
          <a:r>
            <a:rPr kumimoji="1" lang="ja-JP" altLang="en-US" sz="1400">
              <a:solidFill>
                <a:srgbClr val="FF0000"/>
              </a:solidFill>
            </a:rPr>
            <a:t>にて、名前と理由を記入してください。</a:t>
          </a:r>
        </a:p>
      </xdr:txBody>
    </xdr:sp>
    <xdr:clientData/>
  </xdr:twoCellAnchor>
  <xdr:twoCellAnchor>
    <xdr:from>
      <xdr:col>6</xdr:col>
      <xdr:colOff>66675</xdr:colOff>
      <xdr:row>12</xdr:row>
      <xdr:rowOff>76200</xdr:rowOff>
    </xdr:from>
    <xdr:to>
      <xdr:col>11</xdr:col>
      <xdr:colOff>581025</xdr:colOff>
      <xdr:row>17</xdr:row>
      <xdr:rowOff>22225</xdr:rowOff>
    </xdr:to>
    <xdr:sp macro="" textlink="">
      <xdr:nvSpPr>
        <xdr:cNvPr id="4" name="四角形: 角を丸くする 3">
          <a:extLst>
            <a:ext uri="{FF2B5EF4-FFF2-40B4-BE49-F238E27FC236}">
              <a16:creationId xmlns:a16="http://schemas.microsoft.com/office/drawing/2014/main" id="{F67D483E-5DBD-480E-A97F-44DC8E72F748}"/>
            </a:ext>
          </a:extLst>
        </xdr:cNvPr>
        <xdr:cNvSpPr/>
      </xdr:nvSpPr>
      <xdr:spPr>
        <a:xfrm>
          <a:off x="6657975" y="2219325"/>
          <a:ext cx="3943350" cy="1136650"/>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400" b="1">
              <a:solidFill>
                <a:srgbClr val="FF0000"/>
              </a:solidFill>
              <a:effectLst/>
              <a:latin typeface="+mn-lt"/>
              <a:ea typeface="+mn-ea"/>
              <a:cs typeface="+mn-cs"/>
            </a:rPr>
            <a:t>免許取得日については、４月３０日までの登録日を記入して下さい。（５月１日以降は補助金対象外です）</a:t>
          </a:r>
          <a:endParaRPr lang="ja-JP" altLang="ja-JP" sz="1400">
            <a:solidFill>
              <a:srgbClr val="FF0000"/>
            </a:solidFill>
            <a:effectLst/>
          </a:endParaRPr>
        </a:p>
        <a:p>
          <a:pPr algn="l"/>
          <a:endParaRPr kumimoji="1" lang="ja-JP" altLang="en-US" sz="140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38498;&#20869;&#20445;&#32946;\&#65320;&#65304;\&#25152;&#35201;&#38989;\H8&#24180;&#38498;&#20869;&#20445;&#32946;&#22522;&#30990;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38498;&#20869;&#20445;&#32946;\&#65320;&#65304;\&#25152;&#35201;&#38989;\WOR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8所要"/>
    </sheetNames>
    <sheetDataSet>
      <sheetData sheetId="0">
        <row r="3">
          <cell r="A3" t="str">
            <v>院内保育施設設置病院名</v>
          </cell>
          <cell r="B3" t="str">
            <v>設置主体</v>
          </cell>
          <cell r="C3" t="str">
            <v>年</v>
          </cell>
          <cell r="D3" t="str">
            <v>月</v>
          </cell>
          <cell r="E3" t="str">
            <v>日</v>
          </cell>
          <cell r="F3" t="str">
            <v>保育料収入</v>
          </cell>
          <cell r="G3" t="str">
            <v>補助金収入</v>
          </cell>
          <cell r="H3" t="str">
            <v>病院負担額</v>
          </cell>
          <cell r="I3" t="str">
            <v>その他</v>
          </cell>
          <cell r="J3" t="str">
            <v>歳入計</v>
          </cell>
          <cell r="K3" t="str">
            <v>給与費</v>
          </cell>
          <cell r="L3" t="str">
            <v>その他</v>
          </cell>
          <cell r="M3" t="str">
            <v>歳出計</v>
          </cell>
          <cell r="N3" t="str">
            <v>損益</v>
          </cell>
          <cell r="O3" t="str">
            <v>常勤</v>
          </cell>
          <cell r="P3" t="str">
            <v>非常勤</v>
          </cell>
          <cell r="Q3" t="str">
            <v>換算数</v>
          </cell>
          <cell r="R3" t="str">
            <v>委託</v>
          </cell>
          <cell r="S3" t="str">
            <v>保育時間</v>
          </cell>
          <cell r="T3" t="str">
            <v>２４時間保育実施日数</v>
          </cell>
          <cell r="U3" t="str">
            <v>共同利用型</v>
          </cell>
          <cell r="V3" t="str">
            <v>保育料月額</v>
          </cell>
          <cell r="W3" t="str">
            <v>０歳</v>
          </cell>
          <cell r="X3" t="str">
            <v>１～２歳</v>
          </cell>
          <cell r="Y3" t="str">
            <v>３歳</v>
          </cell>
          <cell r="Z3" t="str">
            <v>４～５歳</v>
          </cell>
          <cell r="AA3" t="str">
            <v>計</v>
          </cell>
          <cell r="AB3" t="str">
            <v>医業収益</v>
          </cell>
          <cell r="AC3" t="str">
            <v>医業外収益</v>
          </cell>
          <cell r="AD3" t="str">
            <v>特別利益</v>
          </cell>
          <cell r="AE3" t="str">
            <v>歳入計</v>
          </cell>
          <cell r="AF3" t="str">
            <v>医業費用</v>
          </cell>
          <cell r="AG3" t="str">
            <v>医業外費用</v>
          </cell>
          <cell r="AH3" t="str">
            <v>特別損失</v>
          </cell>
          <cell r="AI3" t="str">
            <v>歳出計</v>
          </cell>
          <cell r="AJ3" t="str">
            <v>損益</v>
          </cell>
          <cell r="AK3" t="str">
            <v>厚生省</v>
          </cell>
          <cell r="AL3" t="str">
            <v>こども未来財団</v>
          </cell>
          <cell r="AM3" t="str">
            <v>その他</v>
          </cell>
          <cell r="AN3" t="str">
            <v>本年度の国庫補助要望</v>
          </cell>
          <cell r="AO3" t="str">
            <v>設置者_KEY1</v>
          </cell>
          <cell r="AP3" t="str">
            <v>設置者_KEY2</v>
          </cell>
          <cell r="AQ3" t="str">
            <v>設置者_KEY</v>
          </cell>
          <cell r="AR3" t="str">
            <v>補助対象型別</v>
          </cell>
          <cell r="AS3" t="str">
            <v>最低保母数</v>
          </cell>
          <cell r="AT3" t="str">
            <v>保母数等</v>
          </cell>
          <cell r="AU3" t="str">
            <v>標準経費額</v>
          </cell>
          <cell r="AV3" t="str">
            <v>選定額</v>
          </cell>
          <cell r="AW3" t="str">
            <v>設置年月日</v>
          </cell>
          <cell r="AX3" t="str">
            <v>日付連番</v>
          </cell>
          <cell r="AY3" t="str">
            <v>みなし年度</v>
          </cell>
          <cell r="AZ3" t="str">
            <v>自治体・民間</v>
          </cell>
          <cell r="BA3" t="str">
            <v>自治体・民間</v>
          </cell>
          <cell r="BB3" t="str">
            <v>整理№</v>
          </cell>
          <cell r="BC3" t="str">
            <v>型FRAG</v>
          </cell>
          <cell r="BD3" t="str">
            <v>SORT_KEY</v>
          </cell>
          <cell r="BE3" t="str">
            <v>補助対象型別_H8,H9</v>
          </cell>
          <cell r="BF3" t="str">
            <v>型FRAG_H9</v>
          </cell>
          <cell r="BG3" t="str">
            <v>SORT_KEY_H9</v>
          </cell>
          <cell r="BH3" t="str">
            <v>負担能力指数</v>
          </cell>
          <cell r="BI3" t="str">
            <v>保育所名</v>
          </cell>
        </row>
        <row r="4">
          <cell r="A4" t="str">
            <v>大阪府立母子保健総合医療センター</v>
          </cell>
          <cell r="B4" t="str">
            <v>府</v>
          </cell>
          <cell r="C4" t="str">
            <v>S58</v>
          </cell>
          <cell r="D4">
            <v>8</v>
          </cell>
          <cell r="E4">
            <v>1</v>
          </cell>
          <cell r="F4">
            <v>1577000</v>
          </cell>
          <cell r="G4">
            <v>-1021000</v>
          </cell>
          <cell r="H4">
            <v>30486000</v>
          </cell>
          <cell r="I4">
            <v>0</v>
          </cell>
          <cell r="J4">
            <v>31042000</v>
          </cell>
          <cell r="K4">
            <v>30080000</v>
          </cell>
          <cell r="L4">
            <v>962000</v>
          </cell>
          <cell r="M4">
            <v>31042000</v>
          </cell>
          <cell r="N4">
            <v>0</v>
          </cell>
          <cell r="O4">
            <v>3</v>
          </cell>
          <cell r="P4">
            <v>6</v>
          </cell>
          <cell r="Q4">
            <v>7.5</v>
          </cell>
          <cell r="R4" t="str">
            <v>直</v>
          </cell>
          <cell r="S4">
            <v>10</v>
          </cell>
          <cell r="T4">
            <v>0</v>
          </cell>
          <cell r="U4">
            <v>14900</v>
          </cell>
          <cell r="V4">
            <v>14900</v>
          </cell>
          <cell r="W4">
            <v>1</v>
          </cell>
          <cell r="X4">
            <v>4</v>
          </cell>
          <cell r="Y4">
            <v>0</v>
          </cell>
          <cell r="Z4">
            <v>0</v>
          </cell>
          <cell r="AA4">
            <v>5</v>
          </cell>
          <cell r="AB4">
            <v>6290416000</v>
          </cell>
          <cell r="AC4">
            <v>3562922000</v>
          </cell>
          <cell r="AD4">
            <v>0</v>
          </cell>
          <cell r="AE4">
            <v>9853338000</v>
          </cell>
          <cell r="AF4">
            <v>10136265000</v>
          </cell>
          <cell r="AG4">
            <v>225882000</v>
          </cell>
          <cell r="AH4">
            <v>0</v>
          </cell>
          <cell r="AI4">
            <v>10362147000</v>
          </cell>
          <cell r="AJ4">
            <v>-508809000</v>
          </cell>
          <cell r="AK4" t="str">
            <v>○</v>
          </cell>
          <cell r="AL4" t="str">
            <v>01</v>
          </cell>
          <cell r="AM4" t="str">
            <v/>
          </cell>
          <cell r="AN4" t="str">
            <v>○</v>
          </cell>
          <cell r="AO4" t="str">
            <v>01</v>
          </cell>
          <cell r="AP4" t="str">
            <v/>
          </cell>
          <cell r="AQ4" t="str">
            <v>01</v>
          </cell>
          <cell r="AR4" t="str">
            <v>Ａ型</v>
          </cell>
          <cell r="AS4">
            <v>2</v>
          </cell>
          <cell r="AT4">
            <v>2.4</v>
          </cell>
          <cell r="AU4">
            <v>10062800</v>
          </cell>
          <cell r="AV4">
            <v>8485800</v>
          </cell>
          <cell r="AW4" t="str">
            <v>昭和５８</v>
          </cell>
          <cell r="AX4">
            <v>30529</v>
          </cell>
          <cell r="AY4">
            <v>30529</v>
          </cell>
          <cell r="AZ4">
            <v>110130529</v>
          </cell>
          <cell r="BA4" t="str">
            <v>1</v>
          </cell>
          <cell r="BB4">
            <v>1</v>
          </cell>
          <cell r="BC4" t="str">
            <v>1</v>
          </cell>
          <cell r="BD4">
            <v>110130529</v>
          </cell>
          <cell r="BE4" t="str">
            <v>Ａ型</v>
          </cell>
          <cell r="BF4" t="str">
            <v>1</v>
          </cell>
          <cell r="BG4">
            <v>110130529</v>
          </cell>
          <cell r="BH4">
            <v>-59.9</v>
          </cell>
          <cell r="BI4" t="str">
            <v>府立母子保健総合医療センター託児所</v>
          </cell>
        </row>
        <row r="5">
          <cell r="A5" t="str">
            <v>大阪府立成人病センター</v>
          </cell>
          <cell r="B5" t="str">
            <v>府</v>
          </cell>
          <cell r="C5" t="str">
            <v>H6</v>
          </cell>
          <cell r="D5">
            <v>9</v>
          </cell>
          <cell r="E5">
            <v>1</v>
          </cell>
          <cell r="F5">
            <v>4827000</v>
          </cell>
          <cell r="G5">
            <v>17031274</v>
          </cell>
          <cell r="H5">
            <v>17031274</v>
          </cell>
          <cell r="I5">
            <v>0</v>
          </cell>
          <cell r="J5">
            <v>21858274</v>
          </cell>
          <cell r="K5">
            <v>6000000</v>
          </cell>
          <cell r="L5">
            <v>15858274</v>
          </cell>
          <cell r="M5">
            <v>21858274</v>
          </cell>
          <cell r="N5">
            <v>0</v>
          </cell>
          <cell r="O5">
            <v>2</v>
          </cell>
          <cell r="P5">
            <v>0</v>
          </cell>
          <cell r="Q5">
            <v>2</v>
          </cell>
          <cell r="R5" t="str">
            <v>○</v>
          </cell>
          <cell r="S5">
            <v>9.75</v>
          </cell>
          <cell r="T5">
            <v>0</v>
          </cell>
          <cell r="U5">
            <v>1</v>
          </cell>
          <cell r="V5">
            <v>14900</v>
          </cell>
          <cell r="W5">
            <v>1</v>
          </cell>
          <cell r="X5">
            <v>5</v>
          </cell>
          <cell r="Y5">
            <v>0</v>
          </cell>
          <cell r="Z5">
            <v>0</v>
          </cell>
          <cell r="AA5">
            <v>6</v>
          </cell>
          <cell r="AB5">
            <v>11593857000</v>
          </cell>
          <cell r="AC5">
            <v>4899188000</v>
          </cell>
          <cell r="AD5">
            <v>0</v>
          </cell>
          <cell r="AE5">
            <v>16493045000</v>
          </cell>
          <cell r="AF5">
            <v>17017025000</v>
          </cell>
          <cell r="AG5">
            <v>566887000</v>
          </cell>
          <cell r="AH5">
            <v>0</v>
          </cell>
          <cell r="AI5">
            <v>17583912000</v>
          </cell>
          <cell r="AJ5">
            <v>-1090867000</v>
          </cell>
          <cell r="AK5" t="str">
            <v>×</v>
          </cell>
          <cell r="AL5" t="str">
            <v/>
          </cell>
          <cell r="AM5" t="str">
            <v>01</v>
          </cell>
          <cell r="AN5" t="str">
            <v>○</v>
          </cell>
          <cell r="AO5" t="str">
            <v>01</v>
          </cell>
          <cell r="AP5" t="str">
            <v/>
          </cell>
          <cell r="AQ5" t="str">
            <v>01</v>
          </cell>
          <cell r="AR5" t="str">
            <v>Ａ型</v>
          </cell>
          <cell r="AS5">
            <v>2</v>
          </cell>
          <cell r="AT5">
            <v>2.9</v>
          </cell>
          <cell r="AU5">
            <v>26855074</v>
          </cell>
          <cell r="AV5">
            <v>17031274</v>
          </cell>
          <cell r="AW5" t="str">
            <v>1</v>
          </cell>
          <cell r="AX5">
            <v>34578</v>
          </cell>
          <cell r="AY5">
            <v>34578</v>
          </cell>
          <cell r="AZ5" t="str">
            <v>1</v>
          </cell>
          <cell r="BA5" t="str">
            <v>1</v>
          </cell>
          <cell r="BB5">
            <v>2</v>
          </cell>
          <cell r="BC5" t="str">
            <v>1</v>
          </cell>
          <cell r="BD5">
            <v>110134578</v>
          </cell>
          <cell r="BE5" t="str">
            <v>Ａ型</v>
          </cell>
          <cell r="BF5" t="str">
            <v>1</v>
          </cell>
          <cell r="BG5">
            <v>110134578</v>
          </cell>
          <cell r="BH5">
            <v>-64</v>
          </cell>
          <cell r="BI5" t="str">
            <v>大阪府立成人病センター院内託児所</v>
          </cell>
        </row>
        <row r="6">
          <cell r="A6" t="str">
            <v>貝塚市立貝塚病院</v>
          </cell>
          <cell r="B6" t="str">
            <v>市</v>
          </cell>
          <cell r="C6" t="str">
            <v>S51</v>
          </cell>
          <cell r="D6">
            <v>4</v>
          </cell>
          <cell r="E6">
            <v>1</v>
          </cell>
          <cell r="F6">
            <v>1800000</v>
          </cell>
          <cell r="G6">
            <v>1795000</v>
          </cell>
          <cell r="H6">
            <v>6815000</v>
          </cell>
          <cell r="I6">
            <v>0</v>
          </cell>
          <cell r="J6">
            <v>10410000</v>
          </cell>
          <cell r="K6">
            <v>9187465</v>
          </cell>
          <cell r="L6">
            <v>1222535</v>
          </cell>
          <cell r="M6">
            <v>10410000</v>
          </cell>
          <cell r="N6">
            <v>0</v>
          </cell>
          <cell r="O6">
            <v>4</v>
          </cell>
          <cell r="P6">
            <v>0</v>
          </cell>
          <cell r="Q6">
            <v>4</v>
          </cell>
          <cell r="R6" t="str">
            <v>○</v>
          </cell>
          <cell r="S6">
            <v>10.16</v>
          </cell>
          <cell r="T6">
            <v>0</v>
          </cell>
          <cell r="U6">
            <v>25000</v>
          </cell>
          <cell r="V6">
            <v>25000</v>
          </cell>
          <cell r="W6">
            <v>1</v>
          </cell>
          <cell r="X6">
            <v>3</v>
          </cell>
          <cell r="Y6">
            <v>0</v>
          </cell>
          <cell r="Z6">
            <v>0</v>
          </cell>
          <cell r="AA6">
            <v>4</v>
          </cell>
          <cell r="AB6">
            <v>3811003000</v>
          </cell>
          <cell r="AC6">
            <v>286308000</v>
          </cell>
          <cell r="AD6">
            <v>0</v>
          </cell>
          <cell r="AE6">
            <v>4097311000</v>
          </cell>
          <cell r="AF6">
            <v>3905981000</v>
          </cell>
          <cell r="AG6">
            <v>62314000</v>
          </cell>
          <cell r="AH6">
            <v>94000</v>
          </cell>
          <cell r="AI6">
            <v>3968389000</v>
          </cell>
          <cell r="AJ6">
            <v>128922000</v>
          </cell>
          <cell r="AK6" t="str">
            <v>○</v>
          </cell>
          <cell r="AL6" t="str">
            <v>02</v>
          </cell>
          <cell r="AM6" t="str">
            <v/>
          </cell>
          <cell r="AN6" t="str">
            <v>○</v>
          </cell>
          <cell r="AO6" t="str">
            <v>02</v>
          </cell>
          <cell r="AP6" t="str">
            <v/>
          </cell>
          <cell r="AQ6" t="str">
            <v>02</v>
          </cell>
          <cell r="AR6" t="str">
            <v>Ａ型</v>
          </cell>
          <cell r="AS6">
            <v>2</v>
          </cell>
          <cell r="AT6">
            <v>2</v>
          </cell>
          <cell r="AU6">
            <v>8806535</v>
          </cell>
          <cell r="AV6">
            <v>7006535</v>
          </cell>
          <cell r="AW6" t="str">
            <v>昭和５１</v>
          </cell>
          <cell r="AX6">
            <v>27851</v>
          </cell>
          <cell r="AY6">
            <v>27851</v>
          </cell>
          <cell r="AZ6">
            <v>110227851</v>
          </cell>
          <cell r="BA6" t="str">
            <v>1</v>
          </cell>
          <cell r="BB6">
            <v>3</v>
          </cell>
          <cell r="BC6" t="str">
            <v>1</v>
          </cell>
          <cell r="BD6">
            <v>110227851</v>
          </cell>
          <cell r="BE6" t="str">
            <v>Ａ型</v>
          </cell>
          <cell r="BF6" t="str">
            <v>1</v>
          </cell>
          <cell r="BG6">
            <v>110227851</v>
          </cell>
          <cell r="BH6">
            <v>18.399999999999999</v>
          </cell>
          <cell r="BI6" t="str">
            <v>市立貝塚病院内託児所</v>
          </cell>
        </row>
        <row r="7">
          <cell r="A7" t="str">
            <v>大阪府立羽曳野病院</v>
          </cell>
          <cell r="B7" t="str">
            <v>府</v>
          </cell>
          <cell r="C7" t="str">
            <v>S48</v>
          </cell>
          <cell r="D7">
            <v>7</v>
          </cell>
          <cell r="E7">
            <v>1</v>
          </cell>
          <cell r="F7">
            <v>10549000</v>
          </cell>
          <cell r="G7">
            <v>2220000</v>
          </cell>
          <cell r="H7">
            <v>34889000</v>
          </cell>
          <cell r="I7">
            <v>0</v>
          </cell>
          <cell r="J7">
            <v>47658000</v>
          </cell>
          <cell r="K7">
            <v>45431000</v>
          </cell>
          <cell r="L7">
            <v>2227000</v>
          </cell>
          <cell r="M7">
            <v>47658000</v>
          </cell>
          <cell r="N7">
            <v>0</v>
          </cell>
          <cell r="O7">
            <v>5</v>
          </cell>
          <cell r="P7">
            <v>4</v>
          </cell>
          <cell r="Q7">
            <v>8</v>
          </cell>
          <cell r="R7" t="str">
            <v>直</v>
          </cell>
          <cell r="S7">
            <v>10.25</v>
          </cell>
          <cell r="T7">
            <v>0</v>
          </cell>
          <cell r="U7">
            <v>29800</v>
          </cell>
          <cell r="V7">
            <v>29800</v>
          </cell>
          <cell r="W7">
            <v>2</v>
          </cell>
          <cell r="X7">
            <v>11</v>
          </cell>
          <cell r="Y7">
            <v>0</v>
          </cell>
          <cell r="Z7">
            <v>0</v>
          </cell>
          <cell r="AA7">
            <v>13</v>
          </cell>
          <cell r="AB7">
            <v>8078295960</v>
          </cell>
          <cell r="AC7">
            <v>2733648891</v>
          </cell>
          <cell r="AD7">
            <v>0</v>
          </cell>
          <cell r="AE7">
            <v>10811944851</v>
          </cell>
          <cell r="AF7">
            <v>11914979383</v>
          </cell>
          <cell r="AG7">
            <v>200937172</v>
          </cell>
          <cell r="AH7">
            <v>0</v>
          </cell>
          <cell r="AI7">
            <v>12115916555</v>
          </cell>
          <cell r="AJ7">
            <v>-1303971704</v>
          </cell>
          <cell r="AK7" t="str">
            <v>○</v>
          </cell>
          <cell r="AL7" t="str">
            <v>01</v>
          </cell>
          <cell r="AM7" t="str">
            <v/>
          </cell>
          <cell r="AN7" t="str">
            <v>○</v>
          </cell>
          <cell r="AO7" t="str">
            <v>01</v>
          </cell>
          <cell r="AP7" t="str">
            <v/>
          </cell>
          <cell r="AQ7" t="str">
            <v>01</v>
          </cell>
          <cell r="AR7" t="str">
            <v>Ｂ型</v>
          </cell>
          <cell r="AS7">
            <v>4</v>
          </cell>
          <cell r="AT7">
            <v>6.2</v>
          </cell>
          <cell r="AU7">
            <v>25737400</v>
          </cell>
          <cell r="AV7">
            <v>15188400</v>
          </cell>
          <cell r="AW7" t="str">
            <v>昭和４８</v>
          </cell>
          <cell r="AX7">
            <v>26846</v>
          </cell>
          <cell r="AY7">
            <v>26846</v>
          </cell>
          <cell r="AZ7">
            <v>120126846</v>
          </cell>
          <cell r="BA7" t="str">
            <v>1</v>
          </cell>
          <cell r="BB7">
            <v>1</v>
          </cell>
          <cell r="BC7" t="str">
            <v>2</v>
          </cell>
          <cell r="BD7">
            <v>120126846</v>
          </cell>
          <cell r="BE7" t="str">
            <v>Ｂ型</v>
          </cell>
          <cell r="BF7" t="str">
            <v>2</v>
          </cell>
          <cell r="BG7">
            <v>120126846</v>
          </cell>
          <cell r="BH7">
            <v>-85.8</v>
          </cell>
          <cell r="BI7" t="str">
            <v>大阪府立羽曳野病院内託児所</v>
          </cell>
        </row>
        <row r="8">
          <cell r="A8" t="str">
            <v>大阪府立病院</v>
          </cell>
          <cell r="B8" t="str">
            <v>府</v>
          </cell>
          <cell r="C8" t="str">
            <v>S48</v>
          </cell>
          <cell r="D8">
            <v>8</v>
          </cell>
          <cell r="E8">
            <v>1</v>
          </cell>
          <cell r="F8">
            <v>3751000</v>
          </cell>
          <cell r="G8">
            <v>38433000</v>
          </cell>
          <cell r="H8">
            <v>38433000</v>
          </cell>
          <cell r="I8">
            <v>2042000</v>
          </cell>
          <cell r="J8">
            <v>44226000</v>
          </cell>
          <cell r="K8">
            <v>40028000</v>
          </cell>
          <cell r="L8">
            <v>4198000</v>
          </cell>
          <cell r="M8">
            <v>44226000</v>
          </cell>
          <cell r="N8">
            <v>0</v>
          </cell>
          <cell r="O8">
            <v>4</v>
          </cell>
          <cell r="P8">
            <v>8</v>
          </cell>
          <cell r="Q8">
            <v>10</v>
          </cell>
          <cell r="R8" t="str">
            <v>直</v>
          </cell>
          <cell r="S8">
            <v>11.5</v>
          </cell>
          <cell r="T8">
            <v>0</v>
          </cell>
          <cell r="U8">
            <v>2</v>
          </cell>
          <cell r="V8">
            <v>14900</v>
          </cell>
          <cell r="W8">
            <v>2</v>
          </cell>
          <cell r="X8">
            <v>8</v>
          </cell>
          <cell r="Y8">
            <v>0</v>
          </cell>
          <cell r="Z8">
            <v>0</v>
          </cell>
          <cell r="AA8">
            <v>10</v>
          </cell>
          <cell r="AB8">
            <v>13447422233</v>
          </cell>
          <cell r="AC8">
            <v>3660562458</v>
          </cell>
          <cell r="AD8">
            <v>0</v>
          </cell>
          <cell r="AE8">
            <v>17107984691</v>
          </cell>
          <cell r="AF8">
            <v>18349515759</v>
          </cell>
          <cell r="AG8">
            <v>1012888028</v>
          </cell>
          <cell r="AH8">
            <v>74806105</v>
          </cell>
          <cell r="AI8">
            <v>19437209892</v>
          </cell>
          <cell r="AJ8">
            <v>-2329225201</v>
          </cell>
          <cell r="AK8" t="str">
            <v>○</v>
          </cell>
          <cell r="AL8" t="str">
            <v/>
          </cell>
          <cell r="AM8" t="str">
            <v>01</v>
          </cell>
          <cell r="AN8" t="str">
            <v>○</v>
          </cell>
          <cell r="AO8" t="str">
            <v>01</v>
          </cell>
          <cell r="AP8" t="str">
            <v/>
          </cell>
          <cell r="AQ8" t="str">
            <v>01</v>
          </cell>
          <cell r="AR8" t="str">
            <v>Ｂ型</v>
          </cell>
          <cell r="AS8">
            <v>4</v>
          </cell>
          <cell r="AT8">
            <v>4.8</v>
          </cell>
          <cell r="AU8">
            <v>22399600</v>
          </cell>
          <cell r="AV8">
            <v>16606600</v>
          </cell>
          <cell r="AW8" t="str">
            <v>昭和４８</v>
          </cell>
          <cell r="AX8">
            <v>26877</v>
          </cell>
          <cell r="AY8">
            <v>26877</v>
          </cell>
          <cell r="AZ8" t="str">
            <v>Ｂ型</v>
          </cell>
          <cell r="BA8" t="str">
            <v>1</v>
          </cell>
          <cell r="BB8">
            <v>2</v>
          </cell>
          <cell r="BC8" t="str">
            <v>2</v>
          </cell>
          <cell r="BD8">
            <v>120126877</v>
          </cell>
          <cell r="BE8" t="str">
            <v>Ｂ型</v>
          </cell>
          <cell r="BF8" t="str">
            <v>2</v>
          </cell>
          <cell r="BG8">
            <v>120126877</v>
          </cell>
          <cell r="BH8">
            <v>-140.19999999999999</v>
          </cell>
          <cell r="BI8" t="str">
            <v>大阪府立病院院内託児所</v>
          </cell>
        </row>
        <row r="9">
          <cell r="A9" t="str">
            <v>堺市立堺病院</v>
          </cell>
          <cell r="B9" t="str">
            <v>市</v>
          </cell>
          <cell r="C9" t="str">
            <v>S45</v>
          </cell>
          <cell r="D9">
            <v>12</v>
          </cell>
          <cell r="E9">
            <v>1</v>
          </cell>
          <cell r="F9">
            <v>5614800</v>
          </cell>
          <cell r="G9">
            <v>4488000</v>
          </cell>
          <cell r="H9">
            <v>56722153</v>
          </cell>
          <cell r="I9">
            <v>0</v>
          </cell>
          <cell r="J9">
            <v>66824953</v>
          </cell>
          <cell r="K9">
            <v>61065888</v>
          </cell>
          <cell r="L9">
            <v>5759065</v>
          </cell>
          <cell r="M9">
            <v>66824953</v>
          </cell>
          <cell r="N9">
            <v>0</v>
          </cell>
          <cell r="O9">
            <v>9</v>
          </cell>
          <cell r="P9">
            <v>1</v>
          </cell>
          <cell r="Q9">
            <v>9.5</v>
          </cell>
          <cell r="R9" t="str">
            <v>◎</v>
          </cell>
          <cell r="S9">
            <v>11.5</v>
          </cell>
          <cell r="T9">
            <v>0</v>
          </cell>
          <cell r="U9">
            <v>37336</v>
          </cell>
          <cell r="V9">
            <v>37336</v>
          </cell>
          <cell r="W9">
            <v>5</v>
          </cell>
          <cell r="X9">
            <v>8</v>
          </cell>
          <cell r="Y9">
            <v>0</v>
          </cell>
          <cell r="Z9">
            <v>0</v>
          </cell>
          <cell r="AA9">
            <v>13</v>
          </cell>
          <cell r="AB9">
            <v>7589017000</v>
          </cell>
          <cell r="AC9">
            <v>1052586000</v>
          </cell>
          <cell r="AD9">
            <v>0</v>
          </cell>
          <cell r="AE9">
            <v>8641603000</v>
          </cell>
          <cell r="AF9">
            <v>8522162000</v>
          </cell>
          <cell r="AG9">
            <v>113946000</v>
          </cell>
          <cell r="AH9">
            <v>0</v>
          </cell>
          <cell r="AI9">
            <v>8636108000</v>
          </cell>
          <cell r="AJ9">
            <v>5495000</v>
          </cell>
          <cell r="AK9" t="str">
            <v>○</v>
          </cell>
          <cell r="AL9" t="str">
            <v>○</v>
          </cell>
          <cell r="AM9" t="str">
            <v>×</v>
          </cell>
          <cell r="AN9" t="str">
            <v>○</v>
          </cell>
          <cell r="AO9" t="str">
            <v>02</v>
          </cell>
          <cell r="AP9" t="str">
            <v/>
          </cell>
          <cell r="AQ9" t="str">
            <v>02</v>
          </cell>
          <cell r="AR9" t="str">
            <v>Ｂ型</v>
          </cell>
          <cell r="AS9">
            <v>4</v>
          </cell>
          <cell r="AT9">
            <v>6.2</v>
          </cell>
          <cell r="AU9">
            <v>29269465</v>
          </cell>
          <cell r="AV9">
            <v>23654665</v>
          </cell>
          <cell r="AW9" t="str">
            <v>昭和４５</v>
          </cell>
          <cell r="AX9">
            <v>25903</v>
          </cell>
          <cell r="AY9">
            <v>25903</v>
          </cell>
          <cell r="AZ9" t="str">
            <v>2</v>
          </cell>
          <cell r="BA9" t="str">
            <v>1</v>
          </cell>
          <cell r="BB9">
            <v>3</v>
          </cell>
          <cell r="BC9" t="str">
            <v>2</v>
          </cell>
          <cell r="BD9">
            <v>120225903</v>
          </cell>
          <cell r="BE9" t="str">
            <v>Ｂ型</v>
          </cell>
          <cell r="BF9" t="str">
            <v>2</v>
          </cell>
          <cell r="BG9">
            <v>120225903</v>
          </cell>
          <cell r="BH9">
            <v>0.2</v>
          </cell>
          <cell r="BI9" t="str">
            <v>市立堺病院職場保育所</v>
          </cell>
        </row>
        <row r="10">
          <cell r="A10" t="str">
            <v>豊中市立豊中病院</v>
          </cell>
          <cell r="B10" t="str">
            <v>市</v>
          </cell>
          <cell r="C10" t="str">
            <v>S46</v>
          </cell>
          <cell r="D10">
            <v>1</v>
          </cell>
          <cell r="E10">
            <v>20</v>
          </cell>
          <cell r="F10">
            <v>5496000</v>
          </cell>
          <cell r="G10">
            <v>39804000</v>
          </cell>
          <cell r="H10">
            <v>0</v>
          </cell>
          <cell r="I10">
            <v>0</v>
          </cell>
          <cell r="J10">
            <v>45300000</v>
          </cell>
          <cell r="K10">
            <v>43727000</v>
          </cell>
          <cell r="L10">
            <v>1573000</v>
          </cell>
          <cell r="M10">
            <v>45300000</v>
          </cell>
          <cell r="N10">
            <v>0</v>
          </cell>
          <cell r="O10">
            <v>3</v>
          </cell>
          <cell r="P10">
            <v>5</v>
          </cell>
          <cell r="Q10">
            <v>8</v>
          </cell>
          <cell r="R10" t="str">
            <v>直</v>
          </cell>
          <cell r="S10">
            <v>11</v>
          </cell>
          <cell r="T10">
            <v>0</v>
          </cell>
          <cell r="U10">
            <v>10</v>
          </cell>
          <cell r="V10">
            <v>22900</v>
          </cell>
          <cell r="W10">
            <v>10</v>
          </cell>
          <cell r="X10">
            <v>2</v>
          </cell>
          <cell r="Y10">
            <v>0</v>
          </cell>
          <cell r="Z10">
            <v>0</v>
          </cell>
          <cell r="AA10">
            <v>12</v>
          </cell>
          <cell r="AB10">
            <v>9649377000</v>
          </cell>
          <cell r="AC10">
            <v>140149000</v>
          </cell>
          <cell r="AD10">
            <v>0</v>
          </cell>
          <cell r="AE10">
            <v>9789526000</v>
          </cell>
          <cell r="AF10">
            <v>9779297000</v>
          </cell>
          <cell r="AG10">
            <v>127996000</v>
          </cell>
          <cell r="AH10">
            <v>0</v>
          </cell>
          <cell r="AI10">
            <v>9907293000</v>
          </cell>
          <cell r="AJ10">
            <v>-117767000</v>
          </cell>
          <cell r="AK10" t="str">
            <v>○</v>
          </cell>
          <cell r="AL10" t="str">
            <v>02</v>
          </cell>
          <cell r="AM10" t="str">
            <v>×</v>
          </cell>
          <cell r="AN10" t="str">
            <v>○</v>
          </cell>
          <cell r="AO10" t="str">
            <v>02</v>
          </cell>
          <cell r="AP10" t="str">
            <v/>
          </cell>
          <cell r="AQ10" t="str">
            <v>02</v>
          </cell>
          <cell r="AR10" t="str">
            <v>Ｂ型</v>
          </cell>
          <cell r="AS10">
            <v>4</v>
          </cell>
          <cell r="AT10">
            <v>5.7</v>
          </cell>
          <cell r="AU10">
            <v>23187400</v>
          </cell>
          <cell r="AV10">
            <v>17691400</v>
          </cell>
          <cell r="AW10" t="str">
            <v>昭和４６</v>
          </cell>
          <cell r="AX10">
            <v>25953</v>
          </cell>
          <cell r="AY10">
            <v>25659</v>
          </cell>
          <cell r="AZ10">
            <v>120225953</v>
          </cell>
          <cell r="BA10" t="str">
            <v>1</v>
          </cell>
          <cell r="BB10">
            <v>4</v>
          </cell>
          <cell r="BC10" t="str">
            <v>2</v>
          </cell>
          <cell r="BD10">
            <v>120225953</v>
          </cell>
          <cell r="BE10" t="str">
            <v>Ｂ型</v>
          </cell>
          <cell r="BF10" t="str">
            <v>2</v>
          </cell>
          <cell r="BG10">
            <v>120225953</v>
          </cell>
          <cell r="BH10">
            <v>-6.6</v>
          </cell>
          <cell r="BI10" t="str">
            <v>市立豊中病院看護婦保育所</v>
          </cell>
        </row>
        <row r="11">
          <cell r="A11" t="str">
            <v>吹田市立吹田市民病院</v>
          </cell>
          <cell r="B11" t="str">
            <v>市</v>
          </cell>
          <cell r="C11" t="str">
            <v>S50</v>
          </cell>
          <cell r="D11">
            <v>4</v>
          </cell>
          <cell r="E11">
            <v>1</v>
          </cell>
          <cell r="F11">
            <v>10463000</v>
          </cell>
          <cell r="G11">
            <v>4488000</v>
          </cell>
          <cell r="H11">
            <v>59926000</v>
          </cell>
          <cell r="I11">
            <v>0</v>
          </cell>
          <cell r="J11">
            <v>74877000</v>
          </cell>
          <cell r="K11">
            <v>68351000</v>
          </cell>
          <cell r="L11">
            <v>6526000</v>
          </cell>
          <cell r="M11">
            <v>74877000</v>
          </cell>
          <cell r="N11">
            <v>0</v>
          </cell>
          <cell r="O11">
            <v>8</v>
          </cell>
          <cell r="P11">
            <v>9.6</v>
          </cell>
          <cell r="Q11">
            <v>9.6</v>
          </cell>
          <cell r="R11" t="str">
            <v>直</v>
          </cell>
          <cell r="S11">
            <v>11.5</v>
          </cell>
          <cell r="T11">
            <v>0</v>
          </cell>
          <cell r="U11">
            <v>5</v>
          </cell>
          <cell r="V11">
            <v>38328</v>
          </cell>
          <cell r="W11">
            <v>5</v>
          </cell>
          <cell r="X11">
            <v>8</v>
          </cell>
          <cell r="Y11">
            <v>0</v>
          </cell>
          <cell r="Z11">
            <v>0</v>
          </cell>
          <cell r="AA11">
            <v>13</v>
          </cell>
          <cell r="AB11">
            <v>8456216000</v>
          </cell>
          <cell r="AC11">
            <v>726753000</v>
          </cell>
          <cell r="AD11">
            <v>119690000</v>
          </cell>
          <cell r="AE11">
            <v>9302659000</v>
          </cell>
          <cell r="AF11">
            <v>8872031000</v>
          </cell>
          <cell r="AG11">
            <v>541273000</v>
          </cell>
          <cell r="AH11">
            <v>0</v>
          </cell>
          <cell r="AI11">
            <v>9413304000</v>
          </cell>
          <cell r="AJ11">
            <v>-110645000</v>
          </cell>
          <cell r="AK11" t="str">
            <v>○</v>
          </cell>
          <cell r="AL11" t="str">
            <v>02</v>
          </cell>
          <cell r="AM11" t="str">
            <v>×</v>
          </cell>
          <cell r="AN11" t="str">
            <v>○</v>
          </cell>
          <cell r="AO11" t="str">
            <v>02</v>
          </cell>
          <cell r="AP11" t="str">
            <v/>
          </cell>
          <cell r="AQ11" t="str">
            <v>02</v>
          </cell>
          <cell r="AR11" t="str">
            <v>Ｂ型</v>
          </cell>
          <cell r="AS11">
            <v>4</v>
          </cell>
          <cell r="AT11">
            <v>6.2</v>
          </cell>
          <cell r="AU11">
            <v>30036400</v>
          </cell>
          <cell r="AV11">
            <v>19573400</v>
          </cell>
          <cell r="AW11" t="str">
            <v>昭和５０</v>
          </cell>
          <cell r="AX11">
            <v>27485</v>
          </cell>
          <cell r="AY11">
            <v>27485</v>
          </cell>
          <cell r="AZ11">
            <v>120227485</v>
          </cell>
          <cell r="BA11" t="str">
            <v>1</v>
          </cell>
          <cell r="BB11">
            <v>5</v>
          </cell>
          <cell r="BC11" t="str">
            <v>2</v>
          </cell>
          <cell r="BD11">
            <v>120227485</v>
          </cell>
          <cell r="BE11" t="str">
            <v>Ｂ型</v>
          </cell>
          <cell r="BF11" t="str">
            <v>2</v>
          </cell>
          <cell r="BG11">
            <v>120227485</v>
          </cell>
          <cell r="BH11">
            <v>-5.6</v>
          </cell>
          <cell r="BI11" t="str">
            <v>市立吹田市民病院看護婦保育所</v>
          </cell>
        </row>
        <row r="12">
          <cell r="A12" t="str">
            <v>大阪市立総合医療センター</v>
          </cell>
          <cell r="B12" t="str">
            <v>市</v>
          </cell>
          <cell r="C12" t="str">
            <v>H6</v>
          </cell>
          <cell r="D12">
            <v>6</v>
          </cell>
          <cell r="E12">
            <v>1</v>
          </cell>
          <cell r="F12">
            <v>6240000</v>
          </cell>
          <cell r="G12">
            <v>25516000</v>
          </cell>
          <cell r="H12">
            <v>25516000</v>
          </cell>
          <cell r="I12">
            <v>0</v>
          </cell>
          <cell r="J12">
            <v>31756000</v>
          </cell>
          <cell r="K12">
            <v>0</v>
          </cell>
          <cell r="L12">
            <v>31756000</v>
          </cell>
          <cell r="M12">
            <v>31756000</v>
          </cell>
          <cell r="N12">
            <v>0</v>
          </cell>
          <cell r="O12">
            <v>5</v>
          </cell>
          <cell r="P12">
            <v>3</v>
          </cell>
          <cell r="Q12">
            <v>6</v>
          </cell>
          <cell r="R12" t="str">
            <v>○</v>
          </cell>
          <cell r="S12">
            <v>11.5</v>
          </cell>
          <cell r="T12">
            <v>0</v>
          </cell>
          <cell r="U12">
            <v>7</v>
          </cell>
          <cell r="V12">
            <v>27200</v>
          </cell>
          <cell r="W12">
            <v>8</v>
          </cell>
          <cell r="X12">
            <v>7</v>
          </cell>
          <cell r="Y12">
            <v>2</v>
          </cell>
          <cell r="Z12">
            <v>0</v>
          </cell>
          <cell r="AA12">
            <v>17</v>
          </cell>
          <cell r="AB12">
            <v>28256508000</v>
          </cell>
          <cell r="AC12">
            <v>14274353000</v>
          </cell>
          <cell r="AD12">
            <v>1061157000</v>
          </cell>
          <cell r="AE12">
            <v>43592018000</v>
          </cell>
          <cell r="AF12">
            <v>43061466000</v>
          </cell>
          <cell r="AG12">
            <v>4506197000</v>
          </cell>
          <cell r="AH12" t="str">
            <v>○</v>
          </cell>
          <cell r="AI12">
            <v>47567663000</v>
          </cell>
          <cell r="AJ12">
            <v>-3975645000</v>
          </cell>
          <cell r="AK12" t="str">
            <v>○</v>
          </cell>
          <cell r="AL12" t="str">
            <v>Ｂ型</v>
          </cell>
          <cell r="AM12">
            <v>4</v>
          </cell>
          <cell r="AN12" t="str">
            <v>○</v>
          </cell>
          <cell r="AO12" t="str">
            <v>02</v>
          </cell>
          <cell r="AP12" t="str">
            <v/>
          </cell>
          <cell r="AQ12" t="str">
            <v>02</v>
          </cell>
          <cell r="AR12" t="str">
            <v>Ｂ型</v>
          </cell>
          <cell r="AS12">
            <v>4</v>
          </cell>
          <cell r="AT12">
            <v>8.1</v>
          </cell>
          <cell r="AU12">
            <v>62471200</v>
          </cell>
          <cell r="AV12">
            <v>25516000</v>
          </cell>
          <cell r="AW12" t="str">
            <v>平成６年6月</v>
          </cell>
          <cell r="AX12">
            <v>34486</v>
          </cell>
          <cell r="AY12">
            <v>34486</v>
          </cell>
          <cell r="AZ12">
            <v>120234486</v>
          </cell>
          <cell r="BA12" t="str">
            <v>1</v>
          </cell>
          <cell r="BB12">
            <v>6</v>
          </cell>
          <cell r="BC12" t="str">
            <v>2</v>
          </cell>
          <cell r="BD12">
            <v>120234486</v>
          </cell>
          <cell r="BE12" t="str">
            <v>Ｂ型</v>
          </cell>
          <cell r="BF12" t="str">
            <v>2</v>
          </cell>
          <cell r="BG12">
            <v>120234486</v>
          </cell>
          <cell r="BH12">
            <v>-155.80000000000001</v>
          </cell>
          <cell r="BI12" t="str">
            <v>大阪市立総合医療センター院内保育所</v>
          </cell>
        </row>
        <row r="13">
          <cell r="A13" t="str">
            <v>学校法人大阪医科大学付属病院</v>
          </cell>
          <cell r="B13" t="str">
            <v>学校</v>
          </cell>
          <cell r="C13" t="str">
            <v>S45</v>
          </cell>
          <cell r="D13">
            <v>5</v>
          </cell>
          <cell r="E13">
            <v>1</v>
          </cell>
          <cell r="F13">
            <v>14070000</v>
          </cell>
          <cell r="G13">
            <v>1402000</v>
          </cell>
          <cell r="H13">
            <v>67775000</v>
          </cell>
          <cell r="I13">
            <v>0</v>
          </cell>
          <cell r="J13">
            <v>83247000</v>
          </cell>
          <cell r="K13">
            <v>79947000</v>
          </cell>
          <cell r="L13">
            <v>3300000</v>
          </cell>
          <cell r="M13">
            <v>83247000</v>
          </cell>
          <cell r="N13">
            <v>0</v>
          </cell>
          <cell r="O13">
            <v>16</v>
          </cell>
          <cell r="P13">
            <v>0</v>
          </cell>
          <cell r="Q13">
            <v>16</v>
          </cell>
          <cell r="R13" t="str">
            <v>直</v>
          </cell>
          <cell r="S13">
            <v>8</v>
          </cell>
          <cell r="T13">
            <v>0</v>
          </cell>
          <cell r="U13">
            <v>35000</v>
          </cell>
          <cell r="V13">
            <v>35000</v>
          </cell>
          <cell r="W13">
            <v>7</v>
          </cell>
          <cell r="X13">
            <v>16</v>
          </cell>
          <cell r="Y13">
            <v>1</v>
          </cell>
          <cell r="Z13">
            <v>0</v>
          </cell>
          <cell r="AA13">
            <v>24</v>
          </cell>
          <cell r="AB13">
            <v>19300253000</v>
          </cell>
          <cell r="AC13">
            <v>1236851000</v>
          </cell>
          <cell r="AD13">
            <v>0</v>
          </cell>
          <cell r="AE13">
            <v>20537104000</v>
          </cell>
          <cell r="AF13">
            <v>20700113000</v>
          </cell>
          <cell r="AG13">
            <v>730997000</v>
          </cell>
          <cell r="AH13">
            <v>0</v>
          </cell>
          <cell r="AI13">
            <v>21431110000</v>
          </cell>
          <cell r="AJ13">
            <v>-894006000</v>
          </cell>
          <cell r="AK13" t="str">
            <v>○</v>
          </cell>
          <cell r="AL13" t="str">
            <v>○</v>
          </cell>
          <cell r="AM13" t="str">
            <v>×</v>
          </cell>
          <cell r="AN13" t="str">
            <v>○</v>
          </cell>
          <cell r="AO13" t="str">
            <v/>
          </cell>
          <cell r="AP13" t="str">
            <v>10</v>
          </cell>
          <cell r="AQ13" t="str">
            <v>10</v>
          </cell>
          <cell r="AR13" t="str">
            <v>Ａ型</v>
          </cell>
          <cell r="AS13">
            <v>2</v>
          </cell>
          <cell r="AT13">
            <v>11.4</v>
          </cell>
          <cell r="AU13">
            <v>46528800</v>
          </cell>
          <cell r="AV13">
            <v>32458800</v>
          </cell>
          <cell r="AW13" t="str">
            <v>昭和４５</v>
          </cell>
          <cell r="AX13">
            <v>25689</v>
          </cell>
          <cell r="AY13">
            <v>25689</v>
          </cell>
          <cell r="AZ13" t="str">
            <v>1</v>
          </cell>
          <cell r="BA13" t="str">
            <v>2</v>
          </cell>
          <cell r="BB13">
            <v>1</v>
          </cell>
          <cell r="BC13" t="str">
            <v>1</v>
          </cell>
          <cell r="BD13">
            <v>211025689</v>
          </cell>
          <cell r="BE13" t="str">
            <v>Ａ型</v>
          </cell>
          <cell r="BF13" t="str">
            <v>1</v>
          </cell>
          <cell r="BG13">
            <v>211025689</v>
          </cell>
          <cell r="BH13">
            <v>-27.5</v>
          </cell>
          <cell r="BI13" t="str">
            <v>大阪医科大学付属病院保育室</v>
          </cell>
        </row>
        <row r="14">
          <cell r="A14" t="str">
            <v>社会福祉法人大阪暁明館病院</v>
          </cell>
          <cell r="B14" t="str">
            <v>社福</v>
          </cell>
          <cell r="C14" t="str">
            <v>S45</v>
          </cell>
          <cell r="D14">
            <v>12</v>
          </cell>
          <cell r="E14">
            <v>7</v>
          </cell>
          <cell r="F14">
            <v>1200000</v>
          </cell>
          <cell r="G14">
            <v>4971000</v>
          </cell>
          <cell r="H14">
            <v>11460000</v>
          </cell>
          <cell r="I14">
            <v>0</v>
          </cell>
          <cell r="J14">
            <v>17631000</v>
          </cell>
          <cell r="K14">
            <v>15811000</v>
          </cell>
          <cell r="L14">
            <v>1820000</v>
          </cell>
          <cell r="M14">
            <v>17631000</v>
          </cell>
          <cell r="N14">
            <v>0</v>
          </cell>
          <cell r="O14">
            <v>2</v>
          </cell>
          <cell r="P14">
            <v>3</v>
          </cell>
          <cell r="Q14">
            <v>4</v>
          </cell>
          <cell r="R14" t="str">
            <v>直</v>
          </cell>
          <cell r="S14">
            <v>8.33</v>
          </cell>
          <cell r="T14">
            <v>240</v>
          </cell>
          <cell r="U14">
            <v>10000</v>
          </cell>
          <cell r="V14">
            <v>10000</v>
          </cell>
          <cell r="W14">
            <v>3</v>
          </cell>
          <cell r="X14">
            <v>2</v>
          </cell>
          <cell r="Y14">
            <v>7</v>
          </cell>
          <cell r="Z14">
            <v>1</v>
          </cell>
          <cell r="AA14">
            <v>13</v>
          </cell>
          <cell r="AB14">
            <v>4213743355</v>
          </cell>
          <cell r="AC14">
            <v>64252493</v>
          </cell>
          <cell r="AD14">
            <v>7735597</v>
          </cell>
          <cell r="AE14">
            <v>4285731445</v>
          </cell>
          <cell r="AF14">
            <v>4009780367</v>
          </cell>
          <cell r="AG14">
            <v>242215781</v>
          </cell>
          <cell r="AH14">
            <v>4000300</v>
          </cell>
          <cell r="AI14">
            <v>4255996448</v>
          </cell>
          <cell r="AJ14">
            <v>29734997</v>
          </cell>
          <cell r="AK14" t="str">
            <v>○</v>
          </cell>
          <cell r="AL14" t="str">
            <v>○</v>
          </cell>
          <cell r="AM14" t="str">
            <v>×</v>
          </cell>
          <cell r="AN14" t="str">
            <v>○</v>
          </cell>
          <cell r="AO14" t="str">
            <v/>
          </cell>
          <cell r="AP14" t="str">
            <v>11</v>
          </cell>
          <cell r="AQ14" t="str">
            <v>11</v>
          </cell>
          <cell r="AR14" t="str">
            <v>Ａ型</v>
          </cell>
          <cell r="AS14">
            <v>2</v>
          </cell>
          <cell r="AT14">
            <v>6.2</v>
          </cell>
          <cell r="AU14">
            <v>25330400</v>
          </cell>
          <cell r="AV14">
            <v>16431000</v>
          </cell>
          <cell r="AW14" t="str">
            <v>昭和４５</v>
          </cell>
          <cell r="AX14">
            <v>25909</v>
          </cell>
          <cell r="AY14">
            <v>25909</v>
          </cell>
          <cell r="AZ14" t="str">
            <v>1</v>
          </cell>
          <cell r="BA14" t="str">
            <v>2</v>
          </cell>
          <cell r="BB14">
            <v>2</v>
          </cell>
          <cell r="BC14" t="str">
            <v>1</v>
          </cell>
          <cell r="BD14">
            <v>211125909</v>
          </cell>
          <cell r="BE14" t="str">
            <v>Ａ型</v>
          </cell>
          <cell r="BF14" t="str">
            <v>1</v>
          </cell>
          <cell r="BG14">
            <v>211125909</v>
          </cell>
          <cell r="BH14">
            <v>1.8</v>
          </cell>
          <cell r="BI14" t="str">
            <v>大阪暁明館病院保育園</v>
          </cell>
        </row>
        <row r="15">
          <cell r="A15" t="str">
            <v>社会福祉法人天心会小阪病院</v>
          </cell>
          <cell r="B15" t="str">
            <v>社福</v>
          </cell>
          <cell r="C15" t="str">
            <v>H6</v>
          </cell>
          <cell r="D15">
            <v>4</v>
          </cell>
          <cell r="E15">
            <v>1</v>
          </cell>
          <cell r="F15">
            <v>1140000</v>
          </cell>
          <cell r="G15">
            <v>1402000</v>
          </cell>
          <cell r="H15">
            <v>12778000</v>
          </cell>
          <cell r="I15">
            <v>200000</v>
          </cell>
          <cell r="J15">
            <v>15520000</v>
          </cell>
          <cell r="K15">
            <v>11600000</v>
          </cell>
          <cell r="L15">
            <v>3920000</v>
          </cell>
          <cell r="M15">
            <v>15520000</v>
          </cell>
          <cell r="N15">
            <v>0</v>
          </cell>
          <cell r="O15">
            <v>3</v>
          </cell>
          <cell r="P15">
            <v>0</v>
          </cell>
          <cell r="Q15">
            <v>3</v>
          </cell>
          <cell r="R15" t="str">
            <v>直</v>
          </cell>
          <cell r="S15">
            <v>9</v>
          </cell>
          <cell r="T15">
            <v>0</v>
          </cell>
          <cell r="U15">
            <v>15000</v>
          </cell>
          <cell r="V15">
            <v>15000</v>
          </cell>
          <cell r="W15">
            <v>2</v>
          </cell>
          <cell r="X15">
            <v>5</v>
          </cell>
          <cell r="Y15">
            <v>1</v>
          </cell>
          <cell r="Z15">
            <v>2</v>
          </cell>
          <cell r="AA15">
            <v>10</v>
          </cell>
          <cell r="AB15">
            <v>3160674873</v>
          </cell>
          <cell r="AC15">
            <v>89986536</v>
          </cell>
          <cell r="AD15">
            <v>33550000</v>
          </cell>
          <cell r="AE15">
            <v>3284211409</v>
          </cell>
          <cell r="AF15">
            <v>2897288349</v>
          </cell>
          <cell r="AG15">
            <v>189095046</v>
          </cell>
          <cell r="AH15">
            <v>40686390</v>
          </cell>
          <cell r="AI15">
            <v>3127069785</v>
          </cell>
          <cell r="AJ15">
            <v>157141624</v>
          </cell>
          <cell r="AK15" t="str">
            <v>○</v>
          </cell>
          <cell r="AL15" t="str">
            <v/>
          </cell>
          <cell r="AM15" t="str">
            <v>11</v>
          </cell>
          <cell r="AN15" t="str">
            <v>○</v>
          </cell>
          <cell r="AO15" t="str">
            <v/>
          </cell>
          <cell r="AP15" t="str">
            <v>11</v>
          </cell>
          <cell r="AQ15" t="str">
            <v>11</v>
          </cell>
          <cell r="AR15" t="str">
            <v>Ａ型</v>
          </cell>
          <cell r="AS15">
            <v>2</v>
          </cell>
          <cell r="AT15">
            <v>4.8</v>
          </cell>
          <cell r="AU15">
            <v>22121600</v>
          </cell>
          <cell r="AV15">
            <v>14180000</v>
          </cell>
          <cell r="AW15" t="str">
            <v>平成６年４月</v>
          </cell>
          <cell r="AX15">
            <v>34425</v>
          </cell>
          <cell r="AY15">
            <v>34425</v>
          </cell>
          <cell r="AZ15">
            <v>211134425</v>
          </cell>
          <cell r="BA15" t="str">
            <v>2</v>
          </cell>
          <cell r="BB15">
            <v>3</v>
          </cell>
          <cell r="BC15" t="str">
            <v>1</v>
          </cell>
          <cell r="BD15">
            <v>211134425</v>
          </cell>
          <cell r="BE15" t="str">
            <v>Ａ型</v>
          </cell>
          <cell r="BF15" t="str">
            <v>1</v>
          </cell>
          <cell r="BG15">
            <v>211134425</v>
          </cell>
          <cell r="BH15">
            <v>11</v>
          </cell>
          <cell r="BI15" t="str">
            <v>小阪病院保育所りとるべあ</v>
          </cell>
        </row>
        <row r="16">
          <cell r="A16" t="str">
            <v>医療法人藤田会フジタ病院</v>
          </cell>
          <cell r="B16" t="str">
            <v>医療法人</v>
          </cell>
          <cell r="C16" t="str">
            <v>S46</v>
          </cell>
          <cell r="D16">
            <v>6</v>
          </cell>
          <cell r="E16">
            <v>1</v>
          </cell>
          <cell r="F16">
            <v>450000</v>
          </cell>
          <cell r="G16">
            <v>3305000</v>
          </cell>
          <cell r="H16">
            <v>10416159</v>
          </cell>
          <cell r="I16">
            <v>0</v>
          </cell>
          <cell r="J16">
            <v>14171159</v>
          </cell>
          <cell r="K16">
            <v>11527729</v>
          </cell>
          <cell r="L16">
            <v>2643430</v>
          </cell>
          <cell r="M16">
            <v>14171159</v>
          </cell>
          <cell r="N16">
            <v>0</v>
          </cell>
          <cell r="O16">
            <v>3</v>
          </cell>
          <cell r="P16">
            <v>0</v>
          </cell>
          <cell r="Q16">
            <v>3</v>
          </cell>
          <cell r="R16" t="str">
            <v>直</v>
          </cell>
          <cell r="S16">
            <v>8</v>
          </cell>
          <cell r="T16">
            <v>132</v>
          </cell>
          <cell r="U16">
            <v>6100</v>
          </cell>
          <cell r="V16">
            <v>6100</v>
          </cell>
          <cell r="W16">
            <v>0</v>
          </cell>
          <cell r="X16">
            <v>1</v>
          </cell>
          <cell r="Y16">
            <v>2</v>
          </cell>
          <cell r="Z16">
            <v>1</v>
          </cell>
          <cell r="AA16">
            <v>4</v>
          </cell>
          <cell r="AB16">
            <v>781224232</v>
          </cell>
          <cell r="AC16">
            <v>56295068</v>
          </cell>
          <cell r="AD16">
            <v>0</v>
          </cell>
          <cell r="AE16">
            <v>837519300</v>
          </cell>
          <cell r="AF16">
            <v>769451164</v>
          </cell>
          <cell r="AG16">
            <v>28612670</v>
          </cell>
          <cell r="AH16">
            <v>1186485</v>
          </cell>
          <cell r="AI16">
            <v>799250319</v>
          </cell>
          <cell r="AJ16">
            <v>38268981</v>
          </cell>
          <cell r="AK16" t="str">
            <v>○</v>
          </cell>
          <cell r="AL16" t="str">
            <v>○</v>
          </cell>
          <cell r="AM16" t="str">
            <v>×</v>
          </cell>
          <cell r="AN16" t="str">
            <v>○</v>
          </cell>
          <cell r="AO16" t="str">
            <v/>
          </cell>
          <cell r="AP16" t="str">
            <v>12</v>
          </cell>
          <cell r="AQ16" t="str">
            <v>12</v>
          </cell>
          <cell r="AR16" t="str">
            <v>Ａ型</v>
          </cell>
          <cell r="AS16">
            <v>2</v>
          </cell>
          <cell r="AT16">
            <v>2</v>
          </cell>
          <cell r="AU16">
            <v>10227430</v>
          </cell>
          <cell r="AV16">
            <v>9777430</v>
          </cell>
          <cell r="AW16" t="str">
            <v>昭和４６</v>
          </cell>
          <cell r="AX16">
            <v>26085</v>
          </cell>
          <cell r="AY16">
            <v>26085</v>
          </cell>
          <cell r="AZ16" t="str">
            <v>1</v>
          </cell>
          <cell r="BA16" t="str">
            <v>2</v>
          </cell>
          <cell r="BB16">
            <v>4</v>
          </cell>
          <cell r="BC16" t="str">
            <v>1</v>
          </cell>
          <cell r="BD16">
            <v>211226085</v>
          </cell>
          <cell r="BE16" t="str">
            <v>Ａ型</v>
          </cell>
          <cell r="BF16" t="str">
            <v>1</v>
          </cell>
          <cell r="BG16">
            <v>211226085</v>
          </cell>
          <cell r="BH16">
            <v>3.9</v>
          </cell>
          <cell r="BI16" t="str">
            <v>フジタ病院附属保育所</v>
          </cell>
        </row>
        <row r="17">
          <cell r="A17" t="str">
            <v>医療法人景岳会総合病院南大阪病院</v>
          </cell>
          <cell r="B17" t="str">
            <v>医療法人</v>
          </cell>
          <cell r="C17" t="str">
            <v>S46</v>
          </cell>
          <cell r="D17">
            <v>6</v>
          </cell>
          <cell r="E17">
            <v>1</v>
          </cell>
          <cell r="F17">
            <v>1758000</v>
          </cell>
          <cell r="G17">
            <v>1402000</v>
          </cell>
          <cell r="H17">
            <v>7042080</v>
          </cell>
          <cell r="I17">
            <v>0</v>
          </cell>
          <cell r="J17">
            <v>10202080</v>
          </cell>
          <cell r="K17">
            <v>6688880</v>
          </cell>
          <cell r="L17">
            <v>3513200</v>
          </cell>
          <cell r="M17">
            <v>10202080</v>
          </cell>
          <cell r="N17">
            <v>0</v>
          </cell>
          <cell r="O17">
            <v>2</v>
          </cell>
          <cell r="P17">
            <v>0</v>
          </cell>
          <cell r="Q17">
            <v>2</v>
          </cell>
          <cell r="R17" t="str">
            <v>直</v>
          </cell>
          <cell r="S17">
            <v>9</v>
          </cell>
          <cell r="T17">
            <v>0</v>
          </cell>
          <cell r="U17">
            <v>30000</v>
          </cell>
          <cell r="V17">
            <v>30000</v>
          </cell>
          <cell r="W17">
            <v>3</v>
          </cell>
          <cell r="X17">
            <v>6</v>
          </cell>
          <cell r="Y17">
            <v>1</v>
          </cell>
          <cell r="Z17">
            <v>0</v>
          </cell>
          <cell r="AA17">
            <v>10</v>
          </cell>
          <cell r="AB17">
            <v>7500000000</v>
          </cell>
          <cell r="AC17">
            <v>770000000</v>
          </cell>
          <cell r="AD17">
            <v>0</v>
          </cell>
          <cell r="AE17">
            <v>8270000000</v>
          </cell>
          <cell r="AF17">
            <v>7280000000</v>
          </cell>
          <cell r="AG17">
            <v>420000000</v>
          </cell>
          <cell r="AH17">
            <v>0</v>
          </cell>
          <cell r="AI17">
            <v>7700000000</v>
          </cell>
          <cell r="AJ17">
            <v>570000000</v>
          </cell>
          <cell r="AK17" t="str">
            <v>○</v>
          </cell>
          <cell r="AL17" t="str">
            <v>○</v>
          </cell>
          <cell r="AM17" t="str">
            <v>×</v>
          </cell>
          <cell r="AN17" t="str">
            <v>○</v>
          </cell>
          <cell r="AO17" t="str">
            <v/>
          </cell>
          <cell r="AP17" t="str">
            <v>12</v>
          </cell>
          <cell r="AQ17" t="str">
            <v>12</v>
          </cell>
          <cell r="AR17" t="str">
            <v>Ａ型</v>
          </cell>
          <cell r="AS17">
            <v>2</v>
          </cell>
          <cell r="AT17">
            <v>4.8</v>
          </cell>
          <cell r="AU17">
            <v>21714800</v>
          </cell>
          <cell r="AV17">
            <v>8444080</v>
          </cell>
          <cell r="AW17" t="str">
            <v>昭和４６</v>
          </cell>
          <cell r="AX17">
            <v>26085</v>
          </cell>
          <cell r="AY17">
            <v>26085</v>
          </cell>
          <cell r="AZ17" t="str">
            <v>1</v>
          </cell>
          <cell r="BA17" t="str">
            <v>2</v>
          </cell>
          <cell r="BB17">
            <v>5</v>
          </cell>
          <cell r="BC17" t="str">
            <v>1</v>
          </cell>
          <cell r="BD17">
            <v>211226085</v>
          </cell>
          <cell r="BE17" t="str">
            <v>Ａ型</v>
          </cell>
          <cell r="BF17" t="str">
            <v>1</v>
          </cell>
          <cell r="BG17">
            <v>211226085</v>
          </cell>
          <cell r="BH17">
            <v>67.5</v>
          </cell>
          <cell r="BI17" t="str">
            <v>南大阪病院保育所</v>
          </cell>
        </row>
        <row r="18">
          <cell r="A18" t="str">
            <v>医療法人杏林会金岡病院</v>
          </cell>
          <cell r="B18" t="str">
            <v>医療法人</v>
          </cell>
          <cell r="C18" t="str">
            <v>S48</v>
          </cell>
          <cell r="D18">
            <v>10</v>
          </cell>
          <cell r="E18">
            <v>1</v>
          </cell>
          <cell r="F18">
            <v>1075800</v>
          </cell>
          <cell r="G18">
            <v>3186000</v>
          </cell>
          <cell r="H18">
            <v>12651399</v>
          </cell>
          <cell r="I18">
            <v>0</v>
          </cell>
          <cell r="J18">
            <v>16913199</v>
          </cell>
          <cell r="K18">
            <v>14391999</v>
          </cell>
          <cell r="L18">
            <v>2521200</v>
          </cell>
          <cell r="M18">
            <v>16913199</v>
          </cell>
          <cell r="N18">
            <v>0</v>
          </cell>
          <cell r="O18">
            <v>4</v>
          </cell>
          <cell r="P18">
            <v>0</v>
          </cell>
          <cell r="Q18">
            <v>4</v>
          </cell>
          <cell r="R18" t="str">
            <v>直</v>
          </cell>
          <cell r="S18">
            <v>9</v>
          </cell>
          <cell r="T18">
            <v>180</v>
          </cell>
          <cell r="U18">
            <v>12000</v>
          </cell>
          <cell r="V18">
            <v>12000</v>
          </cell>
          <cell r="W18">
            <v>3</v>
          </cell>
          <cell r="X18">
            <v>3</v>
          </cell>
          <cell r="Y18">
            <v>4</v>
          </cell>
          <cell r="Z18">
            <v>6</v>
          </cell>
          <cell r="AA18">
            <v>16</v>
          </cell>
          <cell r="AB18">
            <v>1259261000</v>
          </cell>
          <cell r="AC18">
            <v>77775000</v>
          </cell>
          <cell r="AD18">
            <v>1503000</v>
          </cell>
          <cell r="AE18">
            <v>1338539000</v>
          </cell>
          <cell r="AF18">
            <v>1350727000</v>
          </cell>
          <cell r="AG18">
            <v>14728000</v>
          </cell>
          <cell r="AH18">
            <v>232000</v>
          </cell>
          <cell r="AI18">
            <v>1365687000</v>
          </cell>
          <cell r="AJ18">
            <v>-27148000</v>
          </cell>
          <cell r="AK18" t="str">
            <v>○</v>
          </cell>
          <cell r="AL18" t="str">
            <v>○</v>
          </cell>
          <cell r="AM18" t="str">
            <v>×</v>
          </cell>
          <cell r="AN18" t="str">
            <v>○</v>
          </cell>
          <cell r="AO18" t="str">
            <v/>
          </cell>
          <cell r="AP18" t="str">
            <v>12</v>
          </cell>
          <cell r="AQ18" t="str">
            <v>12</v>
          </cell>
          <cell r="AR18" t="str">
            <v>Ａ型</v>
          </cell>
          <cell r="AS18">
            <v>2</v>
          </cell>
          <cell r="AT18">
            <v>7.6</v>
          </cell>
          <cell r="AU18">
            <v>31340400</v>
          </cell>
          <cell r="AV18">
            <v>15837399</v>
          </cell>
          <cell r="AW18" t="str">
            <v>昭和４８</v>
          </cell>
          <cell r="AX18">
            <v>26938</v>
          </cell>
          <cell r="AY18">
            <v>26938</v>
          </cell>
          <cell r="AZ18" t="str">
            <v>1</v>
          </cell>
          <cell r="BA18" t="str">
            <v>2</v>
          </cell>
          <cell r="BB18">
            <v>6</v>
          </cell>
          <cell r="BC18" t="str">
            <v>1</v>
          </cell>
          <cell r="BD18">
            <v>211226938</v>
          </cell>
          <cell r="BE18" t="str">
            <v>Ａ型</v>
          </cell>
          <cell r="BF18" t="str">
            <v>1</v>
          </cell>
          <cell r="BG18">
            <v>211226938</v>
          </cell>
          <cell r="BH18">
            <v>-1.7</v>
          </cell>
          <cell r="BI18" t="str">
            <v>金岡病院内保育所</v>
          </cell>
        </row>
        <row r="19">
          <cell r="A19" t="str">
            <v>医療法人大植会葛城病院</v>
          </cell>
          <cell r="B19" t="str">
            <v>医療法人</v>
          </cell>
          <cell r="C19" t="str">
            <v>S50</v>
          </cell>
          <cell r="D19">
            <v>5</v>
          </cell>
          <cell r="E19">
            <v>6</v>
          </cell>
          <cell r="F19">
            <v>2400000</v>
          </cell>
          <cell r="G19">
            <v>4207500</v>
          </cell>
          <cell r="H19">
            <v>19842500</v>
          </cell>
          <cell r="I19">
            <v>0</v>
          </cell>
          <cell r="J19">
            <v>26450000</v>
          </cell>
          <cell r="K19">
            <v>21000000</v>
          </cell>
          <cell r="L19">
            <v>5450000</v>
          </cell>
          <cell r="M19">
            <v>26450000</v>
          </cell>
          <cell r="N19">
            <v>0</v>
          </cell>
          <cell r="O19">
            <v>5</v>
          </cell>
          <cell r="P19">
            <v>2</v>
          </cell>
          <cell r="Q19">
            <v>6</v>
          </cell>
          <cell r="R19" t="str">
            <v>直</v>
          </cell>
          <cell r="S19">
            <v>8</v>
          </cell>
          <cell r="T19">
            <v>216</v>
          </cell>
          <cell r="U19">
            <v>12875</v>
          </cell>
          <cell r="V19">
            <v>12875</v>
          </cell>
          <cell r="W19">
            <v>6</v>
          </cell>
          <cell r="X19">
            <v>13</v>
          </cell>
          <cell r="Y19">
            <v>7</v>
          </cell>
          <cell r="Z19">
            <v>2</v>
          </cell>
          <cell r="AA19">
            <v>28</v>
          </cell>
          <cell r="AB19">
            <v>1940783000</v>
          </cell>
          <cell r="AC19">
            <v>19217000</v>
          </cell>
          <cell r="AD19">
            <v>0</v>
          </cell>
          <cell r="AE19">
            <v>1960000000</v>
          </cell>
          <cell r="AF19">
            <v>1591934000</v>
          </cell>
          <cell r="AG19">
            <v>254770000</v>
          </cell>
          <cell r="AH19">
            <v>1827000</v>
          </cell>
          <cell r="AI19">
            <v>1848531000</v>
          </cell>
          <cell r="AJ19">
            <v>111469000</v>
          </cell>
          <cell r="AK19" t="str">
            <v>○</v>
          </cell>
          <cell r="AL19" t="str">
            <v>○</v>
          </cell>
          <cell r="AM19" t="str">
            <v>×</v>
          </cell>
          <cell r="AN19" t="str">
            <v>○</v>
          </cell>
          <cell r="AO19" t="str">
            <v/>
          </cell>
          <cell r="AP19" t="str">
            <v>12</v>
          </cell>
          <cell r="AQ19" t="str">
            <v>12</v>
          </cell>
          <cell r="AR19" t="str">
            <v>Ａ型</v>
          </cell>
          <cell r="AS19">
            <v>2</v>
          </cell>
          <cell r="AT19">
            <v>13.3</v>
          </cell>
          <cell r="AU19">
            <v>55883600</v>
          </cell>
          <cell r="AV19">
            <v>24050000</v>
          </cell>
          <cell r="AW19" t="str">
            <v>昭和５０</v>
          </cell>
          <cell r="AX19">
            <v>27520</v>
          </cell>
          <cell r="AY19">
            <v>27520</v>
          </cell>
          <cell r="AZ19" t="str">
            <v>1</v>
          </cell>
          <cell r="BA19" t="str">
            <v>2</v>
          </cell>
          <cell r="BB19">
            <v>7</v>
          </cell>
          <cell r="BC19" t="str">
            <v>1</v>
          </cell>
          <cell r="BD19">
            <v>211227520</v>
          </cell>
          <cell r="BE19" t="str">
            <v>Ａ型</v>
          </cell>
          <cell r="BF19" t="str">
            <v>1</v>
          </cell>
          <cell r="BG19">
            <v>211227520</v>
          </cell>
          <cell r="BH19">
            <v>4.5999999999999996</v>
          </cell>
          <cell r="BI19" t="str">
            <v>葛城病院保育所</v>
          </cell>
        </row>
        <row r="20">
          <cell r="A20" t="str">
            <v>医療法人友愛会松本病院</v>
          </cell>
          <cell r="B20" t="str">
            <v>医療法人</v>
          </cell>
          <cell r="C20" t="str">
            <v>S51</v>
          </cell>
          <cell r="D20">
            <v>3</v>
          </cell>
          <cell r="E20">
            <v>1</v>
          </cell>
          <cell r="F20">
            <v>1000000</v>
          </cell>
          <cell r="G20">
            <v>1402000</v>
          </cell>
          <cell r="H20">
            <v>9809600</v>
          </cell>
          <cell r="I20">
            <v>0</v>
          </cell>
          <cell r="J20">
            <v>12211600</v>
          </cell>
          <cell r="K20">
            <v>10000000</v>
          </cell>
          <cell r="L20">
            <v>2211600</v>
          </cell>
          <cell r="M20">
            <v>12211600</v>
          </cell>
          <cell r="N20">
            <v>0</v>
          </cell>
          <cell r="O20">
            <v>2</v>
          </cell>
          <cell r="P20">
            <v>1</v>
          </cell>
          <cell r="Q20">
            <v>3</v>
          </cell>
          <cell r="R20" t="str">
            <v>直</v>
          </cell>
          <cell r="S20">
            <v>10</v>
          </cell>
          <cell r="T20">
            <v>0</v>
          </cell>
          <cell r="U20">
            <v>8000</v>
          </cell>
          <cell r="V20">
            <v>8000</v>
          </cell>
          <cell r="W20">
            <v>1</v>
          </cell>
          <cell r="X20">
            <v>2</v>
          </cell>
          <cell r="Y20">
            <v>6</v>
          </cell>
          <cell r="Z20">
            <v>10</v>
          </cell>
          <cell r="AA20">
            <v>19</v>
          </cell>
          <cell r="AB20">
            <v>1646229235</v>
          </cell>
          <cell r="AC20">
            <v>76443038</v>
          </cell>
          <cell r="AD20">
            <v>34097300</v>
          </cell>
          <cell r="AE20">
            <v>1756769573</v>
          </cell>
          <cell r="AF20">
            <v>1887132114</v>
          </cell>
          <cell r="AG20">
            <v>99575972</v>
          </cell>
          <cell r="AH20">
            <v>436485327</v>
          </cell>
          <cell r="AI20">
            <v>2423193413</v>
          </cell>
          <cell r="AJ20">
            <v>-666423840</v>
          </cell>
          <cell r="AK20" t="str">
            <v>○</v>
          </cell>
          <cell r="AL20" t="str">
            <v>○</v>
          </cell>
          <cell r="AM20" t="str">
            <v>×</v>
          </cell>
          <cell r="AN20" t="str">
            <v>○</v>
          </cell>
          <cell r="AO20" t="str">
            <v/>
          </cell>
          <cell r="AP20" t="str">
            <v>12</v>
          </cell>
          <cell r="AQ20" t="str">
            <v>12</v>
          </cell>
          <cell r="AR20" t="str">
            <v>Ａ型</v>
          </cell>
          <cell r="AS20">
            <v>2</v>
          </cell>
          <cell r="AT20">
            <v>9</v>
          </cell>
          <cell r="AU20">
            <v>36339600</v>
          </cell>
          <cell r="AV20">
            <v>11211600</v>
          </cell>
          <cell r="AW20" t="str">
            <v>昭和５１</v>
          </cell>
          <cell r="AX20">
            <v>27820</v>
          </cell>
          <cell r="AY20">
            <v>27485</v>
          </cell>
          <cell r="AZ20" t="str">
            <v>1</v>
          </cell>
          <cell r="BA20" t="str">
            <v>2</v>
          </cell>
          <cell r="BB20">
            <v>8</v>
          </cell>
          <cell r="BC20" t="str">
            <v>1</v>
          </cell>
          <cell r="BD20">
            <v>211227820</v>
          </cell>
          <cell r="BE20" t="str">
            <v>Ａ型</v>
          </cell>
          <cell r="BF20" t="str">
            <v>1</v>
          </cell>
          <cell r="BG20">
            <v>211227820</v>
          </cell>
          <cell r="BH20">
            <v>-59.4</v>
          </cell>
          <cell r="BI20" t="str">
            <v>松本病院内託児室</v>
          </cell>
        </row>
        <row r="21">
          <cell r="A21" t="str">
            <v>医療法人行岡医学研究会行岡病院</v>
          </cell>
          <cell r="B21" t="str">
            <v>医療法人</v>
          </cell>
          <cell r="C21" t="str">
            <v>S52</v>
          </cell>
          <cell r="D21">
            <v>4</v>
          </cell>
          <cell r="E21">
            <v>1</v>
          </cell>
          <cell r="F21">
            <v>2088800</v>
          </cell>
          <cell r="G21">
            <v>1402000</v>
          </cell>
          <cell r="H21">
            <v>13198700</v>
          </cell>
          <cell r="I21">
            <v>0</v>
          </cell>
          <cell r="J21">
            <v>16689500</v>
          </cell>
          <cell r="K21">
            <v>12779900</v>
          </cell>
          <cell r="L21">
            <v>3909600</v>
          </cell>
          <cell r="M21">
            <v>16689500</v>
          </cell>
          <cell r="N21">
            <v>0</v>
          </cell>
          <cell r="O21">
            <v>3</v>
          </cell>
          <cell r="P21">
            <v>0</v>
          </cell>
          <cell r="Q21">
            <v>3</v>
          </cell>
          <cell r="R21" t="str">
            <v>直</v>
          </cell>
          <cell r="S21">
            <v>10</v>
          </cell>
          <cell r="T21">
            <v>0</v>
          </cell>
          <cell r="U21">
            <v>13390</v>
          </cell>
          <cell r="V21">
            <v>13390</v>
          </cell>
          <cell r="W21">
            <v>3</v>
          </cell>
          <cell r="X21">
            <v>7</v>
          </cell>
          <cell r="Y21">
            <v>2</v>
          </cell>
          <cell r="Z21">
            <v>1</v>
          </cell>
          <cell r="AA21">
            <v>13</v>
          </cell>
          <cell r="AB21">
            <v>4281697000</v>
          </cell>
          <cell r="AC21">
            <v>53120000</v>
          </cell>
          <cell r="AD21">
            <v>9362000</v>
          </cell>
          <cell r="AE21">
            <v>4344179000</v>
          </cell>
          <cell r="AF21">
            <v>4320739000</v>
          </cell>
          <cell r="AG21">
            <v>106953000</v>
          </cell>
          <cell r="AH21">
            <v>9563000</v>
          </cell>
          <cell r="AI21">
            <v>4437255000</v>
          </cell>
          <cell r="AJ21">
            <v>-93076000</v>
          </cell>
          <cell r="AK21" t="str">
            <v>○</v>
          </cell>
          <cell r="AL21" t="str">
            <v>○</v>
          </cell>
          <cell r="AM21" t="str">
            <v>×</v>
          </cell>
          <cell r="AN21" t="str">
            <v>○</v>
          </cell>
          <cell r="AO21" t="str">
            <v/>
          </cell>
          <cell r="AP21" t="str">
            <v>12</v>
          </cell>
          <cell r="AQ21" t="str">
            <v>12</v>
          </cell>
          <cell r="AR21" t="str">
            <v>Ａ型</v>
          </cell>
          <cell r="AS21">
            <v>2</v>
          </cell>
          <cell r="AT21">
            <v>6.2</v>
          </cell>
          <cell r="AU21">
            <v>27420000</v>
          </cell>
          <cell r="AV21">
            <v>14600700</v>
          </cell>
          <cell r="AW21" t="str">
            <v>昭和５２</v>
          </cell>
          <cell r="AX21">
            <v>28216</v>
          </cell>
          <cell r="AY21">
            <v>28216</v>
          </cell>
          <cell r="AZ21" t="str">
            <v>1</v>
          </cell>
          <cell r="BA21" t="str">
            <v>2</v>
          </cell>
          <cell r="BB21">
            <v>9</v>
          </cell>
          <cell r="BC21" t="str">
            <v>1</v>
          </cell>
          <cell r="BD21">
            <v>211228216</v>
          </cell>
          <cell r="BE21" t="str">
            <v>Ａ型</v>
          </cell>
          <cell r="BF21" t="str">
            <v>1</v>
          </cell>
          <cell r="BG21">
            <v>211228216</v>
          </cell>
          <cell r="BH21">
            <v>-6.3</v>
          </cell>
          <cell r="BI21" t="str">
            <v>行岡病院保育所</v>
          </cell>
        </row>
        <row r="22">
          <cell r="A22" t="str">
            <v>医療法人医誠会医誠会病院</v>
          </cell>
          <cell r="B22" t="str">
            <v>医療法人</v>
          </cell>
          <cell r="C22" t="str">
            <v>S58</v>
          </cell>
          <cell r="D22">
            <v>6</v>
          </cell>
          <cell r="E22">
            <v>1</v>
          </cell>
          <cell r="F22">
            <v>850000</v>
          </cell>
          <cell r="G22">
            <v>2421000</v>
          </cell>
          <cell r="H22">
            <v>24000000</v>
          </cell>
          <cell r="I22">
            <v>0</v>
          </cell>
          <cell r="J22">
            <v>27271000</v>
          </cell>
          <cell r="K22">
            <v>11656000</v>
          </cell>
          <cell r="L22">
            <v>15615000</v>
          </cell>
          <cell r="M22">
            <v>27271000</v>
          </cell>
          <cell r="N22">
            <v>0</v>
          </cell>
          <cell r="O22">
            <v>3</v>
          </cell>
          <cell r="P22">
            <v>2</v>
          </cell>
          <cell r="Q22">
            <v>3.8</v>
          </cell>
          <cell r="R22" t="str">
            <v>○</v>
          </cell>
          <cell r="S22">
            <v>9.5</v>
          </cell>
          <cell r="T22">
            <v>180</v>
          </cell>
          <cell r="U22">
            <v>6600</v>
          </cell>
          <cell r="V22">
            <v>6600</v>
          </cell>
          <cell r="W22">
            <v>0</v>
          </cell>
          <cell r="X22">
            <v>9</v>
          </cell>
          <cell r="Y22">
            <v>9</v>
          </cell>
          <cell r="Z22">
            <v>8</v>
          </cell>
          <cell r="AA22">
            <v>26</v>
          </cell>
          <cell r="AB22">
            <v>5367995000</v>
          </cell>
          <cell r="AC22">
            <v>198502000</v>
          </cell>
          <cell r="AD22">
            <v>1012000</v>
          </cell>
          <cell r="AE22">
            <v>5567509000</v>
          </cell>
          <cell r="AF22">
            <v>4712575000</v>
          </cell>
          <cell r="AG22">
            <v>436502000</v>
          </cell>
          <cell r="AH22">
            <v>331623000</v>
          </cell>
          <cell r="AI22">
            <v>5480700000</v>
          </cell>
          <cell r="AJ22">
            <v>86809000</v>
          </cell>
          <cell r="AK22" t="str">
            <v>○</v>
          </cell>
          <cell r="AL22" t="str">
            <v/>
          </cell>
          <cell r="AM22" t="str">
            <v>12</v>
          </cell>
          <cell r="AN22" t="str">
            <v>○</v>
          </cell>
          <cell r="AO22" t="str">
            <v/>
          </cell>
          <cell r="AP22" t="str">
            <v>12</v>
          </cell>
          <cell r="AQ22" t="str">
            <v>12</v>
          </cell>
          <cell r="AR22" t="str">
            <v>Ａ型</v>
          </cell>
          <cell r="AS22">
            <v>2</v>
          </cell>
          <cell r="AT22">
            <v>12.4</v>
          </cell>
          <cell r="AU22">
            <v>62635800</v>
          </cell>
          <cell r="AV22">
            <v>26421000</v>
          </cell>
          <cell r="AW22" t="str">
            <v>昭和５８</v>
          </cell>
          <cell r="AX22">
            <v>30468</v>
          </cell>
          <cell r="AY22">
            <v>30468</v>
          </cell>
          <cell r="AZ22">
            <v>211230468</v>
          </cell>
          <cell r="BA22" t="str">
            <v>2</v>
          </cell>
          <cell r="BB22">
            <v>10</v>
          </cell>
          <cell r="BC22" t="str">
            <v>1</v>
          </cell>
          <cell r="BD22">
            <v>211230468</v>
          </cell>
          <cell r="BE22" t="str">
            <v>Ａ型</v>
          </cell>
          <cell r="BF22" t="str">
            <v>1</v>
          </cell>
          <cell r="BG22">
            <v>211230468</v>
          </cell>
          <cell r="BH22">
            <v>3.2</v>
          </cell>
          <cell r="BI22" t="str">
            <v>医誠会病院託児所</v>
          </cell>
        </row>
        <row r="23">
          <cell r="A23" t="str">
            <v>医療法人穂翔会村田病院</v>
          </cell>
          <cell r="B23" t="str">
            <v>医療法人</v>
          </cell>
          <cell r="C23" t="str">
            <v>H2</v>
          </cell>
          <cell r="D23">
            <v>3</v>
          </cell>
          <cell r="E23">
            <v>21</v>
          </cell>
          <cell r="F23">
            <v>558000</v>
          </cell>
          <cell r="G23">
            <v>3186000</v>
          </cell>
          <cell r="H23">
            <v>6880023</v>
          </cell>
          <cell r="I23">
            <v>0</v>
          </cell>
          <cell r="J23">
            <v>10624023</v>
          </cell>
          <cell r="K23">
            <v>10504023</v>
          </cell>
          <cell r="L23">
            <v>120000</v>
          </cell>
          <cell r="M23">
            <v>10624023</v>
          </cell>
          <cell r="N23">
            <v>0</v>
          </cell>
          <cell r="O23">
            <v>3</v>
          </cell>
          <cell r="P23">
            <v>0</v>
          </cell>
          <cell r="Q23">
            <v>3</v>
          </cell>
          <cell r="R23" t="str">
            <v>直</v>
          </cell>
          <cell r="S23">
            <v>10</v>
          </cell>
          <cell r="T23">
            <v>180</v>
          </cell>
          <cell r="U23">
            <v>10000</v>
          </cell>
          <cell r="V23">
            <v>10000</v>
          </cell>
          <cell r="W23">
            <v>1</v>
          </cell>
          <cell r="X23">
            <v>2</v>
          </cell>
          <cell r="Y23">
            <v>5</v>
          </cell>
          <cell r="Z23">
            <v>1</v>
          </cell>
          <cell r="AA23">
            <v>9</v>
          </cell>
          <cell r="AB23">
            <v>1176645000</v>
          </cell>
          <cell r="AC23">
            <v>2546000</v>
          </cell>
          <cell r="AD23">
            <v>0</v>
          </cell>
          <cell r="AE23">
            <v>1179191000</v>
          </cell>
          <cell r="AF23">
            <v>1082341000</v>
          </cell>
          <cell r="AG23">
            <v>0</v>
          </cell>
          <cell r="AH23">
            <v>0</v>
          </cell>
          <cell r="AI23">
            <v>1082341000</v>
          </cell>
          <cell r="AJ23">
            <v>96850000</v>
          </cell>
          <cell r="AK23" t="str">
            <v>○</v>
          </cell>
          <cell r="AL23" t="str">
            <v>×</v>
          </cell>
          <cell r="AM23" t="str">
            <v/>
          </cell>
          <cell r="AN23" t="str">
            <v>○</v>
          </cell>
          <cell r="AO23" t="str">
            <v/>
          </cell>
          <cell r="AP23" t="str">
            <v>12</v>
          </cell>
          <cell r="AQ23" t="str">
            <v>12</v>
          </cell>
          <cell r="AR23" t="str">
            <v>Ａ型</v>
          </cell>
          <cell r="AS23">
            <v>2</v>
          </cell>
          <cell r="AT23">
            <v>4.3</v>
          </cell>
          <cell r="AU23">
            <v>16425600</v>
          </cell>
          <cell r="AV23">
            <v>10066023</v>
          </cell>
          <cell r="AW23" t="str">
            <v>2</v>
          </cell>
          <cell r="AX23">
            <v>32953</v>
          </cell>
          <cell r="AY23">
            <v>32599</v>
          </cell>
          <cell r="AZ23">
            <v>211232953</v>
          </cell>
          <cell r="BA23" t="str">
            <v>2</v>
          </cell>
          <cell r="BB23">
            <v>11</v>
          </cell>
          <cell r="BC23" t="str">
            <v>1</v>
          </cell>
          <cell r="BD23">
            <v>211232953</v>
          </cell>
          <cell r="BE23" t="str">
            <v>Ａ型</v>
          </cell>
          <cell r="BF23" t="str">
            <v>1</v>
          </cell>
          <cell r="BG23">
            <v>211232953</v>
          </cell>
          <cell r="BH23">
            <v>9.6</v>
          </cell>
          <cell r="BI23" t="str">
            <v>村田病院内保育所</v>
          </cell>
        </row>
        <row r="24">
          <cell r="A24" t="str">
            <v>医療法人橘会東住吉森本病院</v>
          </cell>
          <cell r="B24" t="str">
            <v>医療法人</v>
          </cell>
          <cell r="C24" t="str">
            <v>H3</v>
          </cell>
          <cell r="D24">
            <v>7</v>
          </cell>
          <cell r="E24">
            <v>12</v>
          </cell>
          <cell r="F24">
            <v>2475000</v>
          </cell>
          <cell r="G24">
            <v>1402000</v>
          </cell>
          <cell r="H24">
            <v>16716760</v>
          </cell>
          <cell r="I24">
            <v>0</v>
          </cell>
          <cell r="J24">
            <v>20593760</v>
          </cell>
          <cell r="K24">
            <v>15500000</v>
          </cell>
          <cell r="L24">
            <v>5093760</v>
          </cell>
          <cell r="M24">
            <v>20593760</v>
          </cell>
          <cell r="N24">
            <v>0</v>
          </cell>
          <cell r="O24">
            <v>4</v>
          </cell>
          <cell r="P24">
            <v>0</v>
          </cell>
          <cell r="Q24">
            <v>4</v>
          </cell>
          <cell r="R24" t="str">
            <v>直</v>
          </cell>
          <cell r="S24">
            <v>10</v>
          </cell>
          <cell r="T24">
            <v>0</v>
          </cell>
          <cell r="U24">
            <v>25000</v>
          </cell>
          <cell r="V24">
            <v>25000</v>
          </cell>
          <cell r="W24">
            <v>1</v>
          </cell>
          <cell r="X24">
            <v>4</v>
          </cell>
          <cell r="Y24">
            <v>0</v>
          </cell>
          <cell r="Z24">
            <v>0</v>
          </cell>
          <cell r="AA24">
            <v>5</v>
          </cell>
          <cell r="AB24">
            <v>4965545832</v>
          </cell>
          <cell r="AC24">
            <v>32786314</v>
          </cell>
          <cell r="AD24">
            <v>4300000</v>
          </cell>
          <cell r="AE24">
            <v>5002632146</v>
          </cell>
          <cell r="AF24">
            <v>4735696259</v>
          </cell>
          <cell r="AG24">
            <v>45019945</v>
          </cell>
          <cell r="AH24">
            <v>55728600</v>
          </cell>
          <cell r="AI24">
            <v>4836444804</v>
          </cell>
          <cell r="AJ24">
            <v>166187342</v>
          </cell>
          <cell r="AK24" t="str">
            <v>○</v>
          </cell>
          <cell r="AL24" t="str">
            <v/>
          </cell>
          <cell r="AM24" t="str">
            <v>12</v>
          </cell>
          <cell r="AN24" t="str">
            <v>○</v>
          </cell>
          <cell r="AO24" t="str">
            <v/>
          </cell>
          <cell r="AP24" t="str">
            <v>12</v>
          </cell>
          <cell r="AQ24" t="str">
            <v>12</v>
          </cell>
          <cell r="AR24" t="str">
            <v>Ａ型</v>
          </cell>
          <cell r="AS24">
            <v>2</v>
          </cell>
          <cell r="AT24">
            <v>2.4</v>
          </cell>
          <cell r="AU24">
            <v>14194560</v>
          </cell>
          <cell r="AV24">
            <v>11719560</v>
          </cell>
          <cell r="AW24" t="str">
            <v>平成　３</v>
          </cell>
          <cell r="AX24">
            <v>33431</v>
          </cell>
          <cell r="AY24">
            <v>33431</v>
          </cell>
          <cell r="AZ24">
            <v>211233431</v>
          </cell>
          <cell r="BA24" t="str">
            <v>2</v>
          </cell>
          <cell r="BB24">
            <v>12</v>
          </cell>
          <cell r="BC24" t="str">
            <v>1</v>
          </cell>
          <cell r="BD24">
            <v>211233431</v>
          </cell>
          <cell r="BE24" t="str">
            <v>Ａ型</v>
          </cell>
          <cell r="BF24" t="str">
            <v>1</v>
          </cell>
          <cell r="BG24">
            <v>211233431</v>
          </cell>
          <cell r="BH24">
            <v>14.1</v>
          </cell>
          <cell r="BI24" t="str">
            <v>東住吉森本病院保育所</v>
          </cell>
        </row>
        <row r="25">
          <cell r="A25" t="str">
            <v>医療法人紀和会正風病院</v>
          </cell>
          <cell r="B25" t="str">
            <v>医療法人</v>
          </cell>
          <cell r="C25" t="str">
            <v>H4</v>
          </cell>
          <cell r="D25">
            <v>5</v>
          </cell>
          <cell r="E25">
            <v>1</v>
          </cell>
          <cell r="F25">
            <v>840000</v>
          </cell>
          <cell r="G25">
            <v>0</v>
          </cell>
          <cell r="H25">
            <v>8170180</v>
          </cell>
          <cell r="I25">
            <v>0</v>
          </cell>
          <cell r="J25">
            <v>9010180</v>
          </cell>
          <cell r="K25">
            <v>7594180</v>
          </cell>
          <cell r="L25">
            <v>1416000</v>
          </cell>
          <cell r="M25">
            <v>9010180</v>
          </cell>
          <cell r="N25">
            <v>0</v>
          </cell>
          <cell r="O25">
            <v>4</v>
          </cell>
          <cell r="P25">
            <v>0</v>
          </cell>
          <cell r="Q25">
            <v>4</v>
          </cell>
          <cell r="R25" t="str">
            <v>○</v>
          </cell>
          <cell r="S25">
            <v>10</v>
          </cell>
          <cell r="T25">
            <v>20</v>
          </cell>
          <cell r="U25">
            <v>10000</v>
          </cell>
          <cell r="V25">
            <v>10000</v>
          </cell>
          <cell r="W25">
            <v>1</v>
          </cell>
          <cell r="X25">
            <v>2</v>
          </cell>
          <cell r="Y25">
            <v>0</v>
          </cell>
          <cell r="Z25">
            <v>2</v>
          </cell>
          <cell r="AA25">
            <v>5</v>
          </cell>
          <cell r="AB25">
            <v>1093181168</v>
          </cell>
          <cell r="AC25">
            <v>17535083</v>
          </cell>
          <cell r="AD25">
            <v>0</v>
          </cell>
          <cell r="AE25">
            <v>1110716251</v>
          </cell>
          <cell r="AF25">
            <v>972530533</v>
          </cell>
          <cell r="AG25">
            <v>90102991</v>
          </cell>
          <cell r="AH25">
            <v>0</v>
          </cell>
          <cell r="AI25">
            <v>1062633524</v>
          </cell>
          <cell r="AJ25">
            <v>48082727</v>
          </cell>
          <cell r="AK25" t="str">
            <v>○</v>
          </cell>
          <cell r="AL25" t="str">
            <v/>
          </cell>
          <cell r="AM25" t="str">
            <v>12</v>
          </cell>
          <cell r="AN25" t="str">
            <v>○</v>
          </cell>
          <cell r="AO25" t="str">
            <v/>
          </cell>
          <cell r="AP25" t="str">
            <v>12</v>
          </cell>
          <cell r="AQ25" t="str">
            <v>12</v>
          </cell>
          <cell r="AR25" t="str">
            <v>Ａ型</v>
          </cell>
          <cell r="AS25">
            <v>2</v>
          </cell>
          <cell r="AT25">
            <v>2.4</v>
          </cell>
          <cell r="AU25">
            <v>10516800</v>
          </cell>
          <cell r="AV25">
            <v>8170180</v>
          </cell>
          <cell r="AW25" t="str">
            <v>平成　４</v>
          </cell>
          <cell r="AX25">
            <v>33725</v>
          </cell>
          <cell r="AY25">
            <v>33725</v>
          </cell>
          <cell r="AZ25">
            <v>211233725</v>
          </cell>
          <cell r="BA25" t="str">
            <v>2</v>
          </cell>
          <cell r="BB25">
            <v>13</v>
          </cell>
          <cell r="BC25" t="str">
            <v>1</v>
          </cell>
          <cell r="BD25">
            <v>211233725</v>
          </cell>
          <cell r="BE25" t="str">
            <v>Ａ型</v>
          </cell>
          <cell r="BF25" t="str">
            <v>1</v>
          </cell>
          <cell r="BG25">
            <v>211233725</v>
          </cell>
          <cell r="BH25">
            <v>5.8</v>
          </cell>
          <cell r="BI25" t="str">
            <v>正風病院内保育所ふれあい保育園</v>
          </cell>
        </row>
        <row r="26">
          <cell r="A26" t="str">
            <v>医療法人仁泉会阪奈病院</v>
          </cell>
          <cell r="B26" t="str">
            <v>医療法人</v>
          </cell>
          <cell r="C26" t="str">
            <v>H4</v>
          </cell>
          <cell r="D26">
            <v>7</v>
          </cell>
          <cell r="E26">
            <v>21</v>
          </cell>
          <cell r="F26">
            <v>1620000</v>
          </cell>
          <cell r="G26">
            <v>3543000</v>
          </cell>
          <cell r="H26">
            <v>14977000</v>
          </cell>
          <cell r="I26">
            <v>0</v>
          </cell>
          <cell r="J26">
            <v>20140000</v>
          </cell>
          <cell r="K26">
            <v>17260000</v>
          </cell>
          <cell r="L26">
            <v>2880000</v>
          </cell>
          <cell r="M26">
            <v>20140000</v>
          </cell>
          <cell r="N26">
            <v>0</v>
          </cell>
          <cell r="O26">
            <v>5</v>
          </cell>
          <cell r="P26">
            <v>0</v>
          </cell>
          <cell r="Q26">
            <v>5</v>
          </cell>
          <cell r="R26" t="str">
            <v>直</v>
          </cell>
          <cell r="S26">
            <v>9</v>
          </cell>
          <cell r="T26">
            <v>216</v>
          </cell>
          <cell r="U26">
            <v>10000</v>
          </cell>
          <cell r="V26">
            <v>10000</v>
          </cell>
          <cell r="W26">
            <v>9</v>
          </cell>
          <cell r="X26">
            <v>14</v>
          </cell>
          <cell r="Y26">
            <v>13</v>
          </cell>
          <cell r="Z26">
            <v>2</v>
          </cell>
          <cell r="AA26">
            <v>38</v>
          </cell>
          <cell r="AB26">
            <v>3369833000</v>
          </cell>
          <cell r="AC26">
            <v>97441000</v>
          </cell>
          <cell r="AD26">
            <v>0</v>
          </cell>
          <cell r="AE26">
            <v>3467274000</v>
          </cell>
          <cell r="AF26">
            <v>1035290000</v>
          </cell>
          <cell r="AG26">
            <v>2179162000</v>
          </cell>
          <cell r="AH26">
            <v>92906000</v>
          </cell>
          <cell r="AI26">
            <v>3307358000</v>
          </cell>
          <cell r="AJ26">
            <v>159916000</v>
          </cell>
          <cell r="AK26" t="str">
            <v>○</v>
          </cell>
          <cell r="AL26" t="str">
            <v>○</v>
          </cell>
          <cell r="AM26" t="str">
            <v>×</v>
          </cell>
          <cell r="AN26" t="str">
            <v>○</v>
          </cell>
          <cell r="AO26" t="str">
            <v/>
          </cell>
          <cell r="AP26" t="str">
            <v>12</v>
          </cell>
          <cell r="AQ26" t="str">
            <v>12</v>
          </cell>
          <cell r="AR26" t="str">
            <v>Ａ型</v>
          </cell>
          <cell r="AS26">
            <v>2</v>
          </cell>
          <cell r="AT26">
            <v>18.100000000000001</v>
          </cell>
          <cell r="AU26">
            <v>71515200</v>
          </cell>
          <cell r="AV26">
            <v>18520000</v>
          </cell>
          <cell r="AW26" t="str">
            <v>平成　４</v>
          </cell>
          <cell r="AX26">
            <v>33806</v>
          </cell>
          <cell r="AY26">
            <v>33806</v>
          </cell>
          <cell r="AZ26" t="str">
            <v>1</v>
          </cell>
          <cell r="BA26" t="str">
            <v>2</v>
          </cell>
          <cell r="BB26">
            <v>14</v>
          </cell>
          <cell r="BC26" t="str">
            <v>1</v>
          </cell>
          <cell r="BD26">
            <v>211233806</v>
          </cell>
          <cell r="BE26" t="str">
            <v>Ａ型</v>
          </cell>
          <cell r="BF26" t="str">
            <v>1</v>
          </cell>
          <cell r="BG26">
            <v>211233806</v>
          </cell>
          <cell r="BH26">
            <v>8.6</v>
          </cell>
          <cell r="BI26" t="str">
            <v>阪奈病院内保育所</v>
          </cell>
        </row>
        <row r="27">
          <cell r="A27" t="str">
            <v>医療法人樫本会樫本病院</v>
          </cell>
          <cell r="B27" t="str">
            <v>医療法人</v>
          </cell>
          <cell r="C27" t="str">
            <v>H5</v>
          </cell>
          <cell r="D27">
            <v>2</v>
          </cell>
          <cell r="E27">
            <v>1</v>
          </cell>
          <cell r="F27">
            <v>720000</v>
          </cell>
          <cell r="G27">
            <v>2354000</v>
          </cell>
          <cell r="H27">
            <v>6946000</v>
          </cell>
          <cell r="I27">
            <v>0</v>
          </cell>
          <cell r="J27">
            <v>10020000</v>
          </cell>
          <cell r="K27">
            <v>8490000</v>
          </cell>
          <cell r="L27">
            <v>1530000</v>
          </cell>
          <cell r="M27">
            <v>10020000</v>
          </cell>
          <cell r="N27">
            <v>0</v>
          </cell>
          <cell r="O27">
            <v>2</v>
          </cell>
          <cell r="P27">
            <v>0</v>
          </cell>
          <cell r="Q27">
            <v>2</v>
          </cell>
          <cell r="R27" t="str">
            <v>直</v>
          </cell>
          <cell r="S27">
            <v>9</v>
          </cell>
          <cell r="T27">
            <v>96</v>
          </cell>
          <cell r="U27">
            <v>10000</v>
          </cell>
          <cell r="V27">
            <v>10000</v>
          </cell>
          <cell r="W27">
            <v>2</v>
          </cell>
          <cell r="X27">
            <v>8</v>
          </cell>
          <cell r="Y27">
            <v>3</v>
          </cell>
          <cell r="Z27">
            <v>5</v>
          </cell>
          <cell r="AA27">
            <v>18</v>
          </cell>
          <cell r="AB27">
            <v>1991285000</v>
          </cell>
          <cell r="AC27">
            <v>20492000</v>
          </cell>
          <cell r="AD27">
            <v>0</v>
          </cell>
          <cell r="AE27">
            <v>2011777000</v>
          </cell>
          <cell r="AF27">
            <v>1942078000</v>
          </cell>
          <cell r="AG27">
            <v>66762000</v>
          </cell>
          <cell r="AH27">
            <v>0</v>
          </cell>
          <cell r="AI27">
            <v>2008840000</v>
          </cell>
          <cell r="AJ27">
            <v>2937000</v>
          </cell>
          <cell r="AK27" t="str">
            <v>○</v>
          </cell>
          <cell r="AL27" t="str">
            <v>○</v>
          </cell>
          <cell r="AM27" t="str">
            <v>×</v>
          </cell>
          <cell r="AN27" t="str">
            <v>○</v>
          </cell>
          <cell r="AO27" t="str">
            <v/>
          </cell>
          <cell r="AP27" t="str">
            <v>12</v>
          </cell>
          <cell r="AQ27" t="str">
            <v>12</v>
          </cell>
          <cell r="AR27" t="str">
            <v>Ａ型</v>
          </cell>
          <cell r="AS27">
            <v>2</v>
          </cell>
          <cell r="AT27">
            <v>8.6</v>
          </cell>
          <cell r="AU27">
            <v>34141200</v>
          </cell>
          <cell r="AV27">
            <v>9300000</v>
          </cell>
          <cell r="AW27" t="str">
            <v>平成　５</v>
          </cell>
          <cell r="AX27">
            <v>34001</v>
          </cell>
          <cell r="AY27">
            <v>33695</v>
          </cell>
          <cell r="AZ27" t="str">
            <v>1</v>
          </cell>
          <cell r="BA27" t="str">
            <v>2</v>
          </cell>
          <cell r="BB27">
            <v>15</v>
          </cell>
          <cell r="BC27" t="str">
            <v>1</v>
          </cell>
          <cell r="BD27">
            <v>211234001</v>
          </cell>
          <cell r="BE27" t="str">
            <v>Ａ型</v>
          </cell>
          <cell r="BF27" t="str">
            <v>1</v>
          </cell>
          <cell r="BG27">
            <v>211234001</v>
          </cell>
          <cell r="BH27">
            <v>0.3</v>
          </cell>
          <cell r="BI27" t="str">
            <v>樫本病院院内保育所</v>
          </cell>
        </row>
        <row r="28">
          <cell r="A28" t="str">
            <v>医療法人桐葉会木島病院</v>
          </cell>
          <cell r="B28" t="str">
            <v>医療法人</v>
          </cell>
          <cell r="C28" t="str">
            <v>H5</v>
          </cell>
          <cell r="D28">
            <v>2</v>
          </cell>
          <cell r="E28">
            <v>1</v>
          </cell>
          <cell r="F28">
            <v>686500</v>
          </cell>
          <cell r="G28">
            <v>1402000</v>
          </cell>
          <cell r="H28">
            <v>7170538</v>
          </cell>
          <cell r="I28">
            <v>96750</v>
          </cell>
          <cell r="J28">
            <v>9355788</v>
          </cell>
          <cell r="K28">
            <v>7292006</v>
          </cell>
          <cell r="L28">
            <v>2063782</v>
          </cell>
          <cell r="M28">
            <v>9355788</v>
          </cell>
          <cell r="N28">
            <v>0</v>
          </cell>
          <cell r="O28">
            <v>3</v>
          </cell>
          <cell r="P28">
            <v>1</v>
          </cell>
          <cell r="Q28">
            <v>3.4</v>
          </cell>
          <cell r="R28" t="str">
            <v>直</v>
          </cell>
          <cell r="S28">
            <v>10</v>
          </cell>
          <cell r="T28">
            <v>0</v>
          </cell>
          <cell r="U28">
            <v>6100</v>
          </cell>
          <cell r="V28">
            <v>6100</v>
          </cell>
          <cell r="W28">
            <v>1</v>
          </cell>
          <cell r="X28">
            <v>8</v>
          </cell>
          <cell r="Y28">
            <v>3</v>
          </cell>
          <cell r="Z28">
            <v>1</v>
          </cell>
          <cell r="AA28">
            <v>13</v>
          </cell>
          <cell r="AB28">
            <v>2552009000</v>
          </cell>
          <cell r="AC28">
            <v>90098000</v>
          </cell>
          <cell r="AD28">
            <v>47806000</v>
          </cell>
          <cell r="AE28">
            <v>2689913000</v>
          </cell>
          <cell r="AF28">
            <v>2190809000</v>
          </cell>
          <cell r="AG28">
            <v>29807000</v>
          </cell>
          <cell r="AH28">
            <v>0</v>
          </cell>
          <cell r="AI28">
            <v>2220616000</v>
          </cell>
          <cell r="AJ28">
            <v>469297000</v>
          </cell>
          <cell r="AK28" t="str">
            <v>○</v>
          </cell>
          <cell r="AL28" t="str">
            <v>○</v>
          </cell>
          <cell r="AM28" t="str">
            <v>×</v>
          </cell>
          <cell r="AN28" t="str">
            <v>○</v>
          </cell>
          <cell r="AO28" t="str">
            <v/>
          </cell>
          <cell r="AP28" t="str">
            <v>12</v>
          </cell>
          <cell r="AQ28" t="str">
            <v>12</v>
          </cell>
          <cell r="AR28" t="str">
            <v>Ａ型</v>
          </cell>
          <cell r="AS28">
            <v>2</v>
          </cell>
          <cell r="AT28">
            <v>6.2</v>
          </cell>
          <cell r="AU28">
            <v>25574182</v>
          </cell>
          <cell r="AV28">
            <v>8572538</v>
          </cell>
          <cell r="AW28" t="str">
            <v>平成　５</v>
          </cell>
          <cell r="AX28">
            <v>34001</v>
          </cell>
          <cell r="AY28">
            <v>33695</v>
          </cell>
          <cell r="AZ28" t="str">
            <v>1</v>
          </cell>
          <cell r="BA28" t="str">
            <v>2</v>
          </cell>
          <cell r="BB28">
            <v>16</v>
          </cell>
          <cell r="BC28" t="str">
            <v>1</v>
          </cell>
          <cell r="BD28">
            <v>211234001</v>
          </cell>
          <cell r="BE28" t="str">
            <v>Ａ型</v>
          </cell>
          <cell r="BF28" t="str">
            <v>1</v>
          </cell>
          <cell r="BG28">
            <v>211234001</v>
          </cell>
          <cell r="BH28">
            <v>54.7</v>
          </cell>
          <cell r="BI28" t="str">
            <v>木島病院保育室</v>
          </cell>
        </row>
        <row r="29">
          <cell r="A29" t="str">
            <v>医療法人敬任会岡記念病院</v>
          </cell>
          <cell r="B29" t="str">
            <v>医療法人</v>
          </cell>
          <cell r="C29" t="str">
            <v>H6</v>
          </cell>
          <cell r="D29">
            <v>2</v>
          </cell>
          <cell r="E29">
            <v>16</v>
          </cell>
          <cell r="F29">
            <v>650000</v>
          </cell>
          <cell r="G29">
            <v>4850000</v>
          </cell>
          <cell r="H29">
            <v>4850000</v>
          </cell>
          <cell r="I29">
            <v>4350000</v>
          </cell>
          <cell r="J29">
            <v>5500000</v>
          </cell>
          <cell r="K29">
            <v>4350000</v>
          </cell>
          <cell r="L29">
            <v>1150000</v>
          </cell>
          <cell r="M29">
            <v>5500000</v>
          </cell>
          <cell r="N29">
            <v>0</v>
          </cell>
          <cell r="O29">
            <v>2</v>
          </cell>
          <cell r="P29">
            <v>1</v>
          </cell>
          <cell r="Q29">
            <v>2.5</v>
          </cell>
          <cell r="R29" t="str">
            <v>直</v>
          </cell>
          <cell r="S29">
            <v>9</v>
          </cell>
          <cell r="T29">
            <v>120</v>
          </cell>
          <cell r="U29">
            <v>4</v>
          </cell>
          <cell r="V29">
            <v>12500</v>
          </cell>
          <cell r="W29">
            <v>1</v>
          </cell>
          <cell r="X29">
            <v>4</v>
          </cell>
          <cell r="Y29">
            <v>5</v>
          </cell>
          <cell r="Z29">
            <v>6</v>
          </cell>
          <cell r="AA29">
            <v>16</v>
          </cell>
          <cell r="AB29">
            <v>1337291357</v>
          </cell>
          <cell r="AC29">
            <v>20852541</v>
          </cell>
          <cell r="AD29">
            <v>690940</v>
          </cell>
          <cell r="AE29">
            <v>1358834838</v>
          </cell>
          <cell r="AF29">
            <v>1241374473</v>
          </cell>
          <cell r="AG29">
            <v>96677667</v>
          </cell>
          <cell r="AH29">
            <v>0</v>
          </cell>
          <cell r="AI29">
            <v>1338052140</v>
          </cell>
          <cell r="AJ29">
            <v>20782698</v>
          </cell>
          <cell r="AK29" t="str">
            <v>×</v>
          </cell>
          <cell r="AL29" t="str">
            <v>12</v>
          </cell>
          <cell r="AM29" t="str">
            <v>Ａ型</v>
          </cell>
          <cell r="AN29" t="str">
            <v>○</v>
          </cell>
          <cell r="AO29" t="str">
            <v/>
          </cell>
          <cell r="AP29" t="str">
            <v>12</v>
          </cell>
          <cell r="AQ29" t="str">
            <v>12</v>
          </cell>
          <cell r="AR29" t="str">
            <v>Ａ型</v>
          </cell>
          <cell r="AS29">
            <v>2</v>
          </cell>
          <cell r="AT29">
            <v>7.6</v>
          </cell>
          <cell r="AU29">
            <v>29969200</v>
          </cell>
          <cell r="AV29">
            <v>4850000</v>
          </cell>
          <cell r="AW29">
            <v>211234381</v>
          </cell>
          <cell r="AX29">
            <v>34381</v>
          </cell>
          <cell r="AY29">
            <v>34060</v>
          </cell>
          <cell r="AZ29">
            <v>211234381</v>
          </cell>
          <cell r="BA29" t="str">
            <v>2</v>
          </cell>
          <cell r="BB29">
            <v>17</v>
          </cell>
          <cell r="BC29" t="str">
            <v>1</v>
          </cell>
          <cell r="BD29">
            <v>211234381</v>
          </cell>
          <cell r="BE29" t="str">
            <v>Ａ型</v>
          </cell>
          <cell r="BF29" t="str">
            <v>1</v>
          </cell>
          <cell r="BG29">
            <v>211234381</v>
          </cell>
          <cell r="BH29">
            <v>4.2</v>
          </cell>
          <cell r="BI29" t="str">
            <v>岡記念病院内保育所</v>
          </cell>
        </row>
        <row r="30">
          <cell r="A30" t="str">
            <v>医療法人三宝会南港病院</v>
          </cell>
          <cell r="B30" t="str">
            <v>医療法人</v>
          </cell>
          <cell r="C30" t="str">
            <v>H6</v>
          </cell>
          <cell r="D30">
            <v>5</v>
          </cell>
          <cell r="E30">
            <v>18</v>
          </cell>
          <cell r="F30">
            <v>1515000</v>
          </cell>
          <cell r="G30">
            <v>8569500</v>
          </cell>
          <cell r="H30">
            <v>8569500</v>
          </cell>
          <cell r="I30">
            <v>8449500</v>
          </cell>
          <cell r="J30">
            <v>10084500</v>
          </cell>
          <cell r="K30">
            <v>8449500</v>
          </cell>
          <cell r="L30">
            <v>1635000</v>
          </cell>
          <cell r="M30">
            <v>10084500</v>
          </cell>
          <cell r="N30">
            <v>0</v>
          </cell>
          <cell r="O30">
            <v>3</v>
          </cell>
          <cell r="P30">
            <v>0</v>
          </cell>
          <cell r="Q30">
            <v>3</v>
          </cell>
          <cell r="R30" t="str">
            <v>直</v>
          </cell>
          <cell r="S30">
            <v>9</v>
          </cell>
          <cell r="T30">
            <v>0</v>
          </cell>
          <cell r="U30">
            <v>2</v>
          </cell>
          <cell r="V30">
            <v>15000</v>
          </cell>
          <cell r="W30">
            <v>1</v>
          </cell>
          <cell r="X30">
            <v>2</v>
          </cell>
          <cell r="Y30">
            <v>1</v>
          </cell>
          <cell r="Z30">
            <v>2</v>
          </cell>
          <cell r="AA30">
            <v>6</v>
          </cell>
          <cell r="AB30">
            <v>1450078249</v>
          </cell>
          <cell r="AC30">
            <v>11152918</v>
          </cell>
          <cell r="AD30">
            <v>0</v>
          </cell>
          <cell r="AE30">
            <v>1461231167</v>
          </cell>
          <cell r="AF30">
            <v>1272690599</v>
          </cell>
          <cell r="AG30">
            <v>22608256</v>
          </cell>
          <cell r="AH30">
            <v>6682060</v>
          </cell>
          <cell r="AI30">
            <v>1301980915</v>
          </cell>
          <cell r="AJ30">
            <v>159250252</v>
          </cell>
          <cell r="AK30" t="str">
            <v>×</v>
          </cell>
          <cell r="AL30" t="str">
            <v>12</v>
          </cell>
          <cell r="AM30" t="str">
            <v>Ａ型</v>
          </cell>
          <cell r="AN30" t="str">
            <v>○</v>
          </cell>
          <cell r="AO30" t="str">
            <v/>
          </cell>
          <cell r="AP30" t="str">
            <v>12</v>
          </cell>
          <cell r="AQ30" t="str">
            <v>12</v>
          </cell>
          <cell r="AR30" t="str">
            <v>Ａ型</v>
          </cell>
          <cell r="AS30">
            <v>2</v>
          </cell>
          <cell r="AT30">
            <v>2.9</v>
          </cell>
          <cell r="AU30">
            <v>12631800</v>
          </cell>
          <cell r="AV30">
            <v>8569500</v>
          </cell>
          <cell r="AW30">
            <v>211234472</v>
          </cell>
          <cell r="AX30">
            <v>34472</v>
          </cell>
          <cell r="AY30">
            <v>34472</v>
          </cell>
          <cell r="AZ30">
            <v>211234472</v>
          </cell>
          <cell r="BA30" t="str">
            <v>2</v>
          </cell>
          <cell r="BB30">
            <v>18</v>
          </cell>
          <cell r="BC30" t="str">
            <v>1</v>
          </cell>
          <cell r="BD30">
            <v>211234472</v>
          </cell>
          <cell r="BE30" t="str">
            <v>Ａ型</v>
          </cell>
          <cell r="BF30" t="str">
            <v>1</v>
          </cell>
          <cell r="BG30">
            <v>211234472</v>
          </cell>
          <cell r="BH30">
            <v>18.5</v>
          </cell>
          <cell r="BI30" t="str">
            <v>南港病院内保育所</v>
          </cell>
        </row>
        <row r="31">
          <cell r="A31" t="str">
            <v>医療法人マックシール巽病院</v>
          </cell>
          <cell r="B31" t="str">
            <v>医療法人</v>
          </cell>
          <cell r="C31" t="str">
            <v>H7</v>
          </cell>
          <cell r="D31">
            <v>1</v>
          </cell>
          <cell r="E31">
            <v>26</v>
          </cell>
          <cell r="F31">
            <v>0</v>
          </cell>
          <cell r="G31">
            <v>0</v>
          </cell>
          <cell r="H31">
            <v>0</v>
          </cell>
          <cell r="I31">
            <v>2</v>
          </cell>
          <cell r="J31">
            <v>0</v>
          </cell>
          <cell r="K31">
            <v>3</v>
          </cell>
          <cell r="L31" t="str">
            <v>直</v>
          </cell>
          <cell r="M31">
            <v>0</v>
          </cell>
          <cell r="N31">
            <v>0</v>
          </cell>
          <cell r="O31">
            <v>2</v>
          </cell>
          <cell r="P31">
            <v>1</v>
          </cell>
          <cell r="Q31">
            <v>3</v>
          </cell>
          <cell r="R31" t="str">
            <v>直</v>
          </cell>
          <cell r="S31">
            <v>8.5</v>
          </cell>
          <cell r="T31">
            <v>144</v>
          </cell>
          <cell r="U31" t="str">
            <v>○</v>
          </cell>
          <cell r="V31">
            <v>17500</v>
          </cell>
          <cell r="W31" t="str">
            <v>12</v>
          </cell>
          <cell r="X31" t="str">
            <v>12</v>
          </cell>
          <cell r="Y31" t="str">
            <v>Ａ型</v>
          </cell>
          <cell r="Z31">
            <v>5</v>
          </cell>
          <cell r="AA31">
            <v>5</v>
          </cell>
          <cell r="AB31">
            <v>9100800</v>
          </cell>
          <cell r="AC31">
            <v>0</v>
          </cell>
          <cell r="AD31" t="str">
            <v>昭和５３</v>
          </cell>
          <cell r="AE31">
            <v>0</v>
          </cell>
          <cell r="AF31">
            <v>34425</v>
          </cell>
          <cell r="AG31" t="str">
            <v>2</v>
          </cell>
          <cell r="AH31">
            <v>19</v>
          </cell>
          <cell r="AI31">
            <v>0</v>
          </cell>
          <cell r="AJ31">
            <v>0</v>
          </cell>
          <cell r="AK31" t="str">
            <v>Ａ型</v>
          </cell>
          <cell r="AL31" t="str">
            <v>1</v>
          </cell>
          <cell r="AM31">
            <v>211234725</v>
          </cell>
          <cell r="AN31" t="str">
            <v>○</v>
          </cell>
          <cell r="AO31" t="str">
            <v/>
          </cell>
          <cell r="AP31" t="str">
            <v>12</v>
          </cell>
          <cell r="AQ31" t="str">
            <v>12</v>
          </cell>
          <cell r="AR31" t="str">
            <v>Ａ型</v>
          </cell>
          <cell r="AS31">
            <v>2</v>
          </cell>
          <cell r="AT31">
            <v>2.4</v>
          </cell>
          <cell r="AU31">
            <v>9100800</v>
          </cell>
          <cell r="AV31">
            <v>0</v>
          </cell>
          <cell r="AW31" t="str">
            <v>昭和５３</v>
          </cell>
          <cell r="AX31">
            <v>34725</v>
          </cell>
          <cell r="AY31">
            <v>34425</v>
          </cell>
          <cell r="BA31" t="str">
            <v>2</v>
          </cell>
          <cell r="BB31">
            <v>19</v>
          </cell>
          <cell r="BC31" t="str">
            <v>1</v>
          </cell>
          <cell r="BD31">
            <v>211234725</v>
          </cell>
          <cell r="BE31" t="str">
            <v>Ａ型</v>
          </cell>
          <cell r="BF31" t="str">
            <v>1</v>
          </cell>
          <cell r="BG31">
            <v>211234725</v>
          </cell>
          <cell r="BH31" t="e">
            <v>#DIV/0!</v>
          </cell>
        </row>
        <row r="32">
          <cell r="A32" t="str">
            <v>医療法人大阪精神医学研究所新阿武山病院</v>
          </cell>
          <cell r="B32" t="str">
            <v>医療法人</v>
          </cell>
          <cell r="C32" t="str">
            <v>H7</v>
          </cell>
          <cell r="D32">
            <v>3</v>
          </cell>
          <cell r="E32">
            <v>31</v>
          </cell>
          <cell r="F32">
            <v>0</v>
          </cell>
          <cell r="G32">
            <v>0</v>
          </cell>
          <cell r="H32">
            <v>0</v>
          </cell>
          <cell r="I32">
            <v>2</v>
          </cell>
          <cell r="J32">
            <v>0</v>
          </cell>
          <cell r="K32">
            <v>3</v>
          </cell>
          <cell r="L32" t="str">
            <v>直</v>
          </cell>
          <cell r="M32">
            <v>0</v>
          </cell>
          <cell r="N32">
            <v>0</v>
          </cell>
          <cell r="O32">
            <v>2</v>
          </cell>
          <cell r="P32">
            <v>1</v>
          </cell>
          <cell r="Q32">
            <v>3</v>
          </cell>
          <cell r="R32" t="str">
            <v>直</v>
          </cell>
          <cell r="S32">
            <v>8.25</v>
          </cell>
          <cell r="T32">
            <v>48</v>
          </cell>
          <cell r="U32" t="str">
            <v>○</v>
          </cell>
          <cell r="V32">
            <v>18400</v>
          </cell>
          <cell r="W32" t="str">
            <v>12</v>
          </cell>
          <cell r="X32" t="str">
            <v>12</v>
          </cell>
          <cell r="Y32" t="str">
            <v>Ａ型</v>
          </cell>
          <cell r="Z32">
            <v>9</v>
          </cell>
          <cell r="AA32">
            <v>9</v>
          </cell>
          <cell r="AB32">
            <v>16305600</v>
          </cell>
          <cell r="AC32">
            <v>0</v>
          </cell>
          <cell r="AD32" t="str">
            <v>昭和５２</v>
          </cell>
          <cell r="AE32">
            <v>0</v>
          </cell>
          <cell r="AF32">
            <v>34425</v>
          </cell>
          <cell r="AG32" t="str">
            <v>2</v>
          </cell>
          <cell r="AH32">
            <v>20</v>
          </cell>
          <cell r="AI32">
            <v>0</v>
          </cell>
          <cell r="AJ32">
            <v>0</v>
          </cell>
          <cell r="AK32" t="str">
            <v>Ａ型</v>
          </cell>
          <cell r="AL32" t="str">
            <v>1</v>
          </cell>
          <cell r="AM32">
            <v>211234789</v>
          </cell>
          <cell r="AN32" t="str">
            <v>○</v>
          </cell>
          <cell r="AO32" t="str">
            <v/>
          </cell>
          <cell r="AP32" t="str">
            <v>12</v>
          </cell>
          <cell r="AQ32" t="str">
            <v>12</v>
          </cell>
          <cell r="AR32" t="str">
            <v>Ａ型</v>
          </cell>
          <cell r="AS32">
            <v>2</v>
          </cell>
          <cell r="AT32">
            <v>4.3</v>
          </cell>
          <cell r="AU32">
            <v>16305600</v>
          </cell>
          <cell r="AV32">
            <v>0</v>
          </cell>
          <cell r="AW32" t="str">
            <v>昭和５２</v>
          </cell>
          <cell r="AX32">
            <v>34789</v>
          </cell>
          <cell r="AY32">
            <v>34425</v>
          </cell>
          <cell r="BA32" t="str">
            <v>2</v>
          </cell>
          <cell r="BB32">
            <v>20</v>
          </cell>
          <cell r="BC32" t="str">
            <v>1</v>
          </cell>
          <cell r="BD32">
            <v>211234789</v>
          </cell>
          <cell r="BE32" t="str">
            <v>Ａ型</v>
          </cell>
          <cell r="BF32" t="str">
            <v>1</v>
          </cell>
          <cell r="BG32">
            <v>211234789</v>
          </cell>
          <cell r="BH32" t="e">
            <v>#DIV/0!</v>
          </cell>
        </row>
        <row r="33">
          <cell r="A33" t="str">
            <v>財団法人大阪労働衛生センター第一病院</v>
          </cell>
          <cell r="B33" t="str">
            <v>民法法人</v>
          </cell>
          <cell r="C33" t="str">
            <v>S51</v>
          </cell>
          <cell r="D33">
            <v>4</v>
          </cell>
          <cell r="E33">
            <v>15</v>
          </cell>
          <cell r="F33">
            <v>1310400</v>
          </cell>
          <cell r="G33">
            <v>1776000</v>
          </cell>
          <cell r="H33">
            <v>14389173</v>
          </cell>
          <cell r="I33">
            <v>0</v>
          </cell>
          <cell r="J33">
            <v>17475573</v>
          </cell>
          <cell r="K33">
            <v>11858473</v>
          </cell>
          <cell r="L33">
            <v>5617100</v>
          </cell>
          <cell r="M33">
            <v>17475573</v>
          </cell>
          <cell r="N33">
            <v>0</v>
          </cell>
          <cell r="O33">
            <v>3</v>
          </cell>
          <cell r="P33">
            <v>0</v>
          </cell>
          <cell r="Q33">
            <v>3</v>
          </cell>
          <cell r="R33" t="str">
            <v>直</v>
          </cell>
          <cell r="S33">
            <v>8.75</v>
          </cell>
          <cell r="T33">
            <v>0</v>
          </cell>
          <cell r="U33">
            <v>7800</v>
          </cell>
          <cell r="V33">
            <v>7800</v>
          </cell>
          <cell r="W33">
            <v>0</v>
          </cell>
          <cell r="X33">
            <v>2</v>
          </cell>
          <cell r="Y33">
            <v>1</v>
          </cell>
          <cell r="Z33">
            <v>4</v>
          </cell>
          <cell r="AA33">
            <v>7</v>
          </cell>
          <cell r="AB33">
            <v>2299367000</v>
          </cell>
          <cell r="AC33">
            <v>48690000</v>
          </cell>
          <cell r="AD33">
            <v>15210000</v>
          </cell>
          <cell r="AE33">
            <v>2363267000</v>
          </cell>
          <cell r="AF33">
            <v>2069716000</v>
          </cell>
          <cell r="AG33">
            <v>2914000</v>
          </cell>
          <cell r="AH33">
            <v>25925000</v>
          </cell>
          <cell r="AI33">
            <v>2098555000</v>
          </cell>
          <cell r="AJ33">
            <v>264712000</v>
          </cell>
          <cell r="AK33" t="str">
            <v>○</v>
          </cell>
          <cell r="AL33" t="str">
            <v>○</v>
          </cell>
          <cell r="AM33" t="str">
            <v>×</v>
          </cell>
          <cell r="AN33" t="str">
            <v>○</v>
          </cell>
          <cell r="AO33" t="str">
            <v/>
          </cell>
          <cell r="AP33" t="str">
            <v>13</v>
          </cell>
          <cell r="AQ33" t="str">
            <v>13</v>
          </cell>
          <cell r="AR33" t="str">
            <v>Ａ型</v>
          </cell>
          <cell r="AS33">
            <v>2</v>
          </cell>
          <cell r="AT33">
            <v>3.3</v>
          </cell>
          <cell r="AU33">
            <v>18130700</v>
          </cell>
          <cell r="AV33">
            <v>16165173</v>
          </cell>
          <cell r="AW33" t="str">
            <v>昭和５１</v>
          </cell>
          <cell r="AX33">
            <v>27865</v>
          </cell>
          <cell r="AY33">
            <v>27865</v>
          </cell>
          <cell r="AZ33" t="str">
            <v>1</v>
          </cell>
          <cell r="BA33" t="str">
            <v>2</v>
          </cell>
          <cell r="BB33">
            <v>21</v>
          </cell>
          <cell r="BC33" t="str">
            <v>1</v>
          </cell>
          <cell r="BD33">
            <v>211327865</v>
          </cell>
          <cell r="BE33" t="str">
            <v>Ａ型</v>
          </cell>
          <cell r="BF33" t="str">
            <v>1</v>
          </cell>
          <cell r="BG33">
            <v>211327865</v>
          </cell>
          <cell r="BH33">
            <v>16.3</v>
          </cell>
          <cell r="BI33" t="str">
            <v>大阪労働衛生センター第一病院保育室</v>
          </cell>
        </row>
        <row r="34">
          <cell r="A34" t="str">
            <v>豊川病院</v>
          </cell>
          <cell r="B34" t="str">
            <v>個人</v>
          </cell>
          <cell r="C34" t="str">
            <v>S62</v>
          </cell>
          <cell r="D34">
            <v>4</v>
          </cell>
          <cell r="E34">
            <v>1</v>
          </cell>
          <cell r="F34">
            <v>1800000</v>
          </cell>
          <cell r="G34">
            <v>3305000</v>
          </cell>
          <cell r="H34">
            <v>9318740</v>
          </cell>
          <cell r="I34">
            <v>0</v>
          </cell>
          <cell r="J34">
            <v>14423740</v>
          </cell>
          <cell r="K34">
            <v>12100000</v>
          </cell>
          <cell r="L34">
            <v>2323740</v>
          </cell>
          <cell r="M34">
            <v>14423740</v>
          </cell>
          <cell r="N34">
            <v>0</v>
          </cell>
          <cell r="O34">
            <v>3</v>
          </cell>
          <cell r="P34">
            <v>2</v>
          </cell>
          <cell r="Q34">
            <v>3.3</v>
          </cell>
          <cell r="R34" t="str">
            <v>直</v>
          </cell>
          <cell r="S34">
            <v>8.25</v>
          </cell>
          <cell r="T34">
            <v>192</v>
          </cell>
          <cell r="U34">
            <v>17500</v>
          </cell>
          <cell r="V34">
            <v>17500</v>
          </cell>
          <cell r="W34">
            <v>0</v>
          </cell>
          <cell r="X34">
            <v>2</v>
          </cell>
          <cell r="Y34">
            <v>4</v>
          </cell>
          <cell r="Z34">
            <v>2</v>
          </cell>
          <cell r="AA34">
            <v>8</v>
          </cell>
          <cell r="AB34">
            <v>1127708000</v>
          </cell>
          <cell r="AC34">
            <v>7730000</v>
          </cell>
          <cell r="AD34">
            <v>0</v>
          </cell>
          <cell r="AE34">
            <v>1135438000</v>
          </cell>
          <cell r="AF34">
            <v>1077405000</v>
          </cell>
          <cell r="AG34">
            <v>0</v>
          </cell>
          <cell r="AH34">
            <v>0</v>
          </cell>
          <cell r="AI34">
            <v>1077405000</v>
          </cell>
          <cell r="AJ34">
            <v>58033000</v>
          </cell>
          <cell r="AK34" t="str">
            <v>○</v>
          </cell>
          <cell r="AL34" t="str">
            <v>○</v>
          </cell>
          <cell r="AM34" t="str">
            <v>×</v>
          </cell>
          <cell r="AN34" t="str">
            <v>○</v>
          </cell>
          <cell r="AO34" t="str">
            <v/>
          </cell>
          <cell r="AP34" t="str">
            <v>16</v>
          </cell>
          <cell r="AQ34" t="str">
            <v>16</v>
          </cell>
          <cell r="AR34" t="str">
            <v>Ａ型</v>
          </cell>
          <cell r="AS34">
            <v>2</v>
          </cell>
          <cell r="AT34">
            <v>3.8</v>
          </cell>
          <cell r="AU34">
            <v>16733340</v>
          </cell>
          <cell r="AV34">
            <v>12623740</v>
          </cell>
          <cell r="AW34" t="str">
            <v>昭和６２</v>
          </cell>
          <cell r="AX34">
            <v>31868</v>
          </cell>
          <cell r="AY34">
            <v>31868</v>
          </cell>
          <cell r="AZ34" t="str">
            <v>1</v>
          </cell>
          <cell r="BA34" t="str">
            <v>2</v>
          </cell>
          <cell r="BB34">
            <v>22</v>
          </cell>
          <cell r="BC34" t="str">
            <v>1</v>
          </cell>
          <cell r="BD34">
            <v>211631868</v>
          </cell>
          <cell r="BE34" t="str">
            <v>Ａ型</v>
          </cell>
          <cell r="BF34" t="str">
            <v>1</v>
          </cell>
          <cell r="BG34">
            <v>211631868</v>
          </cell>
          <cell r="BH34">
            <v>4.5</v>
          </cell>
          <cell r="BI34" t="str">
            <v>豊川病院内保育所</v>
          </cell>
        </row>
        <row r="35">
          <cell r="A35" t="str">
            <v>畷生会脳神経外科病院</v>
          </cell>
          <cell r="B35" t="str">
            <v>個人</v>
          </cell>
          <cell r="C35" t="str">
            <v>S63</v>
          </cell>
          <cell r="D35">
            <v>9</v>
          </cell>
          <cell r="E35">
            <v>7</v>
          </cell>
          <cell r="F35">
            <v>1050000</v>
          </cell>
          <cell r="G35">
            <v>2830000</v>
          </cell>
          <cell r="H35">
            <v>6516850</v>
          </cell>
          <cell r="I35">
            <v>300000</v>
          </cell>
          <cell r="J35">
            <v>10696850</v>
          </cell>
          <cell r="K35">
            <v>8511850</v>
          </cell>
          <cell r="L35">
            <v>2185000</v>
          </cell>
          <cell r="M35">
            <v>10696850</v>
          </cell>
          <cell r="N35">
            <v>0</v>
          </cell>
          <cell r="O35">
            <v>2</v>
          </cell>
          <cell r="P35">
            <v>1</v>
          </cell>
          <cell r="Q35">
            <v>2.4</v>
          </cell>
          <cell r="R35" t="str">
            <v>直</v>
          </cell>
          <cell r="S35">
            <v>9</v>
          </cell>
          <cell r="T35">
            <v>192</v>
          </cell>
          <cell r="U35">
            <v>6401</v>
          </cell>
          <cell r="V35">
            <v>6401</v>
          </cell>
          <cell r="W35">
            <v>1</v>
          </cell>
          <cell r="X35">
            <v>7</v>
          </cell>
          <cell r="Y35">
            <v>1</v>
          </cell>
          <cell r="Z35">
            <v>8</v>
          </cell>
          <cell r="AA35">
            <v>17</v>
          </cell>
          <cell r="AB35">
            <v>2661797676</v>
          </cell>
          <cell r="AC35">
            <v>40272459</v>
          </cell>
          <cell r="AD35">
            <v>0</v>
          </cell>
          <cell r="AE35">
            <v>2702070135</v>
          </cell>
          <cell r="AF35">
            <v>2428641862</v>
          </cell>
          <cell r="AG35">
            <v>87631544</v>
          </cell>
          <cell r="AH35">
            <v>0</v>
          </cell>
          <cell r="AI35">
            <v>2516273406</v>
          </cell>
          <cell r="AJ35">
            <v>185796729</v>
          </cell>
          <cell r="AK35" t="str">
            <v>○</v>
          </cell>
          <cell r="AL35" t="str">
            <v/>
          </cell>
          <cell r="AM35" t="str">
            <v>16</v>
          </cell>
          <cell r="AN35" t="str">
            <v>○</v>
          </cell>
          <cell r="AO35" t="str">
            <v/>
          </cell>
          <cell r="AP35" t="str">
            <v>16</v>
          </cell>
          <cell r="AQ35" t="str">
            <v>16</v>
          </cell>
          <cell r="AR35" t="str">
            <v>Ａ型</v>
          </cell>
          <cell r="AS35">
            <v>2</v>
          </cell>
          <cell r="AT35">
            <v>8.1</v>
          </cell>
          <cell r="AU35">
            <v>32900200</v>
          </cell>
          <cell r="AV35">
            <v>9346850</v>
          </cell>
          <cell r="AW35" t="str">
            <v>昭和６３</v>
          </cell>
          <cell r="AX35">
            <v>32393</v>
          </cell>
          <cell r="AY35">
            <v>32393</v>
          </cell>
          <cell r="AZ35">
            <v>211632393</v>
          </cell>
          <cell r="BA35" t="str">
            <v>2</v>
          </cell>
          <cell r="BB35">
            <v>23</v>
          </cell>
          <cell r="BC35" t="str">
            <v>1</v>
          </cell>
          <cell r="BD35">
            <v>211632393</v>
          </cell>
          <cell r="BE35" t="str">
            <v>Ａ型</v>
          </cell>
          <cell r="BF35" t="str">
            <v>1</v>
          </cell>
          <cell r="BG35">
            <v>211632393</v>
          </cell>
          <cell r="BH35">
            <v>19.8</v>
          </cell>
          <cell r="BI35" t="str">
            <v>畷生会脳神経外科病院内保育所</v>
          </cell>
        </row>
        <row r="36">
          <cell r="A36" t="str">
            <v>東佐野病院</v>
          </cell>
          <cell r="B36" t="str">
            <v>個人</v>
          </cell>
          <cell r="C36" t="str">
            <v>H2</v>
          </cell>
          <cell r="D36">
            <v>1</v>
          </cell>
          <cell r="E36">
            <v>16</v>
          </cell>
          <cell r="F36">
            <v>0</v>
          </cell>
          <cell r="G36">
            <v>0</v>
          </cell>
          <cell r="H36">
            <v>0</v>
          </cell>
          <cell r="I36">
            <v>3</v>
          </cell>
          <cell r="J36">
            <v>0</v>
          </cell>
          <cell r="K36" t="str">
            <v>直</v>
          </cell>
          <cell r="L36">
            <v>8.5</v>
          </cell>
          <cell r="M36">
            <v>0</v>
          </cell>
          <cell r="N36">
            <v>0</v>
          </cell>
          <cell r="O36">
            <v>3</v>
          </cell>
          <cell r="P36">
            <v>4</v>
          </cell>
          <cell r="Q36">
            <v>3</v>
          </cell>
          <cell r="R36" t="str">
            <v>直</v>
          </cell>
          <cell r="S36">
            <v>8.5</v>
          </cell>
          <cell r="T36">
            <v>180</v>
          </cell>
          <cell r="U36" t="str">
            <v/>
          </cell>
          <cell r="V36">
            <v>10000</v>
          </cell>
          <cell r="W36" t="str">
            <v>16</v>
          </cell>
          <cell r="X36" t="str">
            <v>Ａ型</v>
          </cell>
          <cell r="Y36">
            <v>2</v>
          </cell>
          <cell r="Z36">
            <v>4</v>
          </cell>
          <cell r="AA36">
            <v>4</v>
          </cell>
          <cell r="AB36">
            <v>0</v>
          </cell>
          <cell r="AC36" t="str">
            <v>昭和５１</v>
          </cell>
          <cell r="AD36">
            <v>32889</v>
          </cell>
          <cell r="AE36">
            <v>0</v>
          </cell>
          <cell r="AF36" t="str">
            <v>2</v>
          </cell>
          <cell r="AG36">
            <v>24</v>
          </cell>
          <cell r="AH36" t="str">
            <v>1</v>
          </cell>
          <cell r="AI36">
            <v>0</v>
          </cell>
          <cell r="AJ36">
            <v>0</v>
          </cell>
          <cell r="AK36" t="str">
            <v>1</v>
          </cell>
          <cell r="AL36">
            <v>211632889</v>
          </cell>
          <cell r="AM36" t="e">
            <v>#DIV/0!</v>
          </cell>
          <cell r="AN36" t="str">
            <v>○</v>
          </cell>
          <cell r="AO36" t="str">
            <v/>
          </cell>
          <cell r="AP36" t="str">
            <v>16</v>
          </cell>
          <cell r="AQ36" t="str">
            <v>16</v>
          </cell>
          <cell r="AR36" t="str">
            <v>Ａ型</v>
          </cell>
          <cell r="AS36">
            <v>2</v>
          </cell>
          <cell r="AT36">
            <v>2</v>
          </cell>
          <cell r="AU36">
            <v>7584000</v>
          </cell>
          <cell r="AV36">
            <v>0</v>
          </cell>
          <cell r="AW36" t="str">
            <v>昭和５１</v>
          </cell>
          <cell r="AX36">
            <v>32889</v>
          </cell>
          <cell r="AY36">
            <v>32599</v>
          </cell>
          <cell r="BA36" t="str">
            <v>2</v>
          </cell>
          <cell r="BB36">
            <v>24</v>
          </cell>
          <cell r="BC36" t="str">
            <v>1</v>
          </cell>
          <cell r="BD36">
            <v>211632889</v>
          </cell>
          <cell r="BE36" t="str">
            <v>Ａ型</v>
          </cell>
          <cell r="BF36" t="str">
            <v>1</v>
          </cell>
          <cell r="BG36">
            <v>211632889</v>
          </cell>
          <cell r="BH36" t="e">
            <v>#DIV/0!</v>
          </cell>
        </row>
        <row r="37">
          <cell r="A37" t="str">
            <v>全南病院</v>
          </cell>
          <cell r="B37" t="str">
            <v>個人</v>
          </cell>
          <cell r="C37" t="str">
            <v>H3</v>
          </cell>
          <cell r="D37">
            <v>10</v>
          </cell>
          <cell r="E37">
            <v>1</v>
          </cell>
          <cell r="F37">
            <v>1134000</v>
          </cell>
          <cell r="G37">
            <v>8722500</v>
          </cell>
          <cell r="H37">
            <v>8722500</v>
          </cell>
          <cell r="I37">
            <v>9455000</v>
          </cell>
          <cell r="J37">
            <v>9856500</v>
          </cell>
          <cell r="K37">
            <v>9455000</v>
          </cell>
          <cell r="L37">
            <v>401500</v>
          </cell>
          <cell r="M37">
            <v>9856500</v>
          </cell>
          <cell r="N37">
            <v>0</v>
          </cell>
          <cell r="O37">
            <v>3</v>
          </cell>
          <cell r="P37">
            <v>0</v>
          </cell>
          <cell r="Q37">
            <v>3</v>
          </cell>
          <cell r="R37" t="str">
            <v>直</v>
          </cell>
          <cell r="S37">
            <v>10</v>
          </cell>
          <cell r="T37">
            <v>0</v>
          </cell>
          <cell r="U37">
            <v>5</v>
          </cell>
          <cell r="V37">
            <v>6300</v>
          </cell>
          <cell r="W37">
            <v>1</v>
          </cell>
          <cell r="X37">
            <v>5</v>
          </cell>
          <cell r="Y37">
            <v>4</v>
          </cell>
          <cell r="Z37">
            <v>4</v>
          </cell>
          <cell r="AA37">
            <v>14</v>
          </cell>
          <cell r="AB37">
            <v>896929000</v>
          </cell>
          <cell r="AC37">
            <v>7393000</v>
          </cell>
          <cell r="AD37">
            <v>6800000</v>
          </cell>
          <cell r="AE37">
            <v>911122000</v>
          </cell>
          <cell r="AF37">
            <v>843282000</v>
          </cell>
          <cell r="AG37">
            <v>19712000</v>
          </cell>
          <cell r="AH37">
            <v>0</v>
          </cell>
          <cell r="AI37">
            <v>862994000</v>
          </cell>
          <cell r="AJ37">
            <v>48128000</v>
          </cell>
          <cell r="AK37" t="str">
            <v>×</v>
          </cell>
          <cell r="AL37" t="str">
            <v>×</v>
          </cell>
          <cell r="AM37" t="str">
            <v>×</v>
          </cell>
          <cell r="AN37" t="str">
            <v>○</v>
          </cell>
          <cell r="AO37" t="str">
            <v/>
          </cell>
          <cell r="AP37" t="str">
            <v>16</v>
          </cell>
          <cell r="AQ37" t="str">
            <v>16</v>
          </cell>
          <cell r="AR37" t="str">
            <v>Ａ型</v>
          </cell>
          <cell r="AS37">
            <v>2</v>
          </cell>
          <cell r="AT37">
            <v>6.7</v>
          </cell>
          <cell r="AU37">
            <v>25807900</v>
          </cell>
          <cell r="AV37">
            <v>8722500</v>
          </cell>
          <cell r="AW37">
            <v>25</v>
          </cell>
          <cell r="AX37">
            <v>33512</v>
          </cell>
          <cell r="AY37">
            <v>33512</v>
          </cell>
          <cell r="AZ37" t="str">
            <v>Ａ型</v>
          </cell>
          <cell r="BA37" t="str">
            <v>2</v>
          </cell>
          <cell r="BB37">
            <v>25</v>
          </cell>
          <cell r="BC37" t="str">
            <v>1</v>
          </cell>
          <cell r="BD37">
            <v>211633512</v>
          </cell>
          <cell r="BE37" t="str">
            <v>Ａ型</v>
          </cell>
          <cell r="BF37" t="str">
            <v>1</v>
          </cell>
          <cell r="BG37">
            <v>211633512</v>
          </cell>
          <cell r="BH37">
            <v>5.5</v>
          </cell>
          <cell r="BI37" t="str">
            <v>全南病院託児所</v>
          </cell>
        </row>
        <row r="38">
          <cell r="A38" t="str">
            <v>守口敬任会病院</v>
          </cell>
          <cell r="B38" t="str">
            <v>個人</v>
          </cell>
          <cell r="C38" t="str">
            <v>H3</v>
          </cell>
          <cell r="D38">
            <v>12</v>
          </cell>
          <cell r="E38">
            <v>1</v>
          </cell>
          <cell r="F38">
            <v>0</v>
          </cell>
          <cell r="G38">
            <v>0</v>
          </cell>
          <cell r="H38">
            <v>0</v>
          </cell>
          <cell r="I38">
            <v>6</v>
          </cell>
          <cell r="J38">
            <v>0</v>
          </cell>
          <cell r="K38" t="str">
            <v>直</v>
          </cell>
          <cell r="L38">
            <v>8.25</v>
          </cell>
          <cell r="M38">
            <v>0</v>
          </cell>
          <cell r="N38">
            <v>0</v>
          </cell>
          <cell r="O38">
            <v>6</v>
          </cell>
          <cell r="P38">
            <v>24</v>
          </cell>
          <cell r="Q38">
            <v>6</v>
          </cell>
          <cell r="R38" t="str">
            <v>直</v>
          </cell>
          <cell r="S38">
            <v>8.25</v>
          </cell>
          <cell r="T38">
            <v>108</v>
          </cell>
          <cell r="U38" t="str">
            <v/>
          </cell>
          <cell r="V38">
            <v>8500</v>
          </cell>
          <cell r="W38" t="str">
            <v>16</v>
          </cell>
          <cell r="X38" t="str">
            <v>Ａ型</v>
          </cell>
          <cell r="Y38">
            <v>2</v>
          </cell>
          <cell r="Z38">
            <v>24</v>
          </cell>
          <cell r="AA38">
            <v>24</v>
          </cell>
          <cell r="AB38">
            <v>0</v>
          </cell>
          <cell r="AC38" t="str">
            <v>昭和５０</v>
          </cell>
          <cell r="AD38">
            <v>33573</v>
          </cell>
          <cell r="AE38">
            <v>0</v>
          </cell>
          <cell r="AF38" t="str">
            <v>2</v>
          </cell>
          <cell r="AG38">
            <v>26</v>
          </cell>
          <cell r="AH38" t="str">
            <v>1</v>
          </cell>
          <cell r="AI38">
            <v>0</v>
          </cell>
          <cell r="AJ38">
            <v>0</v>
          </cell>
          <cell r="AK38" t="str">
            <v>1</v>
          </cell>
          <cell r="AL38">
            <v>211633573</v>
          </cell>
          <cell r="AM38" t="e">
            <v>#DIV/0!</v>
          </cell>
          <cell r="AN38" t="str">
            <v>○</v>
          </cell>
          <cell r="AO38" t="str">
            <v/>
          </cell>
          <cell r="AP38" t="str">
            <v>16</v>
          </cell>
          <cell r="AQ38" t="str">
            <v>16</v>
          </cell>
          <cell r="AR38" t="str">
            <v>Ａ型</v>
          </cell>
          <cell r="AS38">
            <v>2</v>
          </cell>
          <cell r="AT38">
            <v>11.4</v>
          </cell>
          <cell r="AU38">
            <v>43228800</v>
          </cell>
          <cell r="AV38">
            <v>0</v>
          </cell>
          <cell r="AW38" t="str">
            <v>昭和５０</v>
          </cell>
          <cell r="AX38">
            <v>33573</v>
          </cell>
          <cell r="AY38">
            <v>33573</v>
          </cell>
          <cell r="BA38" t="str">
            <v>2</v>
          </cell>
          <cell r="BB38">
            <v>26</v>
          </cell>
          <cell r="BC38" t="str">
            <v>1</v>
          </cell>
          <cell r="BD38">
            <v>211633573</v>
          </cell>
          <cell r="BE38" t="str">
            <v>Ａ型</v>
          </cell>
          <cell r="BF38" t="str">
            <v>1</v>
          </cell>
          <cell r="BG38">
            <v>211633573</v>
          </cell>
          <cell r="BH38" t="e">
            <v>#DIV/0!</v>
          </cell>
        </row>
        <row r="39">
          <cell r="A39" t="str">
            <v>青山病院</v>
          </cell>
          <cell r="B39" t="str">
            <v>個人</v>
          </cell>
          <cell r="C39" t="str">
            <v>H5</v>
          </cell>
          <cell r="D39">
            <v>7</v>
          </cell>
          <cell r="E39">
            <v>1</v>
          </cell>
          <cell r="F39">
            <v>2000000</v>
          </cell>
          <cell r="G39">
            <v>3000000</v>
          </cell>
          <cell r="H39">
            <v>8330000</v>
          </cell>
          <cell r="I39">
            <v>0</v>
          </cell>
          <cell r="J39">
            <v>13330000</v>
          </cell>
          <cell r="K39">
            <v>9000000</v>
          </cell>
          <cell r="L39">
            <v>4330000</v>
          </cell>
          <cell r="M39">
            <v>13330000</v>
          </cell>
          <cell r="N39">
            <v>0</v>
          </cell>
          <cell r="O39">
            <v>2</v>
          </cell>
          <cell r="P39">
            <v>2</v>
          </cell>
          <cell r="Q39">
            <v>3.4</v>
          </cell>
          <cell r="R39" t="str">
            <v>○</v>
          </cell>
          <cell r="S39">
            <v>9</v>
          </cell>
          <cell r="T39">
            <v>132</v>
          </cell>
          <cell r="U39">
            <v>10000</v>
          </cell>
          <cell r="V39">
            <v>10000</v>
          </cell>
          <cell r="W39">
            <v>2</v>
          </cell>
          <cell r="X39">
            <v>4</v>
          </cell>
          <cell r="Y39">
            <v>4</v>
          </cell>
          <cell r="Z39">
            <v>0</v>
          </cell>
          <cell r="AA39">
            <v>10</v>
          </cell>
          <cell r="AB39">
            <v>1472555121</v>
          </cell>
          <cell r="AC39">
            <v>29445330</v>
          </cell>
          <cell r="AD39">
            <v>0</v>
          </cell>
          <cell r="AE39">
            <v>1502000451</v>
          </cell>
          <cell r="AF39">
            <v>1468228652</v>
          </cell>
          <cell r="AG39">
            <v>8074560</v>
          </cell>
          <cell r="AH39">
            <v>0</v>
          </cell>
          <cell r="AI39">
            <v>1476303212</v>
          </cell>
          <cell r="AJ39">
            <v>25697239</v>
          </cell>
          <cell r="AK39" t="str">
            <v>○</v>
          </cell>
          <cell r="AL39" t="str">
            <v>○</v>
          </cell>
          <cell r="AM39" t="str">
            <v>○</v>
          </cell>
          <cell r="AN39" t="str">
            <v>○</v>
          </cell>
          <cell r="AO39" t="str">
            <v/>
          </cell>
          <cell r="AP39" t="str">
            <v>16</v>
          </cell>
          <cell r="AQ39" t="str">
            <v>16</v>
          </cell>
          <cell r="AR39" t="str">
            <v>Ａ型</v>
          </cell>
          <cell r="AS39">
            <v>2</v>
          </cell>
          <cell r="AT39">
            <v>4.8</v>
          </cell>
          <cell r="AU39">
            <v>22531600</v>
          </cell>
          <cell r="AV39">
            <v>11330000</v>
          </cell>
          <cell r="AW39" t="str">
            <v>平成　５</v>
          </cell>
          <cell r="AX39">
            <v>34151</v>
          </cell>
          <cell r="AY39">
            <v>34151</v>
          </cell>
          <cell r="AZ39" t="str">
            <v>1</v>
          </cell>
          <cell r="BA39" t="str">
            <v>2</v>
          </cell>
          <cell r="BB39">
            <v>27</v>
          </cell>
          <cell r="BC39" t="str">
            <v>1</v>
          </cell>
          <cell r="BD39">
            <v>211634151</v>
          </cell>
          <cell r="BE39" t="str">
            <v>Ａ型</v>
          </cell>
          <cell r="BF39" t="str">
            <v>1</v>
          </cell>
          <cell r="BG39">
            <v>211634151</v>
          </cell>
          <cell r="BH39">
            <v>2.2000000000000002</v>
          </cell>
          <cell r="BI39" t="str">
            <v>青山病院内保育所ちびっこ園</v>
          </cell>
        </row>
        <row r="40">
          <cell r="A40" t="str">
            <v>生野愛和病院</v>
          </cell>
          <cell r="B40" t="str">
            <v>個人</v>
          </cell>
          <cell r="C40" t="str">
            <v>H5</v>
          </cell>
          <cell r="D40">
            <v>10</v>
          </cell>
          <cell r="E40">
            <v>1</v>
          </cell>
          <cell r="F40">
            <v>1000000</v>
          </cell>
          <cell r="G40">
            <v>1878000</v>
          </cell>
          <cell r="H40">
            <v>11512000</v>
          </cell>
          <cell r="I40">
            <v>0</v>
          </cell>
          <cell r="J40">
            <v>14390000</v>
          </cell>
          <cell r="K40">
            <v>11750000</v>
          </cell>
          <cell r="L40">
            <v>2640000</v>
          </cell>
          <cell r="M40">
            <v>14390000</v>
          </cell>
          <cell r="N40">
            <v>0</v>
          </cell>
          <cell r="O40">
            <v>2</v>
          </cell>
          <cell r="P40">
            <v>3</v>
          </cell>
          <cell r="Q40">
            <v>3.2</v>
          </cell>
          <cell r="R40" t="str">
            <v>直</v>
          </cell>
          <cell r="S40">
            <v>9</v>
          </cell>
          <cell r="T40">
            <v>84</v>
          </cell>
          <cell r="U40">
            <v>6100</v>
          </cell>
          <cell r="V40">
            <v>6100</v>
          </cell>
          <cell r="W40">
            <v>2</v>
          </cell>
          <cell r="X40">
            <v>7</v>
          </cell>
          <cell r="Y40">
            <v>2</v>
          </cell>
          <cell r="Z40">
            <v>3</v>
          </cell>
          <cell r="AA40">
            <v>14</v>
          </cell>
          <cell r="AB40">
            <v>813591759</v>
          </cell>
          <cell r="AC40">
            <v>8947712</v>
          </cell>
          <cell r="AD40">
            <v>0</v>
          </cell>
          <cell r="AE40">
            <v>822539471</v>
          </cell>
          <cell r="AF40">
            <v>818243129</v>
          </cell>
          <cell r="AG40">
            <v>16223683</v>
          </cell>
          <cell r="AH40">
            <v>0</v>
          </cell>
          <cell r="AI40">
            <v>834466812</v>
          </cell>
          <cell r="AJ40">
            <v>-11927341</v>
          </cell>
          <cell r="AK40" t="str">
            <v>○</v>
          </cell>
          <cell r="AL40" t="str">
            <v/>
          </cell>
          <cell r="AM40" t="str">
            <v>16</v>
          </cell>
          <cell r="AN40" t="str">
            <v>○</v>
          </cell>
          <cell r="AO40" t="str">
            <v/>
          </cell>
          <cell r="AP40" t="str">
            <v>16</v>
          </cell>
          <cell r="AQ40" t="str">
            <v>16</v>
          </cell>
          <cell r="AR40" t="str">
            <v>Ａ型</v>
          </cell>
          <cell r="AS40">
            <v>2</v>
          </cell>
          <cell r="AT40">
            <v>6.7</v>
          </cell>
          <cell r="AU40">
            <v>28046400</v>
          </cell>
          <cell r="AV40">
            <v>13390000</v>
          </cell>
          <cell r="AW40" t="str">
            <v>平成　元</v>
          </cell>
          <cell r="AX40">
            <v>34243</v>
          </cell>
          <cell r="AY40">
            <v>34243</v>
          </cell>
          <cell r="AZ40">
            <v>211634243</v>
          </cell>
          <cell r="BA40" t="str">
            <v>2</v>
          </cell>
          <cell r="BB40">
            <v>28</v>
          </cell>
          <cell r="BC40" t="str">
            <v>1</v>
          </cell>
          <cell r="BD40">
            <v>211634243</v>
          </cell>
          <cell r="BE40" t="str">
            <v>Ａ型</v>
          </cell>
          <cell r="BF40" t="str">
            <v>1</v>
          </cell>
          <cell r="BG40">
            <v>211634243</v>
          </cell>
          <cell r="BH40">
            <v>-0.8</v>
          </cell>
          <cell r="BI40" t="str">
            <v>生野愛和病院保育所</v>
          </cell>
        </row>
        <row r="41">
          <cell r="A41" t="str">
            <v>新世病院</v>
          </cell>
          <cell r="B41" t="str">
            <v>個人</v>
          </cell>
          <cell r="C41" t="str">
            <v>H6</v>
          </cell>
          <cell r="D41">
            <v>4</v>
          </cell>
          <cell r="E41">
            <v>1</v>
          </cell>
          <cell r="F41">
            <v>2000000</v>
          </cell>
          <cell r="G41">
            <v>5600000</v>
          </cell>
          <cell r="H41">
            <v>6640000</v>
          </cell>
          <cell r="I41">
            <v>100000</v>
          </cell>
          <cell r="J41">
            <v>14340000</v>
          </cell>
          <cell r="K41">
            <v>13200000</v>
          </cell>
          <cell r="L41">
            <v>1140000</v>
          </cell>
          <cell r="M41">
            <v>14340000</v>
          </cell>
          <cell r="N41">
            <v>0</v>
          </cell>
          <cell r="O41">
            <v>4</v>
          </cell>
          <cell r="P41">
            <v>0</v>
          </cell>
          <cell r="Q41">
            <v>4</v>
          </cell>
          <cell r="R41" t="str">
            <v>直</v>
          </cell>
          <cell r="S41">
            <v>8.5</v>
          </cell>
          <cell r="T41">
            <v>96</v>
          </cell>
          <cell r="U41">
            <v>12500</v>
          </cell>
          <cell r="V41">
            <v>12500</v>
          </cell>
          <cell r="W41">
            <v>2</v>
          </cell>
          <cell r="X41">
            <v>5</v>
          </cell>
          <cell r="Y41">
            <v>5</v>
          </cell>
          <cell r="Z41">
            <v>11</v>
          </cell>
          <cell r="AA41">
            <v>23</v>
          </cell>
          <cell r="AB41">
            <v>1448316073</v>
          </cell>
          <cell r="AC41">
            <v>10750468</v>
          </cell>
          <cell r="AD41">
            <v>0</v>
          </cell>
          <cell r="AE41">
            <v>1459066541</v>
          </cell>
          <cell r="AF41">
            <v>1264197670</v>
          </cell>
          <cell r="AG41">
            <v>104807268</v>
          </cell>
          <cell r="AH41">
            <v>0</v>
          </cell>
          <cell r="AI41">
            <v>1369004938</v>
          </cell>
          <cell r="AJ41">
            <v>90061603</v>
          </cell>
          <cell r="AK41" t="str">
            <v>○</v>
          </cell>
          <cell r="AL41" t="str">
            <v>○</v>
          </cell>
          <cell r="AM41" t="str">
            <v>×</v>
          </cell>
          <cell r="AN41" t="str">
            <v>○</v>
          </cell>
          <cell r="AO41" t="str">
            <v/>
          </cell>
          <cell r="AP41" t="str">
            <v>16</v>
          </cell>
          <cell r="AQ41" t="str">
            <v>16</v>
          </cell>
          <cell r="AR41" t="str">
            <v>Ａ型</v>
          </cell>
          <cell r="AS41">
            <v>2</v>
          </cell>
          <cell r="AT41">
            <v>11</v>
          </cell>
          <cell r="AU41">
            <v>42852000</v>
          </cell>
          <cell r="AV41">
            <v>12240000</v>
          </cell>
          <cell r="AW41" t="str">
            <v>平成６年４月</v>
          </cell>
          <cell r="AX41">
            <v>34425</v>
          </cell>
          <cell r="AY41">
            <v>34425</v>
          </cell>
          <cell r="AZ41" t="str">
            <v>1</v>
          </cell>
          <cell r="BA41" t="str">
            <v>2</v>
          </cell>
          <cell r="BB41">
            <v>29</v>
          </cell>
          <cell r="BC41" t="str">
            <v>1</v>
          </cell>
          <cell r="BD41">
            <v>211634425</v>
          </cell>
          <cell r="BE41" t="str">
            <v>Ａ型</v>
          </cell>
          <cell r="BF41" t="str">
            <v>1</v>
          </cell>
          <cell r="BG41">
            <v>211634425</v>
          </cell>
          <cell r="BH41">
            <v>7.3</v>
          </cell>
          <cell r="BI41" t="str">
            <v>新世病院附属あこ保育所</v>
          </cell>
        </row>
        <row r="42">
          <cell r="A42" t="str">
            <v>星光病院</v>
          </cell>
          <cell r="B42" t="str">
            <v>個人</v>
          </cell>
          <cell r="C42" t="str">
            <v>H7</v>
          </cell>
          <cell r="D42">
            <v>4</v>
          </cell>
          <cell r="E42">
            <v>1</v>
          </cell>
          <cell r="F42">
            <v>502500</v>
          </cell>
          <cell r="G42">
            <v>2244000</v>
          </cell>
          <cell r="H42">
            <v>6453924</v>
          </cell>
          <cell r="I42">
            <v>73650</v>
          </cell>
          <cell r="J42">
            <v>9274074</v>
          </cell>
          <cell r="K42">
            <v>7580692</v>
          </cell>
          <cell r="L42">
            <v>1693382</v>
          </cell>
          <cell r="M42">
            <v>9274074</v>
          </cell>
          <cell r="N42">
            <v>0</v>
          </cell>
          <cell r="O42">
            <v>2</v>
          </cell>
          <cell r="P42">
            <v>3.5</v>
          </cell>
          <cell r="Q42">
            <v>3.5</v>
          </cell>
          <cell r="R42" t="str">
            <v>直</v>
          </cell>
          <cell r="S42">
            <v>9.67</v>
          </cell>
          <cell r="T42">
            <v>72</v>
          </cell>
          <cell r="U42">
            <v>0</v>
          </cell>
          <cell r="V42">
            <v>7500</v>
          </cell>
          <cell r="W42">
            <v>0</v>
          </cell>
          <cell r="X42">
            <v>2</v>
          </cell>
          <cell r="Y42">
            <v>2</v>
          </cell>
          <cell r="Z42">
            <v>0</v>
          </cell>
          <cell r="AA42">
            <v>4</v>
          </cell>
          <cell r="AB42">
            <v>848271321</v>
          </cell>
          <cell r="AC42">
            <v>8665348</v>
          </cell>
          <cell r="AD42">
            <v>0</v>
          </cell>
          <cell r="AE42">
            <v>856936669</v>
          </cell>
          <cell r="AF42">
            <v>837268407</v>
          </cell>
          <cell r="AG42">
            <v>27157406</v>
          </cell>
          <cell r="AH42">
            <v>0</v>
          </cell>
          <cell r="AI42">
            <v>864425813</v>
          </cell>
          <cell r="AJ42">
            <v>-7489144</v>
          </cell>
          <cell r="AK42" t="str">
            <v>×</v>
          </cell>
          <cell r="AL42" t="str">
            <v>×</v>
          </cell>
          <cell r="AM42" t="str">
            <v>×</v>
          </cell>
          <cell r="AN42" t="str">
            <v>○</v>
          </cell>
          <cell r="AO42" t="str">
            <v/>
          </cell>
          <cell r="AP42" t="str">
            <v>16</v>
          </cell>
          <cell r="AQ42" t="str">
            <v>16</v>
          </cell>
          <cell r="AR42" t="str">
            <v>Ａ型</v>
          </cell>
          <cell r="AS42">
            <v>2</v>
          </cell>
          <cell r="AT42">
            <v>2</v>
          </cell>
          <cell r="AU42">
            <v>9277382</v>
          </cell>
          <cell r="AV42">
            <v>8697924</v>
          </cell>
          <cell r="AW42" t="str">
            <v>2</v>
          </cell>
          <cell r="AX42">
            <v>34790</v>
          </cell>
          <cell r="AY42">
            <v>34790</v>
          </cell>
          <cell r="AZ42">
            <v>211634790</v>
          </cell>
          <cell r="BA42" t="str">
            <v>2</v>
          </cell>
          <cell r="BB42">
            <v>30</v>
          </cell>
          <cell r="BC42" t="str">
            <v>1</v>
          </cell>
          <cell r="BD42">
            <v>211634790</v>
          </cell>
          <cell r="BE42" t="str">
            <v>Ａ型</v>
          </cell>
          <cell r="BF42" t="str">
            <v>1</v>
          </cell>
          <cell r="BG42">
            <v>211634790</v>
          </cell>
          <cell r="BH42">
            <v>-0.8</v>
          </cell>
          <cell r="BI42" t="str">
            <v>星光病院さつき保育所</v>
          </cell>
        </row>
        <row r="43">
          <cell r="A43" t="str">
            <v>中谷病院</v>
          </cell>
          <cell r="B43" t="str">
            <v>個人</v>
          </cell>
          <cell r="C43" t="str">
            <v>H8</v>
          </cell>
          <cell r="D43">
            <v>3</v>
          </cell>
          <cell r="E43">
            <v>1</v>
          </cell>
          <cell r="F43">
            <v>512000</v>
          </cell>
          <cell r="G43">
            <v>5313000</v>
          </cell>
          <cell r="H43">
            <v>5313000</v>
          </cell>
          <cell r="I43">
            <v>4135000</v>
          </cell>
          <cell r="J43">
            <v>5825000</v>
          </cell>
          <cell r="K43">
            <v>4135000</v>
          </cell>
          <cell r="L43">
            <v>1690000</v>
          </cell>
          <cell r="M43">
            <v>5825000</v>
          </cell>
          <cell r="N43">
            <v>0</v>
          </cell>
          <cell r="O43">
            <v>2</v>
          </cell>
          <cell r="P43">
            <v>36</v>
          </cell>
          <cell r="Q43">
            <v>2</v>
          </cell>
          <cell r="R43">
            <v>2</v>
          </cell>
          <cell r="S43">
            <v>10</v>
          </cell>
          <cell r="T43">
            <v>36</v>
          </cell>
          <cell r="U43">
            <v>798590927</v>
          </cell>
          <cell r="V43">
            <v>11000</v>
          </cell>
          <cell r="W43">
            <v>2</v>
          </cell>
          <cell r="X43">
            <v>2</v>
          </cell>
          <cell r="Y43">
            <v>790081293</v>
          </cell>
          <cell r="Z43">
            <v>20645609</v>
          </cell>
          <cell r="AA43">
            <v>4</v>
          </cell>
          <cell r="AB43">
            <v>798590927</v>
          </cell>
          <cell r="AC43">
            <v>43919174</v>
          </cell>
          <cell r="AD43">
            <v>0</v>
          </cell>
          <cell r="AE43">
            <v>842510101</v>
          </cell>
          <cell r="AF43">
            <v>790081293</v>
          </cell>
          <cell r="AG43">
            <v>20645609</v>
          </cell>
          <cell r="AH43">
            <v>0</v>
          </cell>
          <cell r="AI43">
            <v>810726902</v>
          </cell>
          <cell r="AJ43">
            <v>31783199</v>
          </cell>
          <cell r="AK43" t="str">
            <v>×</v>
          </cell>
          <cell r="AL43">
            <v>9274000</v>
          </cell>
          <cell r="AM43">
            <v>5313000</v>
          </cell>
          <cell r="AN43" t="str">
            <v>○</v>
          </cell>
          <cell r="AO43" t="str">
            <v/>
          </cell>
          <cell r="AP43" t="str">
            <v>16</v>
          </cell>
          <cell r="AQ43" t="str">
            <v>16</v>
          </cell>
          <cell r="AR43" t="str">
            <v>Ａ型</v>
          </cell>
          <cell r="AS43">
            <v>2</v>
          </cell>
          <cell r="AT43">
            <v>2</v>
          </cell>
          <cell r="AU43">
            <v>9274000</v>
          </cell>
          <cell r="AV43">
            <v>5313000</v>
          </cell>
          <cell r="AW43">
            <v>5.9</v>
          </cell>
          <cell r="AX43">
            <v>35125</v>
          </cell>
          <cell r="AY43">
            <v>34790</v>
          </cell>
          <cell r="BA43" t="str">
            <v>2</v>
          </cell>
          <cell r="BB43">
            <v>31</v>
          </cell>
          <cell r="BC43" t="str">
            <v>1</v>
          </cell>
          <cell r="BD43">
            <v>211635125</v>
          </cell>
          <cell r="BE43" t="str">
            <v>Ａ型</v>
          </cell>
          <cell r="BF43" t="str">
            <v>1</v>
          </cell>
          <cell r="BG43">
            <v>211635125</v>
          </cell>
          <cell r="BH43">
            <v>5.9</v>
          </cell>
          <cell r="BI43" t="str">
            <v>中谷病院内保育所</v>
          </cell>
        </row>
        <row r="44">
          <cell r="A44" t="str">
            <v>新井病院</v>
          </cell>
          <cell r="B44" t="str">
            <v>個人</v>
          </cell>
          <cell r="C44" t="str">
            <v>H8</v>
          </cell>
          <cell r="D44">
            <v>8</v>
          </cell>
          <cell r="E44">
            <v>1</v>
          </cell>
          <cell r="F44">
            <v>0</v>
          </cell>
          <cell r="G44">
            <v>0</v>
          </cell>
          <cell r="H44">
            <v>0</v>
          </cell>
          <cell r="I44">
            <v>2</v>
          </cell>
          <cell r="J44">
            <v>0</v>
          </cell>
          <cell r="K44" t="str">
            <v>直</v>
          </cell>
          <cell r="L44">
            <v>9</v>
          </cell>
          <cell r="M44">
            <v>0</v>
          </cell>
          <cell r="N44">
            <v>0</v>
          </cell>
          <cell r="O44">
            <v>4</v>
          </cell>
          <cell r="P44">
            <v>2</v>
          </cell>
          <cell r="Q44">
            <v>2</v>
          </cell>
          <cell r="R44" t="str">
            <v>直</v>
          </cell>
          <cell r="S44">
            <v>9</v>
          </cell>
          <cell r="T44">
            <v>0</v>
          </cell>
          <cell r="U44" t="str">
            <v/>
          </cell>
          <cell r="V44">
            <v>6200</v>
          </cell>
          <cell r="W44" t="str">
            <v>16</v>
          </cell>
          <cell r="X44" t="str">
            <v>Ａ型</v>
          </cell>
          <cell r="Y44">
            <v>2</v>
          </cell>
          <cell r="Z44">
            <v>4</v>
          </cell>
          <cell r="AA44">
            <v>4</v>
          </cell>
          <cell r="AB44">
            <v>0</v>
          </cell>
          <cell r="AC44" t="str">
            <v>昭和５４</v>
          </cell>
          <cell r="AD44">
            <v>35278</v>
          </cell>
          <cell r="AE44">
            <v>0</v>
          </cell>
          <cell r="AF44" t="str">
            <v>2</v>
          </cell>
          <cell r="AG44">
            <v>32</v>
          </cell>
          <cell r="AH44" t="str">
            <v>1</v>
          </cell>
          <cell r="AI44">
            <v>0</v>
          </cell>
          <cell r="AJ44">
            <v>0</v>
          </cell>
          <cell r="AK44" t="str">
            <v>1</v>
          </cell>
          <cell r="AL44">
            <v>211635278</v>
          </cell>
          <cell r="AM44" t="e">
            <v>#DIV/0!</v>
          </cell>
          <cell r="AN44" t="str">
            <v>○</v>
          </cell>
          <cell r="AO44" t="str">
            <v/>
          </cell>
          <cell r="AP44" t="str">
            <v>16</v>
          </cell>
          <cell r="AQ44" t="str">
            <v>16</v>
          </cell>
          <cell r="AR44" t="str">
            <v>Ａ型</v>
          </cell>
          <cell r="AS44">
            <v>2</v>
          </cell>
          <cell r="AT44">
            <v>2</v>
          </cell>
          <cell r="AU44">
            <v>7584000</v>
          </cell>
          <cell r="AV44">
            <v>0</v>
          </cell>
          <cell r="AW44" t="str">
            <v>昭和５４</v>
          </cell>
          <cell r="AX44">
            <v>35278</v>
          </cell>
          <cell r="AY44">
            <v>35278</v>
          </cell>
          <cell r="BA44" t="str">
            <v>2</v>
          </cell>
          <cell r="BB44">
            <v>32</v>
          </cell>
          <cell r="BC44" t="str">
            <v>1</v>
          </cell>
          <cell r="BD44">
            <v>211635278</v>
          </cell>
          <cell r="BE44" t="str">
            <v>Ａ型</v>
          </cell>
          <cell r="BF44" t="str">
            <v>1</v>
          </cell>
          <cell r="BG44">
            <v>211635278</v>
          </cell>
          <cell r="BH44" t="e">
            <v>#DIV/0!</v>
          </cell>
        </row>
        <row r="45">
          <cell r="A45" t="str">
            <v>日赤大阪府支部大阪赤十字病院</v>
          </cell>
          <cell r="B45" t="str">
            <v>日赤</v>
          </cell>
          <cell r="C45" t="str">
            <v>S47</v>
          </cell>
          <cell r="D45">
            <v>1</v>
          </cell>
          <cell r="E45">
            <v>13</v>
          </cell>
          <cell r="F45">
            <v>4700000</v>
          </cell>
          <cell r="G45">
            <v>2805000</v>
          </cell>
          <cell r="H45">
            <v>19635000</v>
          </cell>
          <cell r="I45">
            <v>0</v>
          </cell>
          <cell r="J45">
            <v>27140000</v>
          </cell>
          <cell r="K45">
            <v>23448000</v>
          </cell>
          <cell r="L45">
            <v>3692000</v>
          </cell>
          <cell r="M45">
            <v>27140000</v>
          </cell>
          <cell r="N45">
            <v>0</v>
          </cell>
          <cell r="O45">
            <v>6</v>
          </cell>
          <cell r="P45">
            <v>0</v>
          </cell>
          <cell r="Q45">
            <v>6</v>
          </cell>
          <cell r="R45" t="str">
            <v>○</v>
          </cell>
          <cell r="S45">
            <v>10</v>
          </cell>
          <cell r="T45">
            <v>0</v>
          </cell>
          <cell r="U45">
            <v>23000</v>
          </cell>
          <cell r="V45">
            <v>23000</v>
          </cell>
          <cell r="W45">
            <v>17</v>
          </cell>
          <cell r="X45">
            <v>6</v>
          </cell>
          <cell r="Y45">
            <v>0</v>
          </cell>
          <cell r="Z45">
            <v>0</v>
          </cell>
          <cell r="AA45">
            <v>23</v>
          </cell>
          <cell r="AB45">
            <v>17890278000</v>
          </cell>
          <cell r="AC45">
            <v>1001474000</v>
          </cell>
          <cell r="AD45">
            <v>101694000</v>
          </cell>
          <cell r="AE45">
            <v>18993446000</v>
          </cell>
          <cell r="AF45">
            <v>17956270000</v>
          </cell>
          <cell r="AG45">
            <v>1076745000</v>
          </cell>
          <cell r="AH45">
            <v>12425000</v>
          </cell>
          <cell r="AI45">
            <v>19045440000</v>
          </cell>
          <cell r="AJ45">
            <v>-51994000</v>
          </cell>
          <cell r="AK45" t="str">
            <v>○</v>
          </cell>
          <cell r="AL45" t="str">
            <v>03</v>
          </cell>
          <cell r="AM45" t="str">
            <v/>
          </cell>
          <cell r="AN45" t="str">
            <v>○</v>
          </cell>
          <cell r="AO45" t="str">
            <v>03</v>
          </cell>
          <cell r="AP45" t="str">
            <v/>
          </cell>
          <cell r="AQ45" t="str">
            <v>03</v>
          </cell>
          <cell r="AR45" t="str">
            <v>Ｂ型</v>
          </cell>
          <cell r="AS45">
            <v>4</v>
          </cell>
          <cell r="AT45">
            <v>11</v>
          </cell>
          <cell r="AU45">
            <v>45404000</v>
          </cell>
          <cell r="AV45">
            <v>22440000</v>
          </cell>
          <cell r="AW45" t="str">
            <v>昭和４７</v>
          </cell>
          <cell r="AX45">
            <v>26311</v>
          </cell>
          <cell r="AY45">
            <v>26024</v>
          </cell>
          <cell r="AZ45">
            <v>220326311</v>
          </cell>
          <cell r="BA45" t="str">
            <v>2</v>
          </cell>
          <cell r="BB45">
            <v>1</v>
          </cell>
          <cell r="BC45" t="str">
            <v>2</v>
          </cell>
          <cell r="BD45">
            <v>220326311</v>
          </cell>
          <cell r="BE45" t="str">
            <v>Ｂ型</v>
          </cell>
          <cell r="BF45" t="str">
            <v>2</v>
          </cell>
          <cell r="BG45">
            <v>220326311</v>
          </cell>
          <cell r="BH45">
            <v>-2.2999999999999998</v>
          </cell>
          <cell r="BI45" t="str">
            <v>大阪赤十字病院院内保育所</v>
          </cell>
        </row>
        <row r="46">
          <cell r="A46" t="str">
            <v>社会福祉法人済生会茨木病院</v>
          </cell>
          <cell r="B46" t="str">
            <v>済生会</v>
          </cell>
          <cell r="C46" t="str">
            <v>S47</v>
          </cell>
          <cell r="D46">
            <v>8</v>
          </cell>
          <cell r="E46">
            <v>28</v>
          </cell>
          <cell r="F46">
            <v>1900000</v>
          </cell>
          <cell r="G46">
            <v>2805000</v>
          </cell>
          <cell r="H46">
            <v>16752160</v>
          </cell>
          <cell r="I46">
            <v>0</v>
          </cell>
          <cell r="J46">
            <v>21457160</v>
          </cell>
          <cell r="K46">
            <v>17240160</v>
          </cell>
          <cell r="L46">
            <v>4217000</v>
          </cell>
          <cell r="M46">
            <v>21457160</v>
          </cell>
          <cell r="N46">
            <v>0</v>
          </cell>
          <cell r="O46">
            <v>4</v>
          </cell>
          <cell r="P46">
            <v>1</v>
          </cell>
          <cell r="Q46">
            <v>5</v>
          </cell>
          <cell r="R46" t="str">
            <v>直</v>
          </cell>
          <cell r="S46">
            <v>11</v>
          </cell>
          <cell r="T46">
            <v>0</v>
          </cell>
          <cell r="U46">
            <v>17736</v>
          </cell>
          <cell r="V46">
            <v>17736</v>
          </cell>
          <cell r="W46">
            <v>1</v>
          </cell>
          <cell r="X46">
            <v>5</v>
          </cell>
          <cell r="Y46">
            <v>0</v>
          </cell>
          <cell r="Z46">
            <v>0</v>
          </cell>
          <cell r="AA46">
            <v>6</v>
          </cell>
          <cell r="AB46">
            <v>4206380451</v>
          </cell>
          <cell r="AC46">
            <v>58944711</v>
          </cell>
          <cell r="AD46">
            <v>63783921</v>
          </cell>
          <cell r="AE46">
            <v>4329109083</v>
          </cell>
          <cell r="AF46">
            <v>4298415099</v>
          </cell>
          <cell r="AG46">
            <v>80568236</v>
          </cell>
          <cell r="AH46">
            <v>9274290</v>
          </cell>
          <cell r="AI46">
            <v>4388257625</v>
          </cell>
          <cell r="AJ46">
            <v>-59148542</v>
          </cell>
          <cell r="AK46" t="str">
            <v>○</v>
          </cell>
          <cell r="AL46" t="str">
            <v>04</v>
          </cell>
          <cell r="AM46" t="str">
            <v/>
          </cell>
          <cell r="AN46" t="str">
            <v>○</v>
          </cell>
          <cell r="AO46" t="str">
            <v>04</v>
          </cell>
          <cell r="AP46" t="str">
            <v/>
          </cell>
          <cell r="AQ46" t="str">
            <v>04</v>
          </cell>
          <cell r="AR46" t="str">
            <v>Ｂ型</v>
          </cell>
          <cell r="AS46">
            <v>4</v>
          </cell>
          <cell r="AT46">
            <v>4</v>
          </cell>
          <cell r="AU46">
            <v>19385000</v>
          </cell>
          <cell r="AV46">
            <v>17485000</v>
          </cell>
          <cell r="AW46" t="str">
            <v>昭和４７</v>
          </cell>
          <cell r="AX46">
            <v>26539</v>
          </cell>
          <cell r="AY46">
            <v>26539</v>
          </cell>
          <cell r="AZ46">
            <v>220426539</v>
          </cell>
          <cell r="BA46" t="str">
            <v>2</v>
          </cell>
          <cell r="BB46">
            <v>2</v>
          </cell>
          <cell r="BC46" t="str">
            <v>2</v>
          </cell>
          <cell r="BD46">
            <v>220426539</v>
          </cell>
          <cell r="BE46" t="str">
            <v>Ａ型</v>
          </cell>
          <cell r="BF46" t="str">
            <v>1</v>
          </cell>
          <cell r="BG46">
            <v>210426539</v>
          </cell>
          <cell r="BH46">
            <v>-3.3</v>
          </cell>
          <cell r="BI46" t="str">
            <v>大阪府済生会茨木病院附属保育所</v>
          </cell>
        </row>
        <row r="47">
          <cell r="A47" t="str">
            <v>学校法人関西医科大学付属病院</v>
          </cell>
          <cell r="B47" t="str">
            <v>学校</v>
          </cell>
          <cell r="C47" t="str">
            <v>S48</v>
          </cell>
          <cell r="D47">
            <v>12</v>
          </cell>
          <cell r="E47">
            <v>15</v>
          </cell>
          <cell r="F47">
            <v>3914000</v>
          </cell>
          <cell r="G47">
            <v>4488000</v>
          </cell>
          <cell r="H47">
            <v>19918939</v>
          </cell>
          <cell r="I47">
            <v>450000</v>
          </cell>
          <cell r="J47">
            <v>28770939</v>
          </cell>
          <cell r="K47">
            <v>27564409</v>
          </cell>
          <cell r="L47">
            <v>1206530</v>
          </cell>
          <cell r="M47">
            <v>28770939</v>
          </cell>
          <cell r="N47">
            <v>0</v>
          </cell>
          <cell r="O47">
            <v>4</v>
          </cell>
          <cell r="P47">
            <v>0</v>
          </cell>
          <cell r="Q47">
            <v>4</v>
          </cell>
          <cell r="R47" t="str">
            <v>直</v>
          </cell>
          <cell r="S47">
            <v>10</v>
          </cell>
          <cell r="T47">
            <v>0</v>
          </cell>
          <cell r="U47">
            <v>25750</v>
          </cell>
          <cell r="V47">
            <v>25750</v>
          </cell>
          <cell r="W47">
            <v>9</v>
          </cell>
          <cell r="X47">
            <v>1</v>
          </cell>
          <cell r="Y47">
            <v>0</v>
          </cell>
          <cell r="Z47">
            <v>0</v>
          </cell>
          <cell r="AA47">
            <v>10</v>
          </cell>
          <cell r="AB47">
            <v>20946444000</v>
          </cell>
          <cell r="AC47">
            <v>246035000</v>
          </cell>
          <cell r="AD47">
            <v>0</v>
          </cell>
          <cell r="AE47">
            <v>21192479000</v>
          </cell>
          <cell r="AF47">
            <v>20531149000</v>
          </cell>
          <cell r="AG47">
            <v>291512000</v>
          </cell>
          <cell r="AH47">
            <v>0</v>
          </cell>
          <cell r="AI47">
            <v>20822661000</v>
          </cell>
          <cell r="AJ47">
            <v>369818000</v>
          </cell>
          <cell r="AK47" t="str">
            <v>○</v>
          </cell>
          <cell r="AL47" t="str">
            <v>○</v>
          </cell>
          <cell r="AM47" t="str">
            <v>×</v>
          </cell>
          <cell r="AN47" t="str">
            <v>○</v>
          </cell>
          <cell r="AO47" t="str">
            <v/>
          </cell>
          <cell r="AP47" t="str">
            <v>10</v>
          </cell>
          <cell r="AQ47" t="str">
            <v>10</v>
          </cell>
          <cell r="AR47" t="str">
            <v>Ｂ型</v>
          </cell>
          <cell r="AS47">
            <v>4</v>
          </cell>
          <cell r="AT47">
            <v>4.8</v>
          </cell>
          <cell r="AU47">
            <v>19408130</v>
          </cell>
          <cell r="AV47">
            <v>15044130</v>
          </cell>
          <cell r="AW47" t="str">
            <v>昭和４８</v>
          </cell>
          <cell r="AX47">
            <v>27013</v>
          </cell>
          <cell r="AY47">
            <v>27013</v>
          </cell>
          <cell r="AZ47" t="str">
            <v>2</v>
          </cell>
          <cell r="BA47" t="str">
            <v>2</v>
          </cell>
          <cell r="BB47">
            <v>3</v>
          </cell>
          <cell r="BC47" t="str">
            <v>2</v>
          </cell>
          <cell r="BD47">
            <v>221027013</v>
          </cell>
          <cell r="BE47" t="str">
            <v>Ｂ型</v>
          </cell>
          <cell r="BF47" t="str">
            <v>2</v>
          </cell>
          <cell r="BG47">
            <v>221027013</v>
          </cell>
          <cell r="BH47">
            <v>24.5</v>
          </cell>
          <cell r="BI47" t="str">
            <v>関西医科大学付属病院付設保育所</v>
          </cell>
        </row>
        <row r="48">
          <cell r="A48" t="str">
            <v>社会福祉法人枚方療育園</v>
          </cell>
          <cell r="B48" t="str">
            <v>社福</v>
          </cell>
          <cell r="C48" t="str">
            <v>S54</v>
          </cell>
          <cell r="D48">
            <v>4</v>
          </cell>
          <cell r="E48">
            <v>1</v>
          </cell>
          <cell r="F48">
            <v>4000000</v>
          </cell>
          <cell r="G48">
            <v>2805000</v>
          </cell>
          <cell r="H48">
            <v>31195000</v>
          </cell>
          <cell r="I48">
            <v>0</v>
          </cell>
          <cell r="J48">
            <v>38000000</v>
          </cell>
          <cell r="K48">
            <v>30940000</v>
          </cell>
          <cell r="L48">
            <v>7060000</v>
          </cell>
          <cell r="M48">
            <v>38000000</v>
          </cell>
          <cell r="N48">
            <v>0</v>
          </cell>
          <cell r="O48">
            <v>8</v>
          </cell>
          <cell r="P48">
            <v>0</v>
          </cell>
          <cell r="Q48">
            <v>8</v>
          </cell>
          <cell r="R48" t="str">
            <v>直</v>
          </cell>
          <cell r="S48">
            <v>10.5</v>
          </cell>
          <cell r="T48">
            <v>0</v>
          </cell>
          <cell r="U48">
            <v>13500</v>
          </cell>
          <cell r="V48">
            <v>13500</v>
          </cell>
          <cell r="W48">
            <v>6</v>
          </cell>
          <cell r="X48">
            <v>10</v>
          </cell>
          <cell r="Y48">
            <v>1</v>
          </cell>
          <cell r="Z48">
            <v>1</v>
          </cell>
          <cell r="AA48">
            <v>18</v>
          </cell>
          <cell r="AB48">
            <v>971283000</v>
          </cell>
          <cell r="AC48">
            <v>1435749000</v>
          </cell>
          <cell r="AD48">
            <v>0</v>
          </cell>
          <cell r="AE48">
            <v>2407032000</v>
          </cell>
          <cell r="AF48">
            <v>2408824000</v>
          </cell>
          <cell r="AG48">
            <v>0</v>
          </cell>
          <cell r="AH48">
            <v>0</v>
          </cell>
          <cell r="AI48">
            <v>2408824000</v>
          </cell>
          <cell r="AJ48">
            <v>-1792000</v>
          </cell>
          <cell r="AK48" t="str">
            <v>○</v>
          </cell>
          <cell r="AL48" t="str">
            <v/>
          </cell>
          <cell r="AM48" t="str">
            <v>11</v>
          </cell>
          <cell r="AN48" t="str">
            <v>○</v>
          </cell>
          <cell r="AO48" t="str">
            <v/>
          </cell>
          <cell r="AP48" t="str">
            <v>11</v>
          </cell>
          <cell r="AQ48" t="str">
            <v>11</v>
          </cell>
          <cell r="AR48" t="str">
            <v>Ｂ型</v>
          </cell>
          <cell r="AS48">
            <v>4</v>
          </cell>
          <cell r="AT48">
            <v>8.6</v>
          </cell>
          <cell r="AU48">
            <v>39671200</v>
          </cell>
          <cell r="AV48">
            <v>34000000</v>
          </cell>
          <cell r="AW48" t="str">
            <v>昭和５４</v>
          </cell>
          <cell r="AX48">
            <v>28946</v>
          </cell>
          <cell r="AY48">
            <v>28946</v>
          </cell>
          <cell r="AZ48">
            <v>221128946</v>
          </cell>
          <cell r="BA48" t="str">
            <v>2</v>
          </cell>
          <cell r="BB48">
            <v>4</v>
          </cell>
          <cell r="BC48" t="str">
            <v>2</v>
          </cell>
          <cell r="BD48">
            <v>221128946</v>
          </cell>
          <cell r="BE48" t="str">
            <v>Ｂ型</v>
          </cell>
          <cell r="BF48" t="str">
            <v>2</v>
          </cell>
          <cell r="BG48">
            <v>221128946</v>
          </cell>
          <cell r="BH48">
            <v>0</v>
          </cell>
          <cell r="BI48" t="str">
            <v>枚方療育園園内保育所</v>
          </cell>
        </row>
        <row r="49">
          <cell r="A49" t="str">
            <v>医療法人仙養会北摂病院</v>
          </cell>
          <cell r="B49" t="str">
            <v>医療法人</v>
          </cell>
          <cell r="C49" t="str">
            <v>S43</v>
          </cell>
          <cell r="D49">
            <v>5</v>
          </cell>
          <cell r="E49">
            <v>1</v>
          </cell>
          <cell r="F49">
            <v>1815000</v>
          </cell>
          <cell r="G49">
            <v>6373000</v>
          </cell>
          <cell r="H49">
            <v>13796000</v>
          </cell>
          <cell r="I49">
            <v>0</v>
          </cell>
          <cell r="J49">
            <v>21984000</v>
          </cell>
          <cell r="K49">
            <v>20574000</v>
          </cell>
          <cell r="L49">
            <v>1410000</v>
          </cell>
          <cell r="M49">
            <v>21984000</v>
          </cell>
          <cell r="N49">
            <v>0</v>
          </cell>
          <cell r="O49">
            <v>6</v>
          </cell>
          <cell r="P49">
            <v>0</v>
          </cell>
          <cell r="Q49">
            <v>6</v>
          </cell>
          <cell r="R49" t="str">
            <v>直</v>
          </cell>
          <cell r="S49">
            <v>24</v>
          </cell>
          <cell r="T49">
            <v>365</v>
          </cell>
          <cell r="U49">
            <v>12000</v>
          </cell>
          <cell r="V49">
            <v>12000</v>
          </cell>
          <cell r="W49">
            <v>2</v>
          </cell>
          <cell r="X49">
            <v>9</v>
          </cell>
          <cell r="Y49">
            <v>3</v>
          </cell>
          <cell r="Z49">
            <v>3</v>
          </cell>
          <cell r="AA49">
            <v>17</v>
          </cell>
          <cell r="AB49">
            <v>2386070000</v>
          </cell>
          <cell r="AC49">
            <v>117018000</v>
          </cell>
          <cell r="AD49">
            <v>0</v>
          </cell>
          <cell r="AE49">
            <v>2503088000</v>
          </cell>
          <cell r="AF49">
            <v>2291532000</v>
          </cell>
          <cell r="AG49">
            <v>171504000</v>
          </cell>
          <cell r="AH49">
            <v>33869000</v>
          </cell>
          <cell r="AI49">
            <v>2496905000</v>
          </cell>
          <cell r="AJ49">
            <v>6183000</v>
          </cell>
          <cell r="AK49" t="str">
            <v>○</v>
          </cell>
          <cell r="AL49" t="str">
            <v>○</v>
          </cell>
          <cell r="AM49" t="str">
            <v>×</v>
          </cell>
          <cell r="AN49" t="str">
            <v>○</v>
          </cell>
          <cell r="AO49" t="str">
            <v/>
          </cell>
          <cell r="AP49" t="str">
            <v>12</v>
          </cell>
          <cell r="AQ49" t="str">
            <v>12</v>
          </cell>
          <cell r="AR49" t="str">
            <v>Ｂ型</v>
          </cell>
          <cell r="AS49">
            <v>4</v>
          </cell>
          <cell r="AT49">
            <v>8.1</v>
          </cell>
          <cell r="AU49">
            <v>32125200</v>
          </cell>
          <cell r="AV49">
            <v>20169000</v>
          </cell>
          <cell r="AW49" t="str">
            <v>昭和４３</v>
          </cell>
          <cell r="AX49">
            <v>24959</v>
          </cell>
          <cell r="AY49">
            <v>24959</v>
          </cell>
          <cell r="AZ49" t="str">
            <v>2</v>
          </cell>
          <cell r="BA49" t="str">
            <v>2</v>
          </cell>
          <cell r="BB49">
            <v>5</v>
          </cell>
          <cell r="BC49" t="str">
            <v>2</v>
          </cell>
          <cell r="BD49">
            <v>221224959</v>
          </cell>
          <cell r="BE49" t="str">
            <v>Ｂ型</v>
          </cell>
          <cell r="BF49" t="str">
            <v>2</v>
          </cell>
          <cell r="BG49">
            <v>221224959</v>
          </cell>
          <cell r="BH49">
            <v>0.3</v>
          </cell>
          <cell r="BI49" t="str">
            <v>北摂病院院内保育所</v>
          </cell>
        </row>
        <row r="50">
          <cell r="A50" t="str">
            <v>医療法人寺西報恩会長吉総合病院</v>
          </cell>
          <cell r="B50" t="str">
            <v>医療法人</v>
          </cell>
          <cell r="C50" t="str">
            <v>S43</v>
          </cell>
          <cell r="D50">
            <v>7</v>
          </cell>
          <cell r="E50">
            <v>1</v>
          </cell>
          <cell r="F50">
            <v>2880400</v>
          </cell>
          <cell r="G50">
            <v>6373000</v>
          </cell>
          <cell r="H50">
            <v>34508265</v>
          </cell>
          <cell r="I50">
            <v>0</v>
          </cell>
          <cell r="J50">
            <v>43761665</v>
          </cell>
          <cell r="K50">
            <v>37068499</v>
          </cell>
          <cell r="L50">
            <v>6693166</v>
          </cell>
          <cell r="M50">
            <v>43761665</v>
          </cell>
          <cell r="N50">
            <v>0</v>
          </cell>
          <cell r="O50">
            <v>8</v>
          </cell>
          <cell r="P50">
            <v>0</v>
          </cell>
          <cell r="Q50">
            <v>8</v>
          </cell>
          <cell r="R50" t="str">
            <v>直</v>
          </cell>
          <cell r="S50">
            <v>24</v>
          </cell>
          <cell r="T50">
            <v>365</v>
          </cell>
          <cell r="U50">
            <v>6500</v>
          </cell>
          <cell r="V50">
            <v>6500</v>
          </cell>
          <cell r="W50">
            <v>4</v>
          </cell>
          <cell r="X50">
            <v>19</v>
          </cell>
          <cell r="Y50">
            <v>10</v>
          </cell>
          <cell r="Z50">
            <v>15</v>
          </cell>
          <cell r="AA50">
            <v>48</v>
          </cell>
          <cell r="AB50">
            <v>4143618222</v>
          </cell>
          <cell r="AC50">
            <v>140048430</v>
          </cell>
          <cell r="AD50">
            <v>0</v>
          </cell>
          <cell r="AE50">
            <v>4283666652</v>
          </cell>
          <cell r="AF50">
            <v>4030544475</v>
          </cell>
          <cell r="AG50">
            <v>119677008</v>
          </cell>
          <cell r="AH50">
            <v>1579782</v>
          </cell>
          <cell r="AI50">
            <v>4151801265</v>
          </cell>
          <cell r="AJ50">
            <v>131865387</v>
          </cell>
          <cell r="AK50" t="str">
            <v>○</v>
          </cell>
          <cell r="AL50" t="str">
            <v>○</v>
          </cell>
          <cell r="AM50" t="str">
            <v>×</v>
          </cell>
          <cell r="AN50" t="str">
            <v>○</v>
          </cell>
          <cell r="AO50" t="str">
            <v/>
          </cell>
          <cell r="AP50" t="str">
            <v>12</v>
          </cell>
          <cell r="AQ50" t="str">
            <v>12</v>
          </cell>
          <cell r="AR50" t="str">
            <v>Ｂ型</v>
          </cell>
          <cell r="AS50">
            <v>4</v>
          </cell>
          <cell r="AT50">
            <v>22.9</v>
          </cell>
          <cell r="AU50">
            <v>93529966</v>
          </cell>
          <cell r="AV50">
            <v>40881265</v>
          </cell>
          <cell r="AW50" t="str">
            <v>昭和４３</v>
          </cell>
          <cell r="AX50">
            <v>25020</v>
          </cell>
          <cell r="AY50">
            <v>25020</v>
          </cell>
          <cell r="AZ50" t="str">
            <v>2</v>
          </cell>
          <cell r="BA50" t="str">
            <v>2</v>
          </cell>
          <cell r="BB50">
            <v>6</v>
          </cell>
          <cell r="BC50" t="str">
            <v>2</v>
          </cell>
          <cell r="BD50">
            <v>221225020</v>
          </cell>
          <cell r="BE50" t="str">
            <v>Ｂ型</v>
          </cell>
          <cell r="BF50" t="str">
            <v>2</v>
          </cell>
          <cell r="BG50">
            <v>221225020</v>
          </cell>
          <cell r="BH50">
            <v>3.2</v>
          </cell>
          <cell r="BI50" t="str">
            <v>長吉総合病院保育所</v>
          </cell>
        </row>
        <row r="51">
          <cell r="A51" t="str">
            <v>医療法人恒昭会藍野病院</v>
          </cell>
          <cell r="B51" t="str">
            <v>医療法人</v>
          </cell>
          <cell r="C51" t="str">
            <v>S43</v>
          </cell>
          <cell r="D51">
            <v>8</v>
          </cell>
          <cell r="E51">
            <v>1</v>
          </cell>
          <cell r="F51">
            <v>6050000</v>
          </cell>
          <cell r="G51">
            <v>2805000</v>
          </cell>
          <cell r="H51">
            <v>25478000</v>
          </cell>
          <cell r="I51">
            <v>0</v>
          </cell>
          <cell r="J51">
            <v>34333000</v>
          </cell>
          <cell r="K51">
            <v>31000000</v>
          </cell>
          <cell r="L51">
            <v>3333000</v>
          </cell>
          <cell r="M51">
            <v>34333000</v>
          </cell>
          <cell r="N51">
            <v>0</v>
          </cell>
          <cell r="O51">
            <v>7</v>
          </cell>
          <cell r="P51">
            <v>0</v>
          </cell>
          <cell r="Q51">
            <v>7</v>
          </cell>
          <cell r="R51" t="str">
            <v>○</v>
          </cell>
          <cell r="S51">
            <v>10.083</v>
          </cell>
          <cell r="T51">
            <v>24</v>
          </cell>
          <cell r="U51">
            <v>23659</v>
          </cell>
          <cell r="V51">
            <v>23659</v>
          </cell>
          <cell r="W51">
            <v>5</v>
          </cell>
          <cell r="X51">
            <v>4</v>
          </cell>
          <cell r="Y51">
            <v>1</v>
          </cell>
          <cell r="Z51">
            <v>0</v>
          </cell>
          <cell r="AA51">
            <v>10</v>
          </cell>
          <cell r="AB51">
            <v>13864776000</v>
          </cell>
          <cell r="AC51">
            <v>1110228000</v>
          </cell>
          <cell r="AD51">
            <v>675688000</v>
          </cell>
          <cell r="AE51">
            <v>15650692000</v>
          </cell>
          <cell r="AF51">
            <v>12765224000</v>
          </cell>
          <cell r="AG51">
            <v>494034000</v>
          </cell>
          <cell r="AH51">
            <v>2383540000</v>
          </cell>
          <cell r="AI51">
            <v>15642798000</v>
          </cell>
          <cell r="AJ51">
            <v>7894000</v>
          </cell>
          <cell r="AK51" t="str">
            <v>○</v>
          </cell>
          <cell r="AL51" t="str">
            <v/>
          </cell>
          <cell r="AM51" t="str">
            <v>12</v>
          </cell>
          <cell r="AN51" t="str">
            <v>○</v>
          </cell>
          <cell r="AO51" t="str">
            <v/>
          </cell>
          <cell r="AP51" t="str">
            <v>12</v>
          </cell>
          <cell r="AQ51" t="str">
            <v>12</v>
          </cell>
          <cell r="AR51" t="str">
            <v>Ｂ型</v>
          </cell>
          <cell r="AS51">
            <v>4</v>
          </cell>
          <cell r="AT51">
            <v>4.8</v>
          </cell>
          <cell r="AU51">
            <v>21534600</v>
          </cell>
          <cell r="AV51">
            <v>15484600</v>
          </cell>
          <cell r="AW51" t="str">
            <v>昭和４３</v>
          </cell>
          <cell r="AX51">
            <v>25051</v>
          </cell>
          <cell r="AY51">
            <v>25051</v>
          </cell>
          <cell r="AZ51">
            <v>221225051</v>
          </cell>
          <cell r="BA51" t="str">
            <v>2</v>
          </cell>
          <cell r="BB51">
            <v>7</v>
          </cell>
          <cell r="BC51" t="str">
            <v>2</v>
          </cell>
          <cell r="BD51">
            <v>221225051</v>
          </cell>
          <cell r="BE51" t="str">
            <v>Ｂ型</v>
          </cell>
          <cell r="BF51" t="str">
            <v>2</v>
          </cell>
          <cell r="BG51">
            <v>221225051</v>
          </cell>
          <cell r="BH51">
            <v>0.5</v>
          </cell>
          <cell r="BI51" t="str">
            <v>藍野病院あいのひまわり園</v>
          </cell>
        </row>
        <row r="52">
          <cell r="A52" t="str">
            <v>医療法人協仁会小松病院</v>
          </cell>
          <cell r="B52" t="str">
            <v>医療法人</v>
          </cell>
          <cell r="C52" t="str">
            <v>S43</v>
          </cell>
          <cell r="D52">
            <v>11</v>
          </cell>
          <cell r="E52">
            <v>1</v>
          </cell>
          <cell r="F52">
            <v>1050000</v>
          </cell>
          <cell r="G52">
            <v>6373000</v>
          </cell>
          <cell r="H52">
            <v>9202000</v>
          </cell>
          <cell r="I52">
            <v>300000</v>
          </cell>
          <cell r="J52">
            <v>16925000</v>
          </cell>
          <cell r="K52">
            <v>15120000</v>
          </cell>
          <cell r="L52">
            <v>1805000</v>
          </cell>
          <cell r="M52">
            <v>16925000</v>
          </cell>
          <cell r="N52">
            <v>0</v>
          </cell>
          <cell r="O52">
            <v>1</v>
          </cell>
          <cell r="P52">
            <v>9</v>
          </cell>
          <cell r="Q52">
            <v>6.5</v>
          </cell>
          <cell r="R52" t="str">
            <v>直</v>
          </cell>
          <cell r="S52">
            <v>24</v>
          </cell>
          <cell r="T52">
            <v>365</v>
          </cell>
          <cell r="U52">
            <v>8000</v>
          </cell>
          <cell r="V52">
            <v>8000</v>
          </cell>
          <cell r="W52">
            <v>5</v>
          </cell>
          <cell r="X52">
            <v>2</v>
          </cell>
          <cell r="Y52">
            <v>1</v>
          </cell>
          <cell r="Z52">
            <v>0</v>
          </cell>
          <cell r="AA52">
            <v>8</v>
          </cell>
          <cell r="AB52">
            <v>2834454000</v>
          </cell>
          <cell r="AC52">
            <v>84486000</v>
          </cell>
          <cell r="AD52">
            <v>72985000</v>
          </cell>
          <cell r="AE52">
            <v>2991925000</v>
          </cell>
          <cell r="AF52">
            <v>2902083000</v>
          </cell>
          <cell r="AG52">
            <v>67988000</v>
          </cell>
          <cell r="AH52">
            <v>18600000</v>
          </cell>
          <cell r="AI52">
            <v>2988671000</v>
          </cell>
          <cell r="AJ52">
            <v>3254000</v>
          </cell>
          <cell r="AK52" t="str">
            <v>○</v>
          </cell>
          <cell r="AL52" t="str">
            <v/>
          </cell>
          <cell r="AM52" t="str">
            <v>12</v>
          </cell>
          <cell r="AN52" t="str">
            <v>○</v>
          </cell>
          <cell r="AO52" t="str">
            <v/>
          </cell>
          <cell r="AP52" t="str">
            <v>12</v>
          </cell>
          <cell r="AQ52" t="str">
            <v>12</v>
          </cell>
          <cell r="AR52" t="str">
            <v>Ｂ型</v>
          </cell>
          <cell r="AS52">
            <v>4</v>
          </cell>
          <cell r="AT52">
            <v>4</v>
          </cell>
          <cell r="AU52">
            <v>16973000</v>
          </cell>
          <cell r="AV52">
            <v>15575000</v>
          </cell>
          <cell r="AW52" t="str">
            <v>昭和４３</v>
          </cell>
          <cell r="AX52">
            <v>25143</v>
          </cell>
          <cell r="AY52">
            <v>25143</v>
          </cell>
          <cell r="AZ52">
            <v>221225143</v>
          </cell>
          <cell r="BA52" t="str">
            <v>2</v>
          </cell>
          <cell r="BB52">
            <v>8</v>
          </cell>
          <cell r="BC52" t="str">
            <v>2</v>
          </cell>
          <cell r="BD52">
            <v>221225143</v>
          </cell>
          <cell r="BE52" t="str">
            <v>Ａ型</v>
          </cell>
          <cell r="BF52" t="str">
            <v>1</v>
          </cell>
          <cell r="BG52">
            <v>211225143</v>
          </cell>
          <cell r="BH52">
            <v>0.2</v>
          </cell>
          <cell r="BI52" t="str">
            <v>小松病院こばと保育所</v>
          </cell>
        </row>
        <row r="53">
          <cell r="A53" t="str">
            <v>医療法人光愛会光愛病院</v>
          </cell>
          <cell r="B53" t="str">
            <v>医療法人</v>
          </cell>
          <cell r="C53" t="str">
            <v>S47</v>
          </cell>
          <cell r="D53">
            <v>5</v>
          </cell>
          <cell r="E53">
            <v>1</v>
          </cell>
          <cell r="F53">
            <v>765000</v>
          </cell>
          <cell r="G53">
            <v>3756000</v>
          </cell>
          <cell r="H53">
            <v>15364520</v>
          </cell>
          <cell r="I53">
            <v>200000</v>
          </cell>
          <cell r="J53">
            <v>20085520</v>
          </cell>
          <cell r="K53">
            <v>18922520</v>
          </cell>
          <cell r="L53">
            <v>1163000</v>
          </cell>
          <cell r="M53">
            <v>20085520</v>
          </cell>
          <cell r="N53">
            <v>0</v>
          </cell>
          <cell r="O53">
            <v>4</v>
          </cell>
          <cell r="P53">
            <v>3</v>
          </cell>
          <cell r="Q53">
            <v>5.2</v>
          </cell>
          <cell r="R53" t="str">
            <v>直</v>
          </cell>
          <cell r="S53">
            <v>10</v>
          </cell>
          <cell r="T53">
            <v>96</v>
          </cell>
          <cell r="U53">
            <v>6100</v>
          </cell>
          <cell r="V53">
            <v>6100</v>
          </cell>
          <cell r="W53">
            <v>2</v>
          </cell>
          <cell r="X53">
            <v>11</v>
          </cell>
          <cell r="Y53">
            <v>1</v>
          </cell>
          <cell r="Z53">
            <v>2</v>
          </cell>
          <cell r="AA53">
            <v>16</v>
          </cell>
          <cell r="AB53">
            <v>1265031000</v>
          </cell>
          <cell r="AC53">
            <v>61128000</v>
          </cell>
          <cell r="AD53">
            <v>0</v>
          </cell>
          <cell r="AE53">
            <v>1326159000</v>
          </cell>
          <cell r="AF53">
            <v>1230224000</v>
          </cell>
          <cell r="AG53">
            <v>67364000</v>
          </cell>
          <cell r="AH53">
            <v>0</v>
          </cell>
          <cell r="AI53">
            <v>1297588000</v>
          </cell>
          <cell r="AJ53">
            <v>28571000</v>
          </cell>
          <cell r="AK53" t="str">
            <v>○</v>
          </cell>
          <cell r="AL53" t="str">
            <v/>
          </cell>
          <cell r="AM53" t="str">
            <v>12</v>
          </cell>
          <cell r="AN53" t="str">
            <v>○</v>
          </cell>
          <cell r="AO53" t="str">
            <v/>
          </cell>
          <cell r="AP53" t="str">
            <v>12</v>
          </cell>
          <cell r="AQ53" t="str">
            <v>12</v>
          </cell>
          <cell r="AR53" t="str">
            <v>Ｂ型</v>
          </cell>
          <cell r="AS53">
            <v>4</v>
          </cell>
          <cell r="AT53">
            <v>7.6</v>
          </cell>
          <cell r="AU53">
            <v>29982200</v>
          </cell>
          <cell r="AV53">
            <v>19120520</v>
          </cell>
          <cell r="AW53" t="str">
            <v>昭和４７</v>
          </cell>
          <cell r="AX53">
            <v>26420</v>
          </cell>
          <cell r="AY53">
            <v>26420</v>
          </cell>
          <cell r="AZ53">
            <v>221226420</v>
          </cell>
          <cell r="BA53" t="str">
            <v>2</v>
          </cell>
          <cell r="BB53">
            <v>9</v>
          </cell>
          <cell r="BC53" t="str">
            <v>2</v>
          </cell>
          <cell r="BD53">
            <v>221226420</v>
          </cell>
          <cell r="BE53" t="str">
            <v>Ｂ型</v>
          </cell>
          <cell r="BF53" t="str">
            <v>2</v>
          </cell>
          <cell r="BG53">
            <v>221226420</v>
          </cell>
          <cell r="BH53">
            <v>1.4</v>
          </cell>
          <cell r="BI53" t="str">
            <v>光愛病院さざなみ保育所</v>
          </cell>
        </row>
        <row r="54">
          <cell r="A54" t="str">
            <v>医療法人愛仁会千船病院</v>
          </cell>
          <cell r="B54" t="str">
            <v>医療法人</v>
          </cell>
          <cell r="C54" t="str">
            <v>S48</v>
          </cell>
          <cell r="D54">
            <v>11</v>
          </cell>
          <cell r="E54">
            <v>30</v>
          </cell>
          <cell r="F54">
            <v>4800000</v>
          </cell>
          <cell r="G54">
            <v>6373000</v>
          </cell>
          <cell r="H54">
            <v>27350000</v>
          </cell>
          <cell r="I54">
            <v>0</v>
          </cell>
          <cell r="J54">
            <v>38523000</v>
          </cell>
          <cell r="K54">
            <v>34301000</v>
          </cell>
          <cell r="L54">
            <v>4222000</v>
          </cell>
          <cell r="M54">
            <v>38523000</v>
          </cell>
          <cell r="N54">
            <v>0</v>
          </cell>
          <cell r="O54">
            <v>8</v>
          </cell>
          <cell r="P54">
            <v>0</v>
          </cell>
          <cell r="Q54">
            <v>8</v>
          </cell>
          <cell r="R54" t="str">
            <v>直</v>
          </cell>
          <cell r="S54">
            <v>24</v>
          </cell>
          <cell r="T54">
            <v>365</v>
          </cell>
          <cell r="U54">
            <v>18100</v>
          </cell>
          <cell r="V54">
            <v>18100</v>
          </cell>
          <cell r="W54">
            <v>6</v>
          </cell>
          <cell r="X54">
            <v>12</v>
          </cell>
          <cell r="Y54">
            <v>6</v>
          </cell>
          <cell r="Z54">
            <v>5</v>
          </cell>
          <cell r="AA54">
            <v>29</v>
          </cell>
          <cell r="AB54">
            <v>15812303000</v>
          </cell>
          <cell r="AC54">
            <v>808535000</v>
          </cell>
          <cell r="AD54">
            <v>387974000</v>
          </cell>
          <cell r="AE54">
            <v>17008812000</v>
          </cell>
          <cell r="AF54">
            <v>14731213000</v>
          </cell>
          <cell r="AG54">
            <v>1167539000</v>
          </cell>
          <cell r="AH54">
            <v>444804000</v>
          </cell>
          <cell r="AI54">
            <v>16343556000</v>
          </cell>
          <cell r="AJ54">
            <v>665256000</v>
          </cell>
          <cell r="AK54" t="str">
            <v>○</v>
          </cell>
          <cell r="AL54" t="str">
            <v>○</v>
          </cell>
          <cell r="AM54" t="str">
            <v>×</v>
          </cell>
          <cell r="AN54" t="str">
            <v>○</v>
          </cell>
          <cell r="AO54" t="str">
            <v/>
          </cell>
          <cell r="AP54" t="str">
            <v>12</v>
          </cell>
          <cell r="AQ54" t="str">
            <v>12</v>
          </cell>
          <cell r="AR54" t="str">
            <v>Ｂ型</v>
          </cell>
          <cell r="AS54">
            <v>4</v>
          </cell>
          <cell r="AT54">
            <v>13.8</v>
          </cell>
          <cell r="AU54">
            <v>56551600</v>
          </cell>
          <cell r="AV54">
            <v>33723000</v>
          </cell>
          <cell r="AW54" t="str">
            <v>昭和４８</v>
          </cell>
          <cell r="AX54">
            <v>26998</v>
          </cell>
          <cell r="AY54">
            <v>26998</v>
          </cell>
          <cell r="AZ54" t="str">
            <v>2</v>
          </cell>
          <cell r="BA54" t="str">
            <v>2</v>
          </cell>
          <cell r="BB54">
            <v>10</v>
          </cell>
          <cell r="BC54" t="str">
            <v>2</v>
          </cell>
          <cell r="BD54">
            <v>221226998</v>
          </cell>
          <cell r="BE54" t="str">
            <v>Ｂ型</v>
          </cell>
          <cell r="BF54" t="str">
            <v>2</v>
          </cell>
          <cell r="BG54">
            <v>221226998</v>
          </cell>
          <cell r="BH54">
            <v>19.7</v>
          </cell>
          <cell r="BI54" t="str">
            <v>千船病院保育所</v>
          </cell>
        </row>
        <row r="55">
          <cell r="A55" t="str">
            <v>医療法人（社団）有隣会東大阪病院</v>
          </cell>
          <cell r="B55" t="str">
            <v>医療法人</v>
          </cell>
          <cell r="C55" t="str">
            <v>S49</v>
          </cell>
          <cell r="D55">
            <v>6</v>
          </cell>
          <cell r="E55">
            <v>21</v>
          </cell>
          <cell r="F55">
            <v>4200000</v>
          </cell>
          <cell r="G55">
            <v>3756000</v>
          </cell>
          <cell r="H55">
            <v>16869000</v>
          </cell>
          <cell r="I55">
            <v>0</v>
          </cell>
          <cell r="J55">
            <v>24825000</v>
          </cell>
          <cell r="K55">
            <v>14500000</v>
          </cell>
          <cell r="L55">
            <v>10325000</v>
          </cell>
          <cell r="M55">
            <v>24825000</v>
          </cell>
          <cell r="N55">
            <v>0</v>
          </cell>
          <cell r="O55">
            <v>4</v>
          </cell>
          <cell r="P55">
            <v>1</v>
          </cell>
          <cell r="Q55">
            <v>4.5999999999999996</v>
          </cell>
          <cell r="R55" t="str">
            <v>直</v>
          </cell>
          <cell r="S55">
            <v>10</v>
          </cell>
          <cell r="T55">
            <v>96</v>
          </cell>
          <cell r="U55">
            <v>15000</v>
          </cell>
          <cell r="V55">
            <v>15000</v>
          </cell>
          <cell r="W55">
            <v>3</v>
          </cell>
          <cell r="X55">
            <v>13</v>
          </cell>
          <cell r="Y55">
            <v>6</v>
          </cell>
          <cell r="Z55">
            <v>5</v>
          </cell>
          <cell r="AA55">
            <v>27</v>
          </cell>
          <cell r="AB55">
            <v>2767748000</v>
          </cell>
          <cell r="AC55">
            <v>184440000</v>
          </cell>
          <cell r="AD55">
            <v>0</v>
          </cell>
          <cell r="AE55">
            <v>2952188000</v>
          </cell>
          <cell r="AF55">
            <v>2750685000</v>
          </cell>
          <cell r="AG55">
            <v>532000</v>
          </cell>
          <cell r="AH55">
            <v>0</v>
          </cell>
          <cell r="AI55">
            <v>2751217000</v>
          </cell>
          <cell r="AJ55">
            <v>200971000</v>
          </cell>
          <cell r="AK55" t="str">
            <v>○</v>
          </cell>
          <cell r="AL55" t="str">
            <v>○</v>
          </cell>
          <cell r="AM55" t="str">
            <v>×</v>
          </cell>
          <cell r="AN55" t="str">
            <v>○</v>
          </cell>
          <cell r="AO55" t="str">
            <v/>
          </cell>
          <cell r="AP55" t="str">
            <v>12</v>
          </cell>
          <cell r="AQ55" t="str">
            <v>12</v>
          </cell>
          <cell r="AR55" t="str">
            <v>Ｂ型</v>
          </cell>
          <cell r="AS55">
            <v>4</v>
          </cell>
          <cell r="AT55">
            <v>12.9</v>
          </cell>
          <cell r="AU55">
            <v>59241800</v>
          </cell>
          <cell r="AV55">
            <v>20625000</v>
          </cell>
          <cell r="AW55" t="str">
            <v>昭和４９</v>
          </cell>
          <cell r="AX55">
            <v>27201</v>
          </cell>
          <cell r="AY55">
            <v>27201</v>
          </cell>
          <cell r="AZ55" t="str">
            <v>2</v>
          </cell>
          <cell r="BA55" t="str">
            <v>2</v>
          </cell>
          <cell r="BB55">
            <v>11</v>
          </cell>
          <cell r="BC55" t="str">
            <v>2</v>
          </cell>
          <cell r="BD55">
            <v>221227201</v>
          </cell>
          <cell r="BE55" t="str">
            <v>Ｂ型</v>
          </cell>
          <cell r="BF55" t="str">
            <v>2</v>
          </cell>
          <cell r="BG55">
            <v>221227201</v>
          </cell>
          <cell r="BH55">
            <v>9.6999999999999993</v>
          </cell>
          <cell r="BI55" t="str">
            <v>東大阪病院保育所ひまわり園</v>
          </cell>
        </row>
        <row r="56">
          <cell r="A56" t="str">
            <v>医療法人きっこう会総合病院多根病院</v>
          </cell>
          <cell r="B56" t="str">
            <v>医療法人</v>
          </cell>
          <cell r="C56" t="str">
            <v>S50</v>
          </cell>
          <cell r="D56">
            <v>4</v>
          </cell>
          <cell r="E56">
            <v>1</v>
          </cell>
          <cell r="F56">
            <v>5550000</v>
          </cell>
          <cell r="G56">
            <v>6373000</v>
          </cell>
          <cell r="H56">
            <v>39691600</v>
          </cell>
          <cell r="I56">
            <v>0</v>
          </cell>
          <cell r="J56">
            <v>51614600</v>
          </cell>
          <cell r="K56">
            <v>35659600</v>
          </cell>
          <cell r="L56">
            <v>15955000</v>
          </cell>
          <cell r="M56">
            <v>51614600</v>
          </cell>
          <cell r="N56">
            <v>0</v>
          </cell>
          <cell r="O56">
            <v>10</v>
          </cell>
          <cell r="P56">
            <v>0</v>
          </cell>
          <cell r="Q56">
            <v>10</v>
          </cell>
          <cell r="R56" t="str">
            <v>直</v>
          </cell>
          <cell r="S56">
            <v>24</v>
          </cell>
          <cell r="T56">
            <v>71</v>
          </cell>
          <cell r="U56">
            <v>37185</v>
          </cell>
          <cell r="V56">
            <v>37185</v>
          </cell>
          <cell r="W56">
            <v>4</v>
          </cell>
          <cell r="X56">
            <v>9</v>
          </cell>
          <cell r="Y56">
            <v>6</v>
          </cell>
          <cell r="Z56">
            <v>6</v>
          </cell>
          <cell r="AA56">
            <v>25</v>
          </cell>
          <cell r="AB56">
            <v>9284302000</v>
          </cell>
          <cell r="AC56">
            <v>168460000</v>
          </cell>
          <cell r="AD56">
            <v>309047000</v>
          </cell>
          <cell r="AE56">
            <v>9761809000</v>
          </cell>
          <cell r="AF56">
            <v>8666857000</v>
          </cell>
          <cell r="AG56">
            <v>448535000</v>
          </cell>
          <cell r="AH56">
            <v>315949000</v>
          </cell>
          <cell r="AI56">
            <v>9431341000</v>
          </cell>
          <cell r="AJ56">
            <v>330468000</v>
          </cell>
          <cell r="AK56" t="str">
            <v>○</v>
          </cell>
          <cell r="AL56" t="str">
            <v>○</v>
          </cell>
          <cell r="AM56" t="str">
            <v>×</v>
          </cell>
          <cell r="AN56" t="str">
            <v>○</v>
          </cell>
          <cell r="AO56" t="str">
            <v/>
          </cell>
          <cell r="AP56" t="str">
            <v>12</v>
          </cell>
          <cell r="AQ56" t="str">
            <v>12</v>
          </cell>
          <cell r="AR56" t="str">
            <v>Ｂ型</v>
          </cell>
          <cell r="AS56">
            <v>4</v>
          </cell>
          <cell r="AT56">
            <v>11.9</v>
          </cell>
          <cell r="AU56">
            <v>61079800</v>
          </cell>
          <cell r="AV56">
            <v>46064600</v>
          </cell>
          <cell r="AW56" t="str">
            <v>昭和５０</v>
          </cell>
          <cell r="AX56">
            <v>27485</v>
          </cell>
          <cell r="AY56">
            <v>27485</v>
          </cell>
          <cell r="AZ56" t="str">
            <v>2</v>
          </cell>
          <cell r="BA56" t="str">
            <v>2</v>
          </cell>
          <cell r="BB56">
            <v>12</v>
          </cell>
          <cell r="BC56" t="str">
            <v>2</v>
          </cell>
          <cell r="BD56">
            <v>221227485</v>
          </cell>
          <cell r="BE56" t="str">
            <v>Ｂ型</v>
          </cell>
          <cell r="BF56" t="str">
            <v>2</v>
          </cell>
          <cell r="BG56">
            <v>221227485</v>
          </cell>
          <cell r="BH56">
            <v>7.1</v>
          </cell>
          <cell r="BI56" t="str">
            <v>総合病院多根病院多根保育所</v>
          </cell>
        </row>
        <row r="57">
          <cell r="A57" t="str">
            <v>医療法人宝生会ＰＬ病院</v>
          </cell>
          <cell r="B57" t="str">
            <v>医療法人</v>
          </cell>
          <cell r="C57" t="str">
            <v>S50</v>
          </cell>
          <cell r="D57">
            <v>10</v>
          </cell>
          <cell r="E57">
            <v>1</v>
          </cell>
          <cell r="F57">
            <v>1750000</v>
          </cell>
          <cell r="G57">
            <v>2805000</v>
          </cell>
          <cell r="H57">
            <v>13952000</v>
          </cell>
          <cell r="I57">
            <v>0</v>
          </cell>
          <cell r="J57">
            <v>18507000</v>
          </cell>
          <cell r="K57">
            <v>16968000</v>
          </cell>
          <cell r="L57">
            <v>1539000</v>
          </cell>
          <cell r="M57">
            <v>18507000</v>
          </cell>
          <cell r="N57">
            <v>0</v>
          </cell>
          <cell r="O57">
            <v>4</v>
          </cell>
          <cell r="P57">
            <v>1</v>
          </cell>
          <cell r="Q57">
            <v>4.0999999999999996</v>
          </cell>
          <cell r="R57" t="str">
            <v>直</v>
          </cell>
          <cell r="S57">
            <v>13</v>
          </cell>
          <cell r="T57">
            <v>24</v>
          </cell>
          <cell r="U57">
            <v>6100</v>
          </cell>
          <cell r="V57">
            <v>6100</v>
          </cell>
          <cell r="W57">
            <v>1</v>
          </cell>
          <cell r="X57">
            <v>4</v>
          </cell>
          <cell r="Y57">
            <v>4</v>
          </cell>
          <cell r="Z57">
            <v>9</v>
          </cell>
          <cell r="AA57">
            <v>18</v>
          </cell>
          <cell r="AB57">
            <v>5791232820</v>
          </cell>
          <cell r="AC57">
            <v>183004631</v>
          </cell>
          <cell r="AD57">
            <v>0</v>
          </cell>
          <cell r="AE57">
            <v>5974237451</v>
          </cell>
          <cell r="AF57">
            <v>5636115150</v>
          </cell>
          <cell r="AG57">
            <v>207994661</v>
          </cell>
          <cell r="AH57">
            <v>2549182</v>
          </cell>
          <cell r="AI57">
            <v>5846658993</v>
          </cell>
          <cell r="AJ57">
            <v>127578458</v>
          </cell>
          <cell r="AK57" t="str">
            <v>○</v>
          </cell>
          <cell r="AL57" t="str">
            <v>○</v>
          </cell>
          <cell r="AM57" t="str">
            <v>×</v>
          </cell>
          <cell r="AN57" t="str">
            <v>○</v>
          </cell>
          <cell r="AO57" t="str">
            <v/>
          </cell>
          <cell r="AP57" t="str">
            <v>12</v>
          </cell>
          <cell r="AQ57" t="str">
            <v>12</v>
          </cell>
          <cell r="AR57" t="str">
            <v>Ｂ型</v>
          </cell>
          <cell r="AS57">
            <v>4</v>
          </cell>
          <cell r="AT57">
            <v>8.6</v>
          </cell>
          <cell r="AU57">
            <v>34150200</v>
          </cell>
          <cell r="AV57">
            <v>16757000</v>
          </cell>
          <cell r="AW57" t="str">
            <v>昭和５０</v>
          </cell>
          <cell r="AX57">
            <v>27668</v>
          </cell>
          <cell r="AY57">
            <v>27668</v>
          </cell>
          <cell r="AZ57" t="str">
            <v>2</v>
          </cell>
          <cell r="BA57" t="str">
            <v>2</v>
          </cell>
          <cell r="BB57">
            <v>13</v>
          </cell>
          <cell r="BC57" t="str">
            <v>2</v>
          </cell>
          <cell r="BD57">
            <v>221227668</v>
          </cell>
          <cell r="BE57" t="str">
            <v>Ｂ型</v>
          </cell>
          <cell r="BF57" t="str">
            <v>2</v>
          </cell>
          <cell r="BG57">
            <v>221227668</v>
          </cell>
          <cell r="BH57">
            <v>7.6</v>
          </cell>
          <cell r="BI57" t="str">
            <v>ＰＬ病院内保育所</v>
          </cell>
        </row>
        <row r="58">
          <cell r="A58" t="str">
            <v>医療法人大道会大道病院、ボバース記念病院</v>
          </cell>
          <cell r="B58" t="str">
            <v>医療法人</v>
          </cell>
          <cell r="C58" t="str">
            <v>S51</v>
          </cell>
          <cell r="D58">
            <v>2</v>
          </cell>
          <cell r="E58">
            <v>1</v>
          </cell>
          <cell r="F58">
            <v>2667000</v>
          </cell>
          <cell r="G58">
            <v>6373000</v>
          </cell>
          <cell r="H58">
            <v>15108000</v>
          </cell>
          <cell r="I58">
            <v>858000</v>
          </cell>
          <cell r="J58">
            <v>25006000</v>
          </cell>
          <cell r="K58">
            <v>17140000</v>
          </cell>
          <cell r="L58">
            <v>7866000</v>
          </cell>
          <cell r="M58">
            <v>25006000</v>
          </cell>
          <cell r="N58">
            <v>0</v>
          </cell>
          <cell r="O58">
            <v>3</v>
          </cell>
          <cell r="P58">
            <v>3</v>
          </cell>
          <cell r="Q58">
            <v>4.7</v>
          </cell>
          <cell r="R58" t="str">
            <v>直</v>
          </cell>
          <cell r="S58">
            <v>24</v>
          </cell>
          <cell r="T58">
            <v>365</v>
          </cell>
          <cell r="U58" t="str">
            <v>○</v>
          </cell>
          <cell r="V58">
            <v>19060</v>
          </cell>
          <cell r="W58">
            <v>0</v>
          </cell>
          <cell r="X58">
            <v>7</v>
          </cell>
          <cell r="Y58">
            <v>2</v>
          </cell>
          <cell r="Z58">
            <v>2</v>
          </cell>
          <cell r="AA58">
            <v>11</v>
          </cell>
          <cell r="AB58">
            <v>6825919000</v>
          </cell>
          <cell r="AC58">
            <v>184927000</v>
          </cell>
          <cell r="AD58">
            <v>0</v>
          </cell>
          <cell r="AE58">
            <v>7010846000</v>
          </cell>
          <cell r="AF58">
            <v>6332088</v>
          </cell>
          <cell r="AG58">
            <v>83748000</v>
          </cell>
          <cell r="AH58">
            <v>12855000</v>
          </cell>
          <cell r="AI58">
            <v>102935088</v>
          </cell>
          <cell r="AJ58">
            <v>6907910912</v>
          </cell>
          <cell r="AK58" t="str">
            <v>○</v>
          </cell>
          <cell r="AL58" t="str">
            <v>○</v>
          </cell>
          <cell r="AM58" t="str">
            <v/>
          </cell>
          <cell r="AN58" t="str">
            <v>○</v>
          </cell>
          <cell r="AO58" t="str">
            <v/>
          </cell>
          <cell r="AP58" t="str">
            <v>12</v>
          </cell>
          <cell r="AQ58" t="str">
            <v>12</v>
          </cell>
          <cell r="AR58" t="str">
            <v>Ｂ型</v>
          </cell>
          <cell r="AS58">
            <v>4</v>
          </cell>
          <cell r="AT58">
            <v>5.2</v>
          </cell>
          <cell r="AU58">
            <v>27584400</v>
          </cell>
          <cell r="AV58">
            <v>21481000</v>
          </cell>
          <cell r="AW58" t="str">
            <v>昭和５１</v>
          </cell>
          <cell r="AX58">
            <v>27791</v>
          </cell>
          <cell r="AY58">
            <v>27485</v>
          </cell>
          <cell r="AZ58" t="str">
            <v>2</v>
          </cell>
          <cell r="BA58" t="str">
            <v>2</v>
          </cell>
          <cell r="BB58">
            <v>14</v>
          </cell>
          <cell r="BC58" t="str">
            <v>2</v>
          </cell>
          <cell r="BD58">
            <v>221227791</v>
          </cell>
          <cell r="BE58" t="str">
            <v>Ｂ型</v>
          </cell>
          <cell r="BF58" t="str">
            <v>2</v>
          </cell>
          <cell r="BG58">
            <v>221227791</v>
          </cell>
          <cell r="BH58">
            <v>321.5</v>
          </cell>
          <cell r="BI58" t="str">
            <v>医療法人大道会ポッポ保育所</v>
          </cell>
        </row>
        <row r="59">
          <cell r="A59" t="str">
            <v>医療法人徳洲会野崎病院</v>
          </cell>
          <cell r="B59" t="str">
            <v>医療法人</v>
          </cell>
          <cell r="C59" t="str">
            <v>S52</v>
          </cell>
          <cell r="D59">
            <v>3</v>
          </cell>
          <cell r="E59">
            <v>1</v>
          </cell>
          <cell r="F59">
            <v>1816300</v>
          </cell>
          <cell r="G59">
            <v>6373000</v>
          </cell>
          <cell r="H59">
            <v>27449700</v>
          </cell>
          <cell r="I59">
            <v>0</v>
          </cell>
          <cell r="J59">
            <v>35639000</v>
          </cell>
          <cell r="K59">
            <v>32100000</v>
          </cell>
          <cell r="L59">
            <v>3539000</v>
          </cell>
          <cell r="M59">
            <v>35639000</v>
          </cell>
          <cell r="N59">
            <v>0</v>
          </cell>
          <cell r="O59">
            <v>9</v>
          </cell>
          <cell r="P59">
            <v>0</v>
          </cell>
          <cell r="Q59">
            <v>9</v>
          </cell>
          <cell r="R59" t="str">
            <v>直</v>
          </cell>
          <cell r="S59">
            <v>24</v>
          </cell>
          <cell r="T59">
            <v>365</v>
          </cell>
          <cell r="U59">
            <v>10000</v>
          </cell>
          <cell r="V59">
            <v>10000</v>
          </cell>
          <cell r="W59">
            <v>0</v>
          </cell>
          <cell r="X59">
            <v>10</v>
          </cell>
          <cell r="Y59">
            <v>4</v>
          </cell>
          <cell r="Z59">
            <v>7</v>
          </cell>
          <cell r="AA59">
            <v>21</v>
          </cell>
          <cell r="AB59">
            <v>204624240</v>
          </cell>
          <cell r="AC59">
            <v>10202286</v>
          </cell>
          <cell r="AD59">
            <v>143749</v>
          </cell>
          <cell r="AE59">
            <v>214970275</v>
          </cell>
          <cell r="AF59">
            <v>163082380</v>
          </cell>
          <cell r="AG59">
            <v>976970</v>
          </cell>
          <cell r="AH59">
            <v>0</v>
          </cell>
          <cell r="AI59">
            <v>164059350</v>
          </cell>
          <cell r="AJ59">
            <v>50910925</v>
          </cell>
          <cell r="AK59" t="str">
            <v>○</v>
          </cell>
          <cell r="AL59" t="str">
            <v/>
          </cell>
          <cell r="AM59" t="str">
            <v>12</v>
          </cell>
          <cell r="AN59" t="str">
            <v>○</v>
          </cell>
          <cell r="AO59" t="str">
            <v/>
          </cell>
          <cell r="AP59" t="str">
            <v>12</v>
          </cell>
          <cell r="AQ59" t="str">
            <v>12</v>
          </cell>
          <cell r="AR59" t="str">
            <v>Ｂ型</v>
          </cell>
          <cell r="AS59">
            <v>4</v>
          </cell>
          <cell r="AT59">
            <v>10</v>
          </cell>
          <cell r="AU59">
            <v>41459000</v>
          </cell>
          <cell r="AV59">
            <v>33822700</v>
          </cell>
          <cell r="AW59" t="str">
            <v>昭和５２</v>
          </cell>
          <cell r="AX59">
            <v>28185</v>
          </cell>
          <cell r="AY59">
            <v>27851</v>
          </cell>
          <cell r="AZ59">
            <v>221228185</v>
          </cell>
          <cell r="BA59" t="str">
            <v>2</v>
          </cell>
          <cell r="BB59">
            <v>15</v>
          </cell>
          <cell r="BC59" t="str">
            <v>2</v>
          </cell>
          <cell r="BD59">
            <v>221228185</v>
          </cell>
          <cell r="BE59" t="str">
            <v>Ｂ型</v>
          </cell>
          <cell r="BF59" t="str">
            <v>2</v>
          </cell>
          <cell r="BG59">
            <v>221228185</v>
          </cell>
          <cell r="BH59">
            <v>1.5</v>
          </cell>
          <cell r="BI59" t="str">
            <v>野崎病院保育所</v>
          </cell>
        </row>
        <row r="60">
          <cell r="A60" t="str">
            <v>医療法人弘雅会寺方生野病院</v>
          </cell>
          <cell r="B60" t="str">
            <v>医療法人</v>
          </cell>
          <cell r="C60" t="str">
            <v>S52</v>
          </cell>
          <cell r="D60">
            <v>4</v>
          </cell>
          <cell r="E60">
            <v>1</v>
          </cell>
          <cell r="F60">
            <v>2000000</v>
          </cell>
          <cell r="G60">
            <v>3756000</v>
          </cell>
          <cell r="H60">
            <v>13914000</v>
          </cell>
          <cell r="I60">
            <v>0</v>
          </cell>
          <cell r="J60">
            <v>19670000</v>
          </cell>
          <cell r="K60">
            <v>19500000</v>
          </cell>
          <cell r="L60">
            <v>170000</v>
          </cell>
          <cell r="M60">
            <v>19670000</v>
          </cell>
          <cell r="N60">
            <v>0</v>
          </cell>
          <cell r="O60">
            <v>5</v>
          </cell>
          <cell r="P60">
            <v>0</v>
          </cell>
          <cell r="Q60">
            <v>5</v>
          </cell>
          <cell r="R60" t="str">
            <v>直</v>
          </cell>
          <cell r="S60">
            <v>10</v>
          </cell>
          <cell r="T60">
            <v>96</v>
          </cell>
          <cell r="U60">
            <v>10000</v>
          </cell>
          <cell r="V60">
            <v>10000</v>
          </cell>
          <cell r="W60">
            <v>2</v>
          </cell>
          <cell r="X60">
            <v>4</v>
          </cell>
          <cell r="Y60">
            <v>1</v>
          </cell>
          <cell r="Z60">
            <v>5</v>
          </cell>
          <cell r="AA60">
            <v>12</v>
          </cell>
          <cell r="AB60">
            <v>2259073209</v>
          </cell>
          <cell r="AC60">
            <v>20284124</v>
          </cell>
          <cell r="AD60">
            <v>1033471975</v>
          </cell>
          <cell r="AE60">
            <v>3312829308</v>
          </cell>
          <cell r="AF60">
            <v>2812433441</v>
          </cell>
          <cell r="AG60">
            <v>94117500</v>
          </cell>
          <cell r="AH60">
            <v>691113685</v>
          </cell>
          <cell r="AI60">
            <v>3597664626</v>
          </cell>
          <cell r="AJ60">
            <v>-284835318</v>
          </cell>
          <cell r="AK60" t="str">
            <v>○</v>
          </cell>
          <cell r="AL60" t="str">
            <v/>
          </cell>
          <cell r="AM60" t="str">
            <v>12</v>
          </cell>
          <cell r="AN60" t="str">
            <v>○</v>
          </cell>
          <cell r="AO60" t="str">
            <v/>
          </cell>
          <cell r="AP60" t="str">
            <v>12</v>
          </cell>
          <cell r="AQ60" t="str">
            <v>12</v>
          </cell>
          <cell r="AR60" t="str">
            <v>Ｂ型</v>
          </cell>
          <cell r="AS60">
            <v>4</v>
          </cell>
          <cell r="AT60">
            <v>5.7</v>
          </cell>
          <cell r="AU60">
            <v>21784400</v>
          </cell>
          <cell r="AV60">
            <v>17670000</v>
          </cell>
          <cell r="AW60" t="str">
            <v>2</v>
          </cell>
          <cell r="AX60">
            <v>28216</v>
          </cell>
          <cell r="AY60">
            <v>28216</v>
          </cell>
          <cell r="AZ60" t="str">
            <v>医療法人福徳医学会福徳医学会病院より変更</v>
          </cell>
          <cell r="BA60" t="str">
            <v>2</v>
          </cell>
          <cell r="BB60">
            <v>16</v>
          </cell>
          <cell r="BC60" t="str">
            <v>2</v>
          </cell>
          <cell r="BD60">
            <v>221228216</v>
          </cell>
          <cell r="BE60" t="str">
            <v>Ｂ型</v>
          </cell>
          <cell r="BF60" t="str">
            <v>2</v>
          </cell>
          <cell r="BG60">
            <v>221228216</v>
          </cell>
          <cell r="BH60">
            <v>-16.100000000000001</v>
          </cell>
          <cell r="BI60" t="str">
            <v>寺方生野病院保育室</v>
          </cell>
        </row>
        <row r="61">
          <cell r="A61" t="str">
            <v>医療法人蒼龍会井上病院</v>
          </cell>
          <cell r="B61" t="str">
            <v>医療法人</v>
          </cell>
          <cell r="C61" t="str">
            <v>S52</v>
          </cell>
          <cell r="D61">
            <v>6</v>
          </cell>
          <cell r="E61">
            <v>2</v>
          </cell>
          <cell r="F61">
            <v>2400000</v>
          </cell>
          <cell r="G61">
            <v>2805000</v>
          </cell>
          <cell r="H61">
            <v>22013000</v>
          </cell>
          <cell r="I61">
            <v>0</v>
          </cell>
          <cell r="J61">
            <v>27218000</v>
          </cell>
          <cell r="K61">
            <v>15748000</v>
          </cell>
          <cell r="L61">
            <v>11470000</v>
          </cell>
          <cell r="M61">
            <v>27218000</v>
          </cell>
          <cell r="N61">
            <v>0</v>
          </cell>
          <cell r="O61">
            <v>4</v>
          </cell>
          <cell r="P61">
            <v>0</v>
          </cell>
          <cell r="Q61">
            <v>4</v>
          </cell>
          <cell r="R61" t="str">
            <v>○</v>
          </cell>
          <cell r="S61">
            <v>10.5</v>
          </cell>
          <cell r="T61">
            <v>0</v>
          </cell>
          <cell r="U61">
            <v>15960</v>
          </cell>
          <cell r="V61">
            <v>15960</v>
          </cell>
          <cell r="W61">
            <v>1</v>
          </cell>
          <cell r="X61">
            <v>11</v>
          </cell>
          <cell r="Y61">
            <v>0</v>
          </cell>
          <cell r="Z61">
            <v>0</v>
          </cell>
          <cell r="AA61">
            <v>12</v>
          </cell>
          <cell r="AB61">
            <v>6552146000</v>
          </cell>
          <cell r="AC61">
            <v>68576000</v>
          </cell>
          <cell r="AD61">
            <v>111288000</v>
          </cell>
          <cell r="AE61">
            <v>6732010000</v>
          </cell>
          <cell r="AF61">
            <v>6214121000</v>
          </cell>
          <cell r="AG61">
            <v>131761000</v>
          </cell>
          <cell r="AH61">
            <v>143098000</v>
          </cell>
          <cell r="AI61">
            <v>6488980000</v>
          </cell>
          <cell r="AJ61">
            <v>243030000</v>
          </cell>
          <cell r="AK61" t="str">
            <v>○</v>
          </cell>
          <cell r="AL61" t="str">
            <v/>
          </cell>
          <cell r="AM61" t="str">
            <v>12</v>
          </cell>
          <cell r="AN61" t="str">
            <v>○</v>
          </cell>
          <cell r="AO61" t="str">
            <v/>
          </cell>
          <cell r="AP61" t="str">
            <v>12</v>
          </cell>
          <cell r="AQ61" t="str">
            <v>12</v>
          </cell>
          <cell r="AR61" t="str">
            <v>Ｂ型</v>
          </cell>
          <cell r="AS61">
            <v>4</v>
          </cell>
          <cell r="AT61">
            <v>5.7</v>
          </cell>
          <cell r="AU61">
            <v>33084400</v>
          </cell>
          <cell r="AV61">
            <v>24818000</v>
          </cell>
          <cell r="AW61" t="str">
            <v>昭和５２</v>
          </cell>
          <cell r="AX61">
            <v>28278</v>
          </cell>
          <cell r="AY61">
            <v>28278</v>
          </cell>
          <cell r="AZ61">
            <v>221228278</v>
          </cell>
          <cell r="BA61" t="str">
            <v>2</v>
          </cell>
          <cell r="BB61">
            <v>17</v>
          </cell>
          <cell r="BC61" t="str">
            <v>2</v>
          </cell>
          <cell r="BD61">
            <v>221228278</v>
          </cell>
          <cell r="BE61" t="str">
            <v>Ｂ型</v>
          </cell>
          <cell r="BF61" t="str">
            <v>2</v>
          </cell>
          <cell r="BG61">
            <v>221228278</v>
          </cell>
          <cell r="BH61">
            <v>9.6999999999999993</v>
          </cell>
          <cell r="BI61" t="str">
            <v>井上病院託児室</v>
          </cell>
        </row>
        <row r="62">
          <cell r="A62" t="str">
            <v>医療法人愛仁会高槻病院</v>
          </cell>
          <cell r="B62" t="str">
            <v>医療法人</v>
          </cell>
          <cell r="C62" t="str">
            <v>S52</v>
          </cell>
          <cell r="D62">
            <v>10</v>
          </cell>
          <cell r="E62">
            <v>1</v>
          </cell>
          <cell r="F62">
            <v>4500000</v>
          </cell>
          <cell r="G62">
            <v>6373000</v>
          </cell>
          <cell r="H62">
            <v>34047000</v>
          </cell>
          <cell r="I62">
            <v>0</v>
          </cell>
          <cell r="J62">
            <v>44920000</v>
          </cell>
          <cell r="K62">
            <v>35173000</v>
          </cell>
          <cell r="L62">
            <v>9747000</v>
          </cell>
          <cell r="M62">
            <v>44920000</v>
          </cell>
          <cell r="N62">
            <v>0</v>
          </cell>
          <cell r="O62">
            <v>9</v>
          </cell>
          <cell r="P62">
            <v>0</v>
          </cell>
          <cell r="Q62">
            <v>9</v>
          </cell>
          <cell r="R62" t="str">
            <v>直</v>
          </cell>
          <cell r="S62">
            <v>24</v>
          </cell>
          <cell r="T62">
            <v>365</v>
          </cell>
          <cell r="U62">
            <v>16936</v>
          </cell>
          <cell r="V62">
            <v>16936</v>
          </cell>
          <cell r="W62">
            <v>5</v>
          </cell>
          <cell r="X62">
            <v>12</v>
          </cell>
          <cell r="Y62">
            <v>7</v>
          </cell>
          <cell r="Z62">
            <v>5</v>
          </cell>
          <cell r="AA62">
            <v>29</v>
          </cell>
          <cell r="AB62">
            <v>15812303000</v>
          </cell>
          <cell r="AC62">
            <v>808535000</v>
          </cell>
          <cell r="AD62">
            <v>387974000</v>
          </cell>
          <cell r="AE62">
            <v>17008812000</v>
          </cell>
          <cell r="AF62">
            <v>14731214000</v>
          </cell>
          <cell r="AG62">
            <v>1167539000</v>
          </cell>
          <cell r="AH62">
            <v>444804000</v>
          </cell>
          <cell r="AI62">
            <v>16343557000</v>
          </cell>
          <cell r="AJ62">
            <v>665255000</v>
          </cell>
          <cell r="AK62" t="str">
            <v>○</v>
          </cell>
          <cell r="AL62" t="str">
            <v>○</v>
          </cell>
          <cell r="AM62" t="str">
            <v>×</v>
          </cell>
          <cell r="AN62" t="str">
            <v>○</v>
          </cell>
          <cell r="AO62" t="str">
            <v/>
          </cell>
          <cell r="AP62" t="str">
            <v>12</v>
          </cell>
          <cell r="AQ62" t="str">
            <v>12</v>
          </cell>
          <cell r="AR62" t="str">
            <v>Ｂ型</v>
          </cell>
          <cell r="AS62">
            <v>4</v>
          </cell>
          <cell r="AT62">
            <v>13.8</v>
          </cell>
          <cell r="AU62">
            <v>62076600</v>
          </cell>
          <cell r="AV62">
            <v>40420000</v>
          </cell>
          <cell r="AW62" t="str">
            <v>昭和５２</v>
          </cell>
          <cell r="AX62">
            <v>28399</v>
          </cell>
          <cell r="AY62">
            <v>28399</v>
          </cell>
          <cell r="AZ62" t="str">
            <v>2</v>
          </cell>
          <cell r="BA62" t="str">
            <v>2</v>
          </cell>
          <cell r="BB62">
            <v>18</v>
          </cell>
          <cell r="BC62" t="str">
            <v>2</v>
          </cell>
          <cell r="BD62">
            <v>221228399</v>
          </cell>
          <cell r="BE62" t="str">
            <v>Ｂ型</v>
          </cell>
          <cell r="BF62" t="str">
            <v>2</v>
          </cell>
          <cell r="BG62">
            <v>221228399</v>
          </cell>
          <cell r="BH62">
            <v>16.399999999999999</v>
          </cell>
          <cell r="BI62" t="str">
            <v>高槻病院保育所</v>
          </cell>
        </row>
        <row r="63">
          <cell r="A63" t="str">
            <v>医療法人清恵会清恵会病院</v>
          </cell>
          <cell r="B63" t="str">
            <v>医療法人</v>
          </cell>
          <cell r="C63" t="str">
            <v>S53</v>
          </cell>
          <cell r="D63">
            <v>7</v>
          </cell>
          <cell r="E63">
            <v>1</v>
          </cell>
          <cell r="F63">
            <v>1700000</v>
          </cell>
          <cell r="G63">
            <v>6373000</v>
          </cell>
          <cell r="H63">
            <v>18763508</v>
          </cell>
          <cell r="I63">
            <v>0</v>
          </cell>
          <cell r="J63">
            <v>26836508</v>
          </cell>
          <cell r="K63">
            <v>19929429</v>
          </cell>
          <cell r="L63">
            <v>6907079</v>
          </cell>
          <cell r="M63">
            <v>26836508</v>
          </cell>
          <cell r="N63">
            <v>0</v>
          </cell>
          <cell r="O63">
            <v>5</v>
          </cell>
          <cell r="P63">
            <v>5.5</v>
          </cell>
          <cell r="Q63">
            <v>5.5</v>
          </cell>
          <cell r="R63" t="str">
            <v>直</v>
          </cell>
          <cell r="S63">
            <v>24</v>
          </cell>
          <cell r="T63">
            <v>365</v>
          </cell>
          <cell r="U63">
            <v>0</v>
          </cell>
          <cell r="V63">
            <v>7000</v>
          </cell>
          <cell r="W63">
            <v>0</v>
          </cell>
          <cell r="X63">
            <v>6</v>
          </cell>
          <cell r="Y63">
            <v>9</v>
          </cell>
          <cell r="Z63">
            <v>0</v>
          </cell>
          <cell r="AA63">
            <v>15</v>
          </cell>
          <cell r="AB63">
            <v>8662069548</v>
          </cell>
          <cell r="AC63">
            <v>183216199</v>
          </cell>
          <cell r="AD63">
            <v>0</v>
          </cell>
          <cell r="AE63">
            <v>8845285747</v>
          </cell>
          <cell r="AF63">
            <v>8239817686</v>
          </cell>
          <cell r="AG63">
            <v>257493400</v>
          </cell>
          <cell r="AH63">
            <v>11932262</v>
          </cell>
          <cell r="AI63">
            <v>8509243348</v>
          </cell>
          <cell r="AJ63">
            <v>336042399</v>
          </cell>
          <cell r="AK63" t="str">
            <v>○</v>
          </cell>
          <cell r="AL63" t="str">
            <v/>
          </cell>
          <cell r="AM63" t="str">
            <v>×</v>
          </cell>
          <cell r="AN63" t="str">
            <v>○</v>
          </cell>
          <cell r="AO63" t="str">
            <v/>
          </cell>
          <cell r="AP63" t="str">
            <v>12</v>
          </cell>
          <cell r="AQ63" t="str">
            <v>12</v>
          </cell>
          <cell r="AR63" t="str">
            <v>Ｂ型</v>
          </cell>
          <cell r="AS63">
            <v>4</v>
          </cell>
          <cell r="AT63">
            <v>7.1</v>
          </cell>
          <cell r="AU63">
            <v>33830279</v>
          </cell>
          <cell r="AV63">
            <v>25136508</v>
          </cell>
          <cell r="AW63" t="str">
            <v>昭和５３</v>
          </cell>
          <cell r="AX63">
            <v>28672</v>
          </cell>
          <cell r="AY63">
            <v>28672</v>
          </cell>
          <cell r="AZ63">
            <v>221228672</v>
          </cell>
          <cell r="BA63" t="str">
            <v>2</v>
          </cell>
          <cell r="BB63">
            <v>19</v>
          </cell>
          <cell r="BC63" t="str">
            <v>2</v>
          </cell>
          <cell r="BD63">
            <v>221228672</v>
          </cell>
          <cell r="BE63" t="str">
            <v>Ｂ型</v>
          </cell>
          <cell r="BF63" t="str">
            <v>2</v>
          </cell>
          <cell r="BG63">
            <v>221228672</v>
          </cell>
          <cell r="BH63">
            <v>13.3</v>
          </cell>
          <cell r="BI63" t="str">
            <v>清恵会病院ちゅうりっぷ保育園</v>
          </cell>
        </row>
        <row r="64">
          <cell r="A64" t="str">
            <v>医療法人同友会共和病院</v>
          </cell>
          <cell r="B64" t="str">
            <v>医療法人</v>
          </cell>
          <cell r="C64" t="str">
            <v>S53</v>
          </cell>
          <cell r="D64">
            <v>10</v>
          </cell>
          <cell r="E64">
            <v>26</v>
          </cell>
          <cell r="F64">
            <v>1080000</v>
          </cell>
          <cell r="G64">
            <v>2805000</v>
          </cell>
          <cell r="H64">
            <v>6635000</v>
          </cell>
          <cell r="I64">
            <v>0</v>
          </cell>
          <cell r="J64">
            <v>10520000</v>
          </cell>
          <cell r="K64">
            <v>9500000</v>
          </cell>
          <cell r="L64">
            <v>1020000</v>
          </cell>
          <cell r="M64">
            <v>10520000</v>
          </cell>
          <cell r="N64">
            <v>0</v>
          </cell>
          <cell r="O64">
            <v>3</v>
          </cell>
          <cell r="P64">
            <v>2</v>
          </cell>
          <cell r="Q64">
            <v>4.2</v>
          </cell>
          <cell r="R64" t="str">
            <v>○</v>
          </cell>
          <cell r="S64">
            <v>10.5</v>
          </cell>
          <cell r="T64">
            <v>0</v>
          </cell>
          <cell r="U64">
            <v>15000</v>
          </cell>
          <cell r="V64">
            <v>15000</v>
          </cell>
          <cell r="W64">
            <v>2</v>
          </cell>
          <cell r="X64">
            <v>4</v>
          </cell>
          <cell r="Y64">
            <v>0</v>
          </cell>
          <cell r="Z64">
            <v>0</v>
          </cell>
          <cell r="AA64">
            <v>6</v>
          </cell>
          <cell r="AB64">
            <v>2452470000</v>
          </cell>
          <cell r="AC64">
            <v>90476000</v>
          </cell>
          <cell r="AD64">
            <v>0</v>
          </cell>
          <cell r="AE64">
            <v>2542946000</v>
          </cell>
          <cell r="AF64">
            <v>2199383000</v>
          </cell>
          <cell r="AG64">
            <v>145074000</v>
          </cell>
          <cell r="AH64">
            <v>197421000</v>
          </cell>
          <cell r="AI64">
            <v>2541878000</v>
          </cell>
          <cell r="AJ64">
            <v>1068000</v>
          </cell>
          <cell r="AK64" t="str">
            <v>○</v>
          </cell>
          <cell r="AL64" t="str">
            <v>○</v>
          </cell>
          <cell r="AM64" t="str">
            <v>×</v>
          </cell>
          <cell r="AN64" t="str">
            <v>○</v>
          </cell>
          <cell r="AO64" t="str">
            <v/>
          </cell>
          <cell r="AP64" t="str">
            <v>12</v>
          </cell>
          <cell r="AQ64" t="str">
            <v>12</v>
          </cell>
          <cell r="AR64" t="str">
            <v>Ｂ型</v>
          </cell>
          <cell r="AS64">
            <v>4</v>
          </cell>
          <cell r="AT64">
            <v>4</v>
          </cell>
          <cell r="AU64">
            <v>16188000</v>
          </cell>
          <cell r="AV64">
            <v>9440000</v>
          </cell>
          <cell r="AW64" t="str">
            <v>昭和５３</v>
          </cell>
          <cell r="AX64">
            <v>28789</v>
          </cell>
          <cell r="AY64">
            <v>28789</v>
          </cell>
          <cell r="AZ64" t="str">
            <v>2</v>
          </cell>
          <cell r="BA64" t="str">
            <v>2</v>
          </cell>
          <cell r="BB64">
            <v>20</v>
          </cell>
          <cell r="BC64" t="str">
            <v>2</v>
          </cell>
          <cell r="BD64">
            <v>221228789</v>
          </cell>
          <cell r="BE64" t="str">
            <v>Ａ型</v>
          </cell>
          <cell r="BF64" t="str">
            <v>1</v>
          </cell>
          <cell r="BG64">
            <v>211228789</v>
          </cell>
          <cell r="BH64">
            <v>0.1</v>
          </cell>
          <cell r="BI64" t="str">
            <v>共和病院附属保育室</v>
          </cell>
        </row>
        <row r="65">
          <cell r="A65" t="str">
            <v>医療法人春秋会城山病院</v>
          </cell>
          <cell r="B65" t="str">
            <v>医療法人</v>
          </cell>
          <cell r="C65" t="str">
            <v>S53</v>
          </cell>
          <cell r="D65">
            <v>12</v>
          </cell>
          <cell r="E65">
            <v>1</v>
          </cell>
          <cell r="F65">
            <v>7000000</v>
          </cell>
          <cell r="G65">
            <v>5184000</v>
          </cell>
          <cell r="H65">
            <v>23416000</v>
          </cell>
          <cell r="I65">
            <v>0</v>
          </cell>
          <cell r="J65">
            <v>35600000</v>
          </cell>
          <cell r="K65">
            <v>35000000</v>
          </cell>
          <cell r="L65">
            <v>600000</v>
          </cell>
          <cell r="M65">
            <v>35600000</v>
          </cell>
          <cell r="N65">
            <v>0</v>
          </cell>
          <cell r="O65">
            <v>8</v>
          </cell>
          <cell r="P65">
            <v>1</v>
          </cell>
          <cell r="Q65">
            <v>8.9</v>
          </cell>
          <cell r="R65" t="str">
            <v>直</v>
          </cell>
          <cell r="S65">
            <v>24</v>
          </cell>
          <cell r="T65">
            <v>269</v>
          </cell>
          <cell r="U65">
            <v>13000</v>
          </cell>
          <cell r="V65">
            <v>13000</v>
          </cell>
          <cell r="W65">
            <v>10</v>
          </cell>
          <cell r="X65">
            <v>16</v>
          </cell>
          <cell r="Y65">
            <v>5</v>
          </cell>
          <cell r="Z65">
            <v>17</v>
          </cell>
          <cell r="AA65">
            <v>48</v>
          </cell>
          <cell r="AB65">
            <v>4839747000</v>
          </cell>
          <cell r="AC65">
            <v>34453000</v>
          </cell>
          <cell r="AD65">
            <v>0</v>
          </cell>
          <cell r="AE65">
            <v>4874200000</v>
          </cell>
          <cell r="AF65">
            <v>4524822000</v>
          </cell>
          <cell r="AG65">
            <v>283826000</v>
          </cell>
          <cell r="AH65">
            <v>0</v>
          </cell>
          <cell r="AI65">
            <v>4808648000</v>
          </cell>
          <cell r="AJ65">
            <v>65552000</v>
          </cell>
          <cell r="AK65" t="str">
            <v>○</v>
          </cell>
          <cell r="AL65" t="str">
            <v>○</v>
          </cell>
          <cell r="AM65" t="str">
            <v>×</v>
          </cell>
          <cell r="AN65" t="str">
            <v>○</v>
          </cell>
          <cell r="AO65" t="str">
            <v/>
          </cell>
          <cell r="AP65" t="str">
            <v>12</v>
          </cell>
          <cell r="AQ65" t="str">
            <v>12</v>
          </cell>
          <cell r="AR65" t="str">
            <v>Ｂ型</v>
          </cell>
          <cell r="AS65">
            <v>4</v>
          </cell>
          <cell r="AT65">
            <v>22.9</v>
          </cell>
          <cell r="AU65">
            <v>87436800</v>
          </cell>
          <cell r="AV65">
            <v>28600000</v>
          </cell>
          <cell r="AW65" t="str">
            <v>昭和５３</v>
          </cell>
          <cell r="AX65">
            <v>28825</v>
          </cell>
          <cell r="AY65">
            <v>28825</v>
          </cell>
          <cell r="AZ65" t="str">
            <v>2</v>
          </cell>
          <cell r="BA65" t="str">
            <v>2</v>
          </cell>
          <cell r="BB65">
            <v>21</v>
          </cell>
          <cell r="BC65" t="str">
            <v>2</v>
          </cell>
          <cell r="BD65">
            <v>221228825</v>
          </cell>
          <cell r="BE65" t="str">
            <v>Ｂ型</v>
          </cell>
          <cell r="BF65" t="str">
            <v>2</v>
          </cell>
          <cell r="BG65">
            <v>221228825</v>
          </cell>
          <cell r="BH65">
            <v>2.2000000000000002</v>
          </cell>
          <cell r="BI65" t="str">
            <v>城山病院こばと園</v>
          </cell>
        </row>
        <row r="66">
          <cell r="A66" t="str">
            <v>医療法人三世会森本病院</v>
          </cell>
          <cell r="B66" t="str">
            <v>医療法人</v>
          </cell>
          <cell r="C66" t="str">
            <v>S54</v>
          </cell>
          <cell r="D66">
            <v>1</v>
          </cell>
          <cell r="E66">
            <v>29</v>
          </cell>
          <cell r="F66">
            <v>1660000</v>
          </cell>
          <cell r="G66">
            <v>6373000</v>
          </cell>
          <cell r="H66">
            <v>16764000</v>
          </cell>
          <cell r="I66">
            <v>0</v>
          </cell>
          <cell r="J66">
            <v>24797000</v>
          </cell>
          <cell r="K66">
            <v>20350000</v>
          </cell>
          <cell r="L66">
            <v>4447000</v>
          </cell>
          <cell r="M66">
            <v>24797000</v>
          </cell>
          <cell r="N66">
            <v>0</v>
          </cell>
          <cell r="O66">
            <v>7</v>
          </cell>
          <cell r="P66">
            <v>0</v>
          </cell>
          <cell r="Q66">
            <v>7</v>
          </cell>
          <cell r="R66" t="str">
            <v>直</v>
          </cell>
          <cell r="S66">
            <v>24</v>
          </cell>
          <cell r="T66">
            <v>365</v>
          </cell>
          <cell r="U66">
            <v>10000</v>
          </cell>
          <cell r="V66">
            <v>10000</v>
          </cell>
          <cell r="W66">
            <v>2</v>
          </cell>
          <cell r="X66">
            <v>4</v>
          </cell>
          <cell r="Y66">
            <v>4</v>
          </cell>
          <cell r="Z66">
            <v>3</v>
          </cell>
          <cell r="AA66">
            <v>13</v>
          </cell>
          <cell r="AB66">
            <v>655704000</v>
          </cell>
          <cell r="AC66">
            <v>10987000</v>
          </cell>
          <cell r="AD66">
            <v>0</v>
          </cell>
          <cell r="AE66">
            <v>666691000</v>
          </cell>
          <cell r="AF66">
            <v>562698000</v>
          </cell>
          <cell r="AG66">
            <v>2879000</v>
          </cell>
          <cell r="AH66">
            <v>5352000</v>
          </cell>
          <cell r="AI66">
            <v>570929000</v>
          </cell>
          <cell r="AJ66">
            <v>95762000</v>
          </cell>
          <cell r="AK66" t="str">
            <v>○</v>
          </cell>
          <cell r="AL66" t="str">
            <v>○</v>
          </cell>
          <cell r="AM66" t="str">
            <v>×</v>
          </cell>
          <cell r="AN66" t="str">
            <v>○</v>
          </cell>
          <cell r="AO66" t="str">
            <v/>
          </cell>
          <cell r="AP66" t="str">
            <v>12</v>
          </cell>
          <cell r="AQ66" t="str">
            <v>12</v>
          </cell>
          <cell r="AR66" t="str">
            <v>Ｂ型</v>
          </cell>
          <cell r="AS66">
            <v>4</v>
          </cell>
          <cell r="AT66">
            <v>6.2</v>
          </cell>
          <cell r="AU66">
            <v>27957400</v>
          </cell>
          <cell r="AV66">
            <v>23137000</v>
          </cell>
          <cell r="AW66" t="str">
            <v>昭和５４</v>
          </cell>
          <cell r="AX66">
            <v>28884</v>
          </cell>
          <cell r="AY66">
            <v>28581</v>
          </cell>
          <cell r="AZ66" t="str">
            <v>2</v>
          </cell>
          <cell r="BA66" t="str">
            <v>2</v>
          </cell>
          <cell r="BB66">
            <v>22</v>
          </cell>
          <cell r="BC66" t="str">
            <v>2</v>
          </cell>
          <cell r="BD66">
            <v>221228884</v>
          </cell>
          <cell r="BE66" t="str">
            <v>Ｂ型</v>
          </cell>
          <cell r="BF66" t="str">
            <v>2</v>
          </cell>
          <cell r="BG66">
            <v>221228884</v>
          </cell>
          <cell r="BH66">
            <v>4.0999999999999996</v>
          </cell>
          <cell r="BI66" t="str">
            <v>森本病院保育所</v>
          </cell>
        </row>
        <row r="67">
          <cell r="A67" t="str">
            <v>医療法人（社団）有恵会有澤総合病院</v>
          </cell>
          <cell r="B67" t="str">
            <v>医療法人</v>
          </cell>
          <cell r="C67" t="str">
            <v>S54</v>
          </cell>
          <cell r="D67">
            <v>2</v>
          </cell>
          <cell r="E67">
            <v>1</v>
          </cell>
          <cell r="F67">
            <v>1200000</v>
          </cell>
          <cell r="G67">
            <v>3756000</v>
          </cell>
          <cell r="H67">
            <v>10579000</v>
          </cell>
          <cell r="I67">
            <v>0</v>
          </cell>
          <cell r="J67">
            <v>15535000</v>
          </cell>
          <cell r="K67">
            <v>14900000</v>
          </cell>
          <cell r="L67">
            <v>635000</v>
          </cell>
          <cell r="M67">
            <v>15535000</v>
          </cell>
          <cell r="N67">
            <v>0</v>
          </cell>
          <cell r="O67">
            <v>4</v>
          </cell>
          <cell r="P67">
            <v>0</v>
          </cell>
          <cell r="Q67">
            <v>4</v>
          </cell>
          <cell r="R67" t="str">
            <v>直</v>
          </cell>
          <cell r="S67">
            <v>10</v>
          </cell>
          <cell r="T67">
            <v>96</v>
          </cell>
          <cell r="U67">
            <v>20000</v>
          </cell>
          <cell r="V67">
            <v>20000</v>
          </cell>
          <cell r="W67">
            <v>1</v>
          </cell>
          <cell r="X67">
            <v>3</v>
          </cell>
          <cell r="Y67">
            <v>8</v>
          </cell>
          <cell r="Z67">
            <v>11</v>
          </cell>
          <cell r="AA67">
            <v>23</v>
          </cell>
          <cell r="AB67">
            <v>2990645000</v>
          </cell>
          <cell r="AC67">
            <v>54990000</v>
          </cell>
          <cell r="AD67">
            <v>0</v>
          </cell>
          <cell r="AE67">
            <v>3045635000</v>
          </cell>
          <cell r="AF67">
            <v>2843354000</v>
          </cell>
          <cell r="AG67">
            <v>16048000</v>
          </cell>
          <cell r="AH67">
            <v>0</v>
          </cell>
          <cell r="AI67">
            <v>2859402000</v>
          </cell>
          <cell r="AJ67">
            <v>186233000</v>
          </cell>
          <cell r="AK67" t="str">
            <v>○</v>
          </cell>
          <cell r="AL67" t="str">
            <v/>
          </cell>
          <cell r="AM67" t="str">
            <v>12</v>
          </cell>
          <cell r="AN67" t="str">
            <v>○</v>
          </cell>
          <cell r="AO67" t="str">
            <v/>
          </cell>
          <cell r="AP67" t="str">
            <v>12</v>
          </cell>
          <cell r="AQ67" t="str">
            <v>12</v>
          </cell>
          <cell r="AR67" t="str">
            <v>Ｂ型</v>
          </cell>
          <cell r="AS67">
            <v>4</v>
          </cell>
          <cell r="AT67">
            <v>11</v>
          </cell>
          <cell r="AU67">
            <v>42347000</v>
          </cell>
          <cell r="AV67">
            <v>14335000</v>
          </cell>
          <cell r="AW67" t="str">
            <v>昭和５４</v>
          </cell>
          <cell r="AX67">
            <v>28887</v>
          </cell>
          <cell r="AY67">
            <v>28581</v>
          </cell>
          <cell r="AZ67">
            <v>221228887</v>
          </cell>
          <cell r="BA67" t="str">
            <v>2</v>
          </cell>
          <cell r="BB67">
            <v>23</v>
          </cell>
          <cell r="BC67" t="str">
            <v>2</v>
          </cell>
          <cell r="BD67">
            <v>221228887</v>
          </cell>
          <cell r="BE67" t="str">
            <v>Ｂ型</v>
          </cell>
          <cell r="BF67" t="str">
            <v>2</v>
          </cell>
          <cell r="BG67">
            <v>221228887</v>
          </cell>
          <cell r="BH67">
            <v>12.9</v>
          </cell>
          <cell r="BI67" t="str">
            <v>有澤総合病院有恵会保育所</v>
          </cell>
        </row>
        <row r="68">
          <cell r="A68" t="str">
            <v>医療法人永広会島田病院</v>
          </cell>
          <cell r="B68" t="str">
            <v>医療法人</v>
          </cell>
          <cell r="C68" t="str">
            <v>S54</v>
          </cell>
          <cell r="D68">
            <v>4</v>
          </cell>
          <cell r="E68">
            <v>1</v>
          </cell>
          <cell r="F68">
            <v>3600000</v>
          </cell>
          <cell r="G68">
            <v>4232000</v>
          </cell>
          <cell r="H68">
            <v>19825000</v>
          </cell>
          <cell r="I68">
            <v>0</v>
          </cell>
          <cell r="J68">
            <v>27657000</v>
          </cell>
          <cell r="K68">
            <v>19040000</v>
          </cell>
          <cell r="L68">
            <v>8617000</v>
          </cell>
          <cell r="M68">
            <v>27657000</v>
          </cell>
          <cell r="N68">
            <v>0</v>
          </cell>
          <cell r="O68">
            <v>6</v>
          </cell>
          <cell r="P68">
            <v>1</v>
          </cell>
          <cell r="Q68">
            <v>7</v>
          </cell>
          <cell r="R68" t="str">
            <v>直</v>
          </cell>
          <cell r="S68">
            <v>10.5</v>
          </cell>
          <cell r="T68">
            <v>48</v>
          </cell>
          <cell r="U68">
            <v>12065</v>
          </cell>
          <cell r="V68">
            <v>12065</v>
          </cell>
          <cell r="W68">
            <v>3</v>
          </cell>
          <cell r="X68">
            <v>9</v>
          </cell>
          <cell r="Y68">
            <v>4</v>
          </cell>
          <cell r="Z68">
            <v>4</v>
          </cell>
          <cell r="AA68">
            <v>20</v>
          </cell>
          <cell r="AB68">
            <v>1737566868</v>
          </cell>
          <cell r="AC68">
            <v>39282375</v>
          </cell>
          <cell r="AD68">
            <v>0</v>
          </cell>
          <cell r="AE68">
            <v>1776849243</v>
          </cell>
          <cell r="AF68">
            <v>1662069272</v>
          </cell>
          <cell r="AG68">
            <v>31286840</v>
          </cell>
          <cell r="AH68">
            <v>0</v>
          </cell>
          <cell r="AI68">
            <v>1693356112</v>
          </cell>
          <cell r="AJ68">
            <v>83493131</v>
          </cell>
          <cell r="AK68" t="str">
            <v>○</v>
          </cell>
          <cell r="AL68" t="str">
            <v>○</v>
          </cell>
          <cell r="AM68" t="str">
            <v>？</v>
          </cell>
          <cell r="AN68" t="str">
            <v>○</v>
          </cell>
          <cell r="AO68" t="str">
            <v/>
          </cell>
          <cell r="AP68" t="str">
            <v>12</v>
          </cell>
          <cell r="AQ68" t="str">
            <v>12</v>
          </cell>
          <cell r="AR68" t="str">
            <v>Ｂ型</v>
          </cell>
          <cell r="AS68">
            <v>4</v>
          </cell>
          <cell r="AT68">
            <v>9.5</v>
          </cell>
          <cell r="AU68">
            <v>44641000</v>
          </cell>
          <cell r="AV68">
            <v>24057000</v>
          </cell>
          <cell r="AW68" t="str">
            <v>昭和５４</v>
          </cell>
          <cell r="AX68">
            <v>28946</v>
          </cell>
          <cell r="AY68">
            <v>28946</v>
          </cell>
          <cell r="AZ68" t="str">
            <v>2</v>
          </cell>
          <cell r="BA68" t="str">
            <v>2</v>
          </cell>
          <cell r="BB68">
            <v>24</v>
          </cell>
          <cell r="BC68" t="str">
            <v>2</v>
          </cell>
          <cell r="BD68">
            <v>221228946</v>
          </cell>
          <cell r="BE68" t="str">
            <v>Ｂ型</v>
          </cell>
          <cell r="BF68" t="str">
            <v>2</v>
          </cell>
          <cell r="BG68">
            <v>221228946</v>
          </cell>
          <cell r="BH68">
            <v>3.4</v>
          </cell>
          <cell r="BI68" t="str">
            <v>島田病院保育所チビッコハウス</v>
          </cell>
        </row>
        <row r="69">
          <cell r="A69" t="str">
            <v>医療法人徳洲会八尾徳洲会病院</v>
          </cell>
          <cell r="B69" t="str">
            <v>医療法人</v>
          </cell>
          <cell r="C69" t="str">
            <v>S54</v>
          </cell>
          <cell r="D69">
            <v>10</v>
          </cell>
          <cell r="E69">
            <v>10</v>
          </cell>
          <cell r="F69">
            <v>2000000</v>
          </cell>
          <cell r="G69">
            <v>6373000</v>
          </cell>
          <cell r="H69">
            <v>40557349</v>
          </cell>
          <cell r="I69">
            <v>0</v>
          </cell>
          <cell r="J69">
            <v>48930349</v>
          </cell>
          <cell r="K69">
            <v>42480000</v>
          </cell>
          <cell r="L69">
            <v>6450349</v>
          </cell>
          <cell r="M69">
            <v>48930349</v>
          </cell>
          <cell r="N69">
            <v>0</v>
          </cell>
          <cell r="O69">
            <v>9</v>
          </cell>
          <cell r="P69">
            <v>3</v>
          </cell>
          <cell r="Q69">
            <v>10.6</v>
          </cell>
          <cell r="R69" t="str">
            <v>直</v>
          </cell>
          <cell r="S69">
            <v>24</v>
          </cell>
          <cell r="T69">
            <v>365</v>
          </cell>
          <cell r="U69">
            <v>8000</v>
          </cell>
          <cell r="V69">
            <v>8000</v>
          </cell>
          <cell r="W69">
            <v>2</v>
          </cell>
          <cell r="X69">
            <v>14</v>
          </cell>
          <cell r="Y69">
            <v>3</v>
          </cell>
          <cell r="Z69">
            <v>4</v>
          </cell>
          <cell r="AA69">
            <v>23</v>
          </cell>
          <cell r="AB69">
            <v>6930372000</v>
          </cell>
          <cell r="AC69">
            <v>49873000</v>
          </cell>
          <cell r="AD69">
            <v>7922000</v>
          </cell>
          <cell r="AE69">
            <v>6988167000</v>
          </cell>
          <cell r="AF69">
            <v>6280978000</v>
          </cell>
          <cell r="AG69">
            <v>67836000</v>
          </cell>
          <cell r="AH69">
            <v>0</v>
          </cell>
          <cell r="AI69">
            <v>6348814000</v>
          </cell>
          <cell r="AJ69">
            <v>639353000</v>
          </cell>
          <cell r="AK69" t="str">
            <v>○</v>
          </cell>
          <cell r="AL69" t="str">
            <v>○</v>
          </cell>
          <cell r="AM69" t="str">
            <v>×</v>
          </cell>
          <cell r="AN69" t="str">
            <v>○</v>
          </cell>
          <cell r="AO69" t="str">
            <v/>
          </cell>
          <cell r="AP69" t="str">
            <v>12</v>
          </cell>
          <cell r="AQ69" t="str">
            <v>12</v>
          </cell>
          <cell r="AR69" t="str">
            <v>Ｂ型</v>
          </cell>
          <cell r="AS69">
            <v>4</v>
          </cell>
          <cell r="AT69">
            <v>11</v>
          </cell>
          <cell r="AU69">
            <v>48162349</v>
          </cell>
          <cell r="AV69">
            <v>46162349</v>
          </cell>
          <cell r="AW69" t="str">
            <v>昭和５４</v>
          </cell>
          <cell r="AX69">
            <v>29138</v>
          </cell>
          <cell r="AY69">
            <v>29138</v>
          </cell>
          <cell r="AZ69" t="str">
            <v>2</v>
          </cell>
          <cell r="BA69" t="str">
            <v>2</v>
          </cell>
          <cell r="BB69">
            <v>25</v>
          </cell>
          <cell r="BC69" t="str">
            <v>2</v>
          </cell>
          <cell r="BD69">
            <v>221229138</v>
          </cell>
          <cell r="BE69" t="str">
            <v>Ｂ型</v>
          </cell>
          <cell r="BF69" t="str">
            <v>2</v>
          </cell>
          <cell r="BG69">
            <v>221229138</v>
          </cell>
          <cell r="BH69">
            <v>13.8</v>
          </cell>
          <cell r="BI69" t="str">
            <v>八尾徳州会病院保育所</v>
          </cell>
        </row>
        <row r="70">
          <cell r="A70" t="str">
            <v>医療法人白卯会白井病院</v>
          </cell>
          <cell r="B70" t="str">
            <v>医療法人</v>
          </cell>
          <cell r="C70" t="str">
            <v>S55</v>
          </cell>
          <cell r="D70">
            <v>12</v>
          </cell>
          <cell r="E70">
            <v>1</v>
          </cell>
          <cell r="F70">
            <v>1300000</v>
          </cell>
          <cell r="G70">
            <v>3994000</v>
          </cell>
          <cell r="H70">
            <v>14416542</v>
          </cell>
          <cell r="I70">
            <v>0</v>
          </cell>
          <cell r="J70">
            <v>19710542</v>
          </cell>
          <cell r="K70">
            <v>15265200</v>
          </cell>
          <cell r="L70">
            <v>4445342</v>
          </cell>
          <cell r="M70">
            <v>19710542</v>
          </cell>
          <cell r="N70">
            <v>0</v>
          </cell>
          <cell r="O70">
            <v>4</v>
          </cell>
          <cell r="P70">
            <v>1</v>
          </cell>
          <cell r="Q70">
            <v>4.7</v>
          </cell>
          <cell r="R70" t="str">
            <v>○</v>
          </cell>
          <cell r="S70">
            <v>10</v>
          </cell>
          <cell r="T70">
            <v>192</v>
          </cell>
          <cell r="U70">
            <v>9000</v>
          </cell>
          <cell r="V70">
            <v>9000</v>
          </cell>
          <cell r="W70">
            <v>3</v>
          </cell>
          <cell r="X70">
            <v>12</v>
          </cell>
          <cell r="Y70">
            <v>9</v>
          </cell>
          <cell r="Z70">
            <v>11</v>
          </cell>
          <cell r="AA70">
            <v>35</v>
          </cell>
          <cell r="AB70">
            <v>2277841000</v>
          </cell>
          <cell r="AC70">
            <v>191043000</v>
          </cell>
          <cell r="AD70">
            <v>0</v>
          </cell>
          <cell r="AE70">
            <v>2468884000</v>
          </cell>
          <cell r="AF70">
            <v>2240856000</v>
          </cell>
          <cell r="AG70">
            <v>20422000</v>
          </cell>
          <cell r="AH70">
            <v>0</v>
          </cell>
          <cell r="AI70">
            <v>2261278000</v>
          </cell>
          <cell r="AJ70">
            <v>207606000</v>
          </cell>
          <cell r="AK70" t="str">
            <v>○</v>
          </cell>
          <cell r="AL70" t="str">
            <v/>
          </cell>
          <cell r="AM70" t="str">
            <v>12</v>
          </cell>
          <cell r="AN70" t="str">
            <v>○</v>
          </cell>
          <cell r="AO70" t="str">
            <v/>
          </cell>
          <cell r="AP70" t="str">
            <v>12</v>
          </cell>
          <cell r="AQ70" t="str">
            <v>12</v>
          </cell>
          <cell r="AR70" t="str">
            <v>Ｂ型</v>
          </cell>
          <cell r="AS70">
            <v>4</v>
          </cell>
          <cell r="AT70">
            <v>16.7</v>
          </cell>
          <cell r="AU70">
            <v>67771742</v>
          </cell>
          <cell r="AV70">
            <v>18410542</v>
          </cell>
          <cell r="AW70" t="str">
            <v>昭和５５</v>
          </cell>
          <cell r="AX70">
            <v>29556</v>
          </cell>
          <cell r="AY70">
            <v>29556</v>
          </cell>
          <cell r="AZ70">
            <v>221229556</v>
          </cell>
          <cell r="BA70" t="str">
            <v>2</v>
          </cell>
          <cell r="BB70">
            <v>26</v>
          </cell>
          <cell r="BC70" t="str">
            <v>2</v>
          </cell>
          <cell r="BD70">
            <v>221229556</v>
          </cell>
          <cell r="BE70" t="str">
            <v>Ｂ型</v>
          </cell>
          <cell r="BF70" t="str">
            <v>2</v>
          </cell>
          <cell r="BG70">
            <v>221229556</v>
          </cell>
          <cell r="BH70">
            <v>11.2</v>
          </cell>
          <cell r="BI70" t="str">
            <v>白井病院院内保育所</v>
          </cell>
        </row>
        <row r="71">
          <cell r="A71" t="str">
            <v>医療法人垣谷会明治橋病院</v>
          </cell>
          <cell r="B71" t="str">
            <v>医療法人</v>
          </cell>
          <cell r="C71" t="str">
            <v>S55</v>
          </cell>
          <cell r="D71">
            <v>4</v>
          </cell>
          <cell r="E71">
            <v>1</v>
          </cell>
          <cell r="F71">
            <v>2060000</v>
          </cell>
          <cell r="G71">
            <v>4232000</v>
          </cell>
          <cell r="H71">
            <v>13253000</v>
          </cell>
          <cell r="I71">
            <v>65000</v>
          </cell>
          <cell r="J71">
            <v>19610000</v>
          </cell>
          <cell r="K71">
            <v>17420000</v>
          </cell>
          <cell r="L71">
            <v>2190000</v>
          </cell>
          <cell r="M71">
            <v>19610000</v>
          </cell>
          <cell r="N71">
            <v>0</v>
          </cell>
          <cell r="O71">
            <v>6</v>
          </cell>
          <cell r="P71">
            <v>0</v>
          </cell>
          <cell r="Q71">
            <v>6</v>
          </cell>
          <cell r="R71" t="str">
            <v>直</v>
          </cell>
          <cell r="S71">
            <v>10.75</v>
          </cell>
          <cell r="T71">
            <v>144</v>
          </cell>
          <cell r="U71">
            <v>12000</v>
          </cell>
          <cell r="V71">
            <v>12000</v>
          </cell>
          <cell r="W71">
            <v>2</v>
          </cell>
          <cell r="X71">
            <v>10</v>
          </cell>
          <cell r="Y71">
            <v>3</v>
          </cell>
          <cell r="Z71">
            <v>10</v>
          </cell>
          <cell r="AA71">
            <v>25</v>
          </cell>
          <cell r="AB71">
            <v>3579743000</v>
          </cell>
          <cell r="AC71">
            <v>13436000</v>
          </cell>
          <cell r="AD71">
            <v>3500000</v>
          </cell>
          <cell r="AE71">
            <v>3596679000</v>
          </cell>
          <cell r="AF71">
            <v>3310279000</v>
          </cell>
          <cell r="AG71">
            <v>51501000</v>
          </cell>
          <cell r="AH71">
            <v>1500000</v>
          </cell>
          <cell r="AI71">
            <v>3363280000</v>
          </cell>
          <cell r="AJ71">
            <v>233399000</v>
          </cell>
          <cell r="AK71" t="str">
            <v>○</v>
          </cell>
          <cell r="AL71" t="str">
            <v>○</v>
          </cell>
          <cell r="AM71" t="str">
            <v>×</v>
          </cell>
          <cell r="AN71" t="str">
            <v>○</v>
          </cell>
          <cell r="AO71" t="str">
            <v/>
          </cell>
          <cell r="AP71" t="str">
            <v>12</v>
          </cell>
          <cell r="AQ71" t="str">
            <v>12</v>
          </cell>
          <cell r="AR71" t="str">
            <v>Ｂ型</v>
          </cell>
          <cell r="AS71">
            <v>4</v>
          </cell>
          <cell r="AT71">
            <v>11.9</v>
          </cell>
          <cell r="AU71">
            <v>47314800</v>
          </cell>
          <cell r="AV71">
            <v>17485000</v>
          </cell>
          <cell r="AW71" t="str">
            <v>昭和５５</v>
          </cell>
          <cell r="AX71">
            <v>29312</v>
          </cell>
          <cell r="AY71">
            <v>29312</v>
          </cell>
          <cell r="AZ71" t="str">
            <v>2</v>
          </cell>
          <cell r="BA71" t="str">
            <v>2</v>
          </cell>
          <cell r="BB71">
            <v>27</v>
          </cell>
          <cell r="BC71" t="str">
            <v>2</v>
          </cell>
          <cell r="BD71">
            <v>221229312</v>
          </cell>
          <cell r="BE71" t="str">
            <v>Ｂ型</v>
          </cell>
          <cell r="BF71" t="str">
            <v>2</v>
          </cell>
          <cell r="BG71">
            <v>221229312</v>
          </cell>
          <cell r="BH71">
            <v>13.3</v>
          </cell>
          <cell r="BI71" t="str">
            <v>明治橋病院ひまわり保育所</v>
          </cell>
        </row>
        <row r="72">
          <cell r="A72" t="str">
            <v>医療法人康生会みと中央病院</v>
          </cell>
          <cell r="B72" t="str">
            <v>医療法人</v>
          </cell>
          <cell r="C72" t="str">
            <v>S55</v>
          </cell>
          <cell r="D72">
            <v>4</v>
          </cell>
          <cell r="E72">
            <v>7</v>
          </cell>
          <cell r="F72">
            <v>1700500</v>
          </cell>
          <cell r="G72">
            <v>6373000</v>
          </cell>
          <cell r="H72">
            <v>6900688</v>
          </cell>
          <cell r="I72">
            <v>0</v>
          </cell>
          <cell r="J72">
            <v>14974188</v>
          </cell>
          <cell r="K72">
            <v>12665188</v>
          </cell>
          <cell r="L72">
            <v>2309000</v>
          </cell>
          <cell r="M72">
            <v>14974188</v>
          </cell>
          <cell r="N72">
            <v>0</v>
          </cell>
          <cell r="O72">
            <v>4</v>
          </cell>
          <cell r="P72">
            <v>0</v>
          </cell>
          <cell r="Q72">
            <v>4</v>
          </cell>
          <cell r="R72" t="str">
            <v>直</v>
          </cell>
          <cell r="S72">
            <v>24</v>
          </cell>
          <cell r="T72">
            <v>365</v>
          </cell>
          <cell r="U72">
            <v>17500</v>
          </cell>
          <cell r="V72">
            <v>17500</v>
          </cell>
          <cell r="W72">
            <v>1</v>
          </cell>
          <cell r="X72">
            <v>2</v>
          </cell>
          <cell r="Y72">
            <v>0</v>
          </cell>
          <cell r="Z72">
            <v>5</v>
          </cell>
          <cell r="AA72">
            <v>8</v>
          </cell>
          <cell r="AB72">
            <v>3308594000</v>
          </cell>
          <cell r="AC72">
            <v>67986000</v>
          </cell>
          <cell r="AD72">
            <v>58047000</v>
          </cell>
          <cell r="AE72">
            <v>3434627000</v>
          </cell>
          <cell r="AF72">
            <v>3137848000</v>
          </cell>
          <cell r="AG72">
            <v>130122000</v>
          </cell>
          <cell r="AH72">
            <v>86000000</v>
          </cell>
          <cell r="AI72">
            <v>3353970000</v>
          </cell>
          <cell r="AJ72">
            <v>80657000</v>
          </cell>
          <cell r="AK72" t="str">
            <v>○</v>
          </cell>
          <cell r="AL72" t="str">
            <v>○</v>
          </cell>
          <cell r="AM72" t="str">
            <v>×</v>
          </cell>
          <cell r="AN72" t="str">
            <v>○</v>
          </cell>
          <cell r="AO72" t="str">
            <v/>
          </cell>
          <cell r="AP72" t="str">
            <v>12</v>
          </cell>
          <cell r="AQ72" t="str">
            <v>12</v>
          </cell>
          <cell r="AR72" t="str">
            <v>Ｂ型</v>
          </cell>
          <cell r="AS72">
            <v>4</v>
          </cell>
          <cell r="AT72">
            <v>4</v>
          </cell>
          <cell r="AU72">
            <v>17477000</v>
          </cell>
          <cell r="AV72">
            <v>13273688</v>
          </cell>
          <cell r="AW72" t="str">
            <v>昭和５５</v>
          </cell>
          <cell r="AX72">
            <v>29318</v>
          </cell>
          <cell r="AY72">
            <v>29318</v>
          </cell>
          <cell r="AZ72" t="str">
            <v>2</v>
          </cell>
          <cell r="BA72" t="str">
            <v>2</v>
          </cell>
          <cell r="BB72">
            <v>28</v>
          </cell>
          <cell r="BC72" t="str">
            <v>2</v>
          </cell>
          <cell r="BD72">
            <v>221229318</v>
          </cell>
          <cell r="BE72" t="str">
            <v>Ａ型</v>
          </cell>
          <cell r="BF72" t="str">
            <v>1</v>
          </cell>
          <cell r="BG72">
            <v>211229318</v>
          </cell>
          <cell r="BH72">
            <v>6</v>
          </cell>
          <cell r="BI72" t="str">
            <v>みと中央病院保育所</v>
          </cell>
        </row>
        <row r="73">
          <cell r="A73" t="str">
            <v>医療法人弘生会老寿サナトリウム</v>
          </cell>
          <cell r="B73" t="str">
            <v>医療法人</v>
          </cell>
          <cell r="C73" t="str">
            <v>S56</v>
          </cell>
          <cell r="D73">
            <v>1</v>
          </cell>
          <cell r="E73">
            <v>5</v>
          </cell>
          <cell r="F73">
            <v>950000</v>
          </cell>
          <cell r="G73">
            <v>2805000</v>
          </cell>
          <cell r="H73">
            <v>10839816</v>
          </cell>
          <cell r="I73">
            <v>0</v>
          </cell>
          <cell r="J73">
            <v>14594816</v>
          </cell>
          <cell r="K73">
            <v>11844960</v>
          </cell>
          <cell r="L73">
            <v>2749856</v>
          </cell>
          <cell r="M73">
            <v>14594816</v>
          </cell>
          <cell r="N73">
            <v>0</v>
          </cell>
          <cell r="O73">
            <v>4</v>
          </cell>
          <cell r="P73">
            <v>1</v>
          </cell>
          <cell r="Q73">
            <v>5</v>
          </cell>
          <cell r="R73" t="str">
            <v>直</v>
          </cell>
          <cell r="S73">
            <v>10</v>
          </cell>
          <cell r="T73">
            <v>0</v>
          </cell>
          <cell r="U73">
            <v>15000</v>
          </cell>
          <cell r="V73">
            <v>15000</v>
          </cell>
          <cell r="W73">
            <v>1</v>
          </cell>
          <cell r="X73">
            <v>3</v>
          </cell>
          <cell r="Y73">
            <v>2</v>
          </cell>
          <cell r="Z73">
            <v>5</v>
          </cell>
          <cell r="AA73">
            <v>11</v>
          </cell>
          <cell r="AB73">
            <v>1786416000</v>
          </cell>
          <cell r="AC73">
            <v>42805000</v>
          </cell>
          <cell r="AD73">
            <v>4695000</v>
          </cell>
          <cell r="AE73">
            <v>1833916000</v>
          </cell>
          <cell r="AF73">
            <v>1540186000</v>
          </cell>
          <cell r="AG73">
            <v>159519000</v>
          </cell>
          <cell r="AH73">
            <v>5462000</v>
          </cell>
          <cell r="AI73">
            <v>1705167000</v>
          </cell>
          <cell r="AJ73">
            <v>128749000</v>
          </cell>
          <cell r="AK73" t="str">
            <v>○</v>
          </cell>
          <cell r="AL73" t="str">
            <v>○</v>
          </cell>
          <cell r="AM73" t="str">
            <v>×</v>
          </cell>
          <cell r="AN73" t="str">
            <v>○</v>
          </cell>
          <cell r="AO73" t="str">
            <v/>
          </cell>
          <cell r="AP73" t="str">
            <v>12</v>
          </cell>
          <cell r="AQ73" t="str">
            <v>12</v>
          </cell>
          <cell r="AR73" t="str">
            <v>Ｂ型</v>
          </cell>
          <cell r="AS73">
            <v>4</v>
          </cell>
          <cell r="AT73">
            <v>5.2</v>
          </cell>
          <cell r="AU73">
            <v>22468256</v>
          </cell>
          <cell r="AV73">
            <v>13644816</v>
          </cell>
          <cell r="AW73" t="str">
            <v>昭和５６</v>
          </cell>
          <cell r="AX73">
            <v>29591</v>
          </cell>
          <cell r="AY73">
            <v>29312</v>
          </cell>
          <cell r="AZ73" t="str">
            <v>2</v>
          </cell>
          <cell r="BA73" t="str">
            <v>2</v>
          </cell>
          <cell r="BB73">
            <v>29</v>
          </cell>
          <cell r="BC73" t="str">
            <v>2</v>
          </cell>
          <cell r="BD73">
            <v>221229591</v>
          </cell>
          <cell r="BE73" t="str">
            <v>Ｂ型</v>
          </cell>
          <cell r="BF73" t="str">
            <v>2</v>
          </cell>
          <cell r="BG73">
            <v>221229591</v>
          </cell>
          <cell r="BH73">
            <v>9.4</v>
          </cell>
          <cell r="BI73" t="str">
            <v>老寿サナトリウム寿保育所</v>
          </cell>
        </row>
        <row r="74">
          <cell r="A74" t="str">
            <v>医療法人協和会北大阪病院</v>
          </cell>
          <cell r="B74" t="str">
            <v>医療法人</v>
          </cell>
          <cell r="C74" t="str">
            <v>S56</v>
          </cell>
          <cell r="D74">
            <v>5</v>
          </cell>
          <cell r="E74">
            <v>11</v>
          </cell>
          <cell r="F74">
            <v>1630170</v>
          </cell>
          <cell r="G74">
            <v>6373000</v>
          </cell>
          <cell r="H74">
            <v>9033371</v>
          </cell>
          <cell r="I74">
            <v>462715</v>
          </cell>
          <cell r="J74">
            <v>17499256</v>
          </cell>
          <cell r="K74">
            <v>15199698</v>
          </cell>
          <cell r="L74">
            <v>2299558</v>
          </cell>
          <cell r="M74">
            <v>17499256</v>
          </cell>
          <cell r="N74">
            <v>0</v>
          </cell>
          <cell r="O74">
            <v>4</v>
          </cell>
          <cell r="P74">
            <v>0</v>
          </cell>
          <cell r="Q74">
            <v>4</v>
          </cell>
          <cell r="R74" t="str">
            <v>直</v>
          </cell>
          <cell r="S74">
            <v>24</v>
          </cell>
          <cell r="T74">
            <v>365</v>
          </cell>
          <cell r="U74">
            <v>12000</v>
          </cell>
          <cell r="V74">
            <v>12000</v>
          </cell>
          <cell r="W74">
            <v>1</v>
          </cell>
          <cell r="X74">
            <v>5</v>
          </cell>
          <cell r="Y74">
            <v>3</v>
          </cell>
          <cell r="Z74">
            <v>6</v>
          </cell>
          <cell r="AA74">
            <v>15</v>
          </cell>
          <cell r="AB74">
            <v>4996218421</v>
          </cell>
          <cell r="AC74">
            <v>110805356</v>
          </cell>
          <cell r="AD74">
            <v>61296000</v>
          </cell>
          <cell r="AE74">
            <v>5168319777</v>
          </cell>
          <cell r="AF74">
            <v>4767441040</v>
          </cell>
          <cell r="AG74">
            <v>94022750</v>
          </cell>
          <cell r="AH74">
            <v>4166400</v>
          </cell>
          <cell r="AI74">
            <v>4865630190</v>
          </cell>
          <cell r="AJ74">
            <v>302689587</v>
          </cell>
          <cell r="AK74" t="str">
            <v>○</v>
          </cell>
          <cell r="AL74" t="str">
            <v>○</v>
          </cell>
          <cell r="AM74" t="str">
            <v>×</v>
          </cell>
          <cell r="AN74" t="str">
            <v>○</v>
          </cell>
          <cell r="AO74" t="str">
            <v/>
          </cell>
          <cell r="AP74" t="str">
            <v>12</v>
          </cell>
          <cell r="AQ74" t="str">
            <v>12</v>
          </cell>
          <cell r="AR74" t="str">
            <v>Ｂ型</v>
          </cell>
          <cell r="AS74">
            <v>4</v>
          </cell>
          <cell r="AT74">
            <v>7.1</v>
          </cell>
          <cell r="AU74">
            <v>29222758</v>
          </cell>
          <cell r="AV74">
            <v>15406371</v>
          </cell>
          <cell r="AW74" t="str">
            <v>昭和５６</v>
          </cell>
          <cell r="AX74">
            <v>29717</v>
          </cell>
          <cell r="AY74">
            <v>29717</v>
          </cell>
          <cell r="AZ74" t="str">
            <v>2</v>
          </cell>
          <cell r="BA74" t="str">
            <v>2</v>
          </cell>
          <cell r="BB74">
            <v>30</v>
          </cell>
          <cell r="BC74" t="str">
            <v>2</v>
          </cell>
          <cell r="BD74">
            <v>221229717</v>
          </cell>
          <cell r="BE74" t="str">
            <v>Ｂ型</v>
          </cell>
          <cell r="BF74" t="str">
            <v>2</v>
          </cell>
          <cell r="BG74">
            <v>221229717</v>
          </cell>
          <cell r="BH74">
            <v>19.600000000000001</v>
          </cell>
          <cell r="BI74" t="str">
            <v>北大阪病院内保育所</v>
          </cell>
        </row>
        <row r="75">
          <cell r="A75" t="str">
            <v>医療法人新仁会新仁会病院</v>
          </cell>
          <cell r="B75" t="str">
            <v>医療法人</v>
          </cell>
          <cell r="C75" t="str">
            <v>S56</v>
          </cell>
          <cell r="D75">
            <v>6</v>
          </cell>
          <cell r="E75">
            <v>1</v>
          </cell>
          <cell r="F75">
            <v>1400000</v>
          </cell>
          <cell r="G75">
            <v>6373000</v>
          </cell>
          <cell r="H75">
            <v>16695000</v>
          </cell>
          <cell r="I75">
            <v>0</v>
          </cell>
          <cell r="J75">
            <v>24468000</v>
          </cell>
          <cell r="K75">
            <v>20888000</v>
          </cell>
          <cell r="L75">
            <v>3580000</v>
          </cell>
          <cell r="M75">
            <v>24468000</v>
          </cell>
          <cell r="N75">
            <v>0</v>
          </cell>
          <cell r="O75">
            <v>6</v>
          </cell>
          <cell r="P75">
            <v>1</v>
          </cell>
          <cell r="Q75">
            <v>6.4</v>
          </cell>
          <cell r="R75" t="str">
            <v>直</v>
          </cell>
          <cell r="S75">
            <v>24</v>
          </cell>
          <cell r="T75">
            <v>312</v>
          </cell>
          <cell r="U75">
            <v>10000</v>
          </cell>
          <cell r="V75">
            <v>10000</v>
          </cell>
          <cell r="W75">
            <v>2</v>
          </cell>
          <cell r="X75">
            <v>6</v>
          </cell>
          <cell r="Y75">
            <v>2</v>
          </cell>
          <cell r="Z75">
            <v>4</v>
          </cell>
          <cell r="AA75">
            <v>14</v>
          </cell>
          <cell r="AB75">
            <v>1420768222</v>
          </cell>
          <cell r="AC75">
            <v>20112895</v>
          </cell>
          <cell r="AD75">
            <v>0</v>
          </cell>
          <cell r="AE75">
            <v>1440881117</v>
          </cell>
          <cell r="AF75">
            <v>1218953946</v>
          </cell>
          <cell r="AG75">
            <v>58280371</v>
          </cell>
          <cell r="AH75">
            <v>0</v>
          </cell>
          <cell r="AI75">
            <v>1277234317</v>
          </cell>
          <cell r="AJ75">
            <v>163646800</v>
          </cell>
          <cell r="AK75" t="str">
            <v>○</v>
          </cell>
          <cell r="AL75" t="str">
            <v/>
          </cell>
          <cell r="AM75" t="str">
            <v>12</v>
          </cell>
          <cell r="AN75" t="str">
            <v>○</v>
          </cell>
          <cell r="AO75" t="str">
            <v/>
          </cell>
          <cell r="AP75" t="str">
            <v>12</v>
          </cell>
          <cell r="AQ75" t="str">
            <v>12</v>
          </cell>
          <cell r="AR75" t="str">
            <v>Ｂ型</v>
          </cell>
          <cell r="AS75">
            <v>4</v>
          </cell>
          <cell r="AT75">
            <v>6.7</v>
          </cell>
          <cell r="AU75">
            <v>28986400</v>
          </cell>
          <cell r="AV75">
            <v>23068000</v>
          </cell>
          <cell r="AW75" t="str">
            <v>昭和５６</v>
          </cell>
          <cell r="AX75">
            <v>29738</v>
          </cell>
          <cell r="AY75">
            <v>29738</v>
          </cell>
          <cell r="AZ75">
            <v>221229738</v>
          </cell>
          <cell r="BA75" t="str">
            <v>2</v>
          </cell>
          <cell r="BB75">
            <v>31</v>
          </cell>
          <cell r="BC75" t="str">
            <v>2</v>
          </cell>
          <cell r="BD75">
            <v>221229738</v>
          </cell>
          <cell r="BE75" t="str">
            <v>Ｂ型</v>
          </cell>
          <cell r="BF75" t="str">
            <v>2</v>
          </cell>
          <cell r="BG75">
            <v>221229738</v>
          </cell>
          <cell r="BH75">
            <v>7</v>
          </cell>
          <cell r="BI75" t="str">
            <v>新仁会病院保育所</v>
          </cell>
        </row>
        <row r="76">
          <cell r="A76" t="str">
            <v>医療法人若弘会若草第一病院</v>
          </cell>
          <cell r="B76" t="str">
            <v>医療法人</v>
          </cell>
          <cell r="C76" t="str">
            <v>S57</v>
          </cell>
          <cell r="D76">
            <v>2</v>
          </cell>
          <cell r="E76">
            <v>3</v>
          </cell>
          <cell r="F76">
            <v>2816000</v>
          </cell>
          <cell r="G76">
            <v>6373000</v>
          </cell>
          <cell r="H76">
            <v>25018000</v>
          </cell>
          <cell r="I76">
            <v>0</v>
          </cell>
          <cell r="J76">
            <v>34207000</v>
          </cell>
          <cell r="K76">
            <v>29957000</v>
          </cell>
          <cell r="L76">
            <v>4250000</v>
          </cell>
          <cell r="M76">
            <v>34207000</v>
          </cell>
          <cell r="N76">
            <v>0</v>
          </cell>
          <cell r="O76">
            <v>9</v>
          </cell>
          <cell r="P76">
            <v>0</v>
          </cell>
          <cell r="Q76">
            <v>9</v>
          </cell>
          <cell r="R76" t="str">
            <v>直</v>
          </cell>
          <cell r="S76">
            <v>24</v>
          </cell>
          <cell r="T76">
            <v>365</v>
          </cell>
          <cell r="U76">
            <v>12500</v>
          </cell>
          <cell r="V76">
            <v>12500</v>
          </cell>
          <cell r="W76">
            <v>3</v>
          </cell>
          <cell r="X76">
            <v>13</v>
          </cell>
          <cell r="Y76">
            <v>7</v>
          </cell>
          <cell r="Z76">
            <v>10</v>
          </cell>
          <cell r="AA76">
            <v>33</v>
          </cell>
          <cell r="AB76">
            <v>7519167380</v>
          </cell>
          <cell r="AC76">
            <v>212409351</v>
          </cell>
          <cell r="AD76">
            <v>0</v>
          </cell>
          <cell r="AE76">
            <v>7731576731</v>
          </cell>
          <cell r="AF76">
            <v>7069383262</v>
          </cell>
          <cell r="AG76">
            <v>284181401</v>
          </cell>
          <cell r="AH76">
            <v>0</v>
          </cell>
          <cell r="AI76">
            <v>7353564663</v>
          </cell>
          <cell r="AJ76">
            <v>378012068</v>
          </cell>
          <cell r="AK76" t="str">
            <v>○</v>
          </cell>
          <cell r="AL76" t="str">
            <v>○</v>
          </cell>
          <cell r="AM76" t="str">
            <v>×</v>
          </cell>
          <cell r="AN76" t="str">
            <v>○</v>
          </cell>
          <cell r="AO76" t="str">
            <v/>
          </cell>
          <cell r="AP76" t="str">
            <v>12</v>
          </cell>
          <cell r="AQ76" t="str">
            <v>12</v>
          </cell>
          <cell r="AR76" t="str">
            <v>Ｂ型</v>
          </cell>
          <cell r="AS76">
            <v>4</v>
          </cell>
          <cell r="AT76">
            <v>15.7</v>
          </cell>
          <cell r="AU76">
            <v>63784400</v>
          </cell>
          <cell r="AV76">
            <v>31391000</v>
          </cell>
          <cell r="AW76" t="str">
            <v>昭和５７</v>
          </cell>
          <cell r="AX76">
            <v>29985</v>
          </cell>
          <cell r="AY76">
            <v>29677</v>
          </cell>
          <cell r="AZ76" t="str">
            <v>2</v>
          </cell>
          <cell r="BA76" t="str">
            <v>2</v>
          </cell>
          <cell r="BB76">
            <v>32</v>
          </cell>
          <cell r="BC76" t="str">
            <v>2</v>
          </cell>
          <cell r="BD76">
            <v>221229985</v>
          </cell>
          <cell r="BE76" t="str">
            <v>Ｂ型</v>
          </cell>
          <cell r="BF76" t="str">
            <v>2</v>
          </cell>
          <cell r="BG76">
            <v>221229985</v>
          </cell>
          <cell r="BH76">
            <v>12</v>
          </cell>
          <cell r="BI76" t="str">
            <v>若草第一病院保育所</v>
          </cell>
        </row>
        <row r="77">
          <cell r="A77" t="str">
            <v>医療法人藤井会石切生喜病院</v>
          </cell>
          <cell r="B77" t="str">
            <v>医療法人</v>
          </cell>
          <cell r="C77" t="str">
            <v>S57</v>
          </cell>
          <cell r="D77">
            <v>7</v>
          </cell>
          <cell r="E77">
            <v>1</v>
          </cell>
          <cell r="F77">
            <v>1750000</v>
          </cell>
          <cell r="G77">
            <v>8008000</v>
          </cell>
          <cell r="H77">
            <v>21850000</v>
          </cell>
          <cell r="I77">
            <v>0</v>
          </cell>
          <cell r="J77">
            <v>31608000</v>
          </cell>
          <cell r="K77">
            <v>27933000</v>
          </cell>
          <cell r="L77">
            <v>3675000</v>
          </cell>
          <cell r="M77">
            <v>31608000</v>
          </cell>
          <cell r="N77">
            <v>0</v>
          </cell>
          <cell r="O77">
            <v>7</v>
          </cell>
          <cell r="P77">
            <v>0</v>
          </cell>
          <cell r="Q77">
            <v>7</v>
          </cell>
          <cell r="R77" t="str">
            <v>直</v>
          </cell>
          <cell r="S77">
            <v>12</v>
          </cell>
          <cell r="T77">
            <v>156</v>
          </cell>
          <cell r="U77">
            <v>10000</v>
          </cell>
          <cell r="V77">
            <v>10000</v>
          </cell>
          <cell r="W77">
            <v>2</v>
          </cell>
          <cell r="X77">
            <v>12</v>
          </cell>
          <cell r="Y77">
            <v>3</v>
          </cell>
          <cell r="Z77">
            <v>3</v>
          </cell>
          <cell r="AA77">
            <v>20</v>
          </cell>
          <cell r="AB77">
            <v>7783595636</v>
          </cell>
          <cell r="AC77">
            <v>118361688</v>
          </cell>
          <cell r="AD77">
            <v>0</v>
          </cell>
          <cell r="AE77">
            <v>7901957324</v>
          </cell>
          <cell r="AF77">
            <v>7442032081</v>
          </cell>
          <cell r="AG77">
            <v>240639210</v>
          </cell>
          <cell r="AH77">
            <v>219286033</v>
          </cell>
          <cell r="AI77">
            <v>7682671291</v>
          </cell>
          <cell r="AJ77">
            <v>219286033</v>
          </cell>
          <cell r="AK77" t="str">
            <v>○</v>
          </cell>
          <cell r="AL77" t="str">
            <v>12</v>
          </cell>
          <cell r="AM77" t="str">
            <v>12</v>
          </cell>
          <cell r="AN77" t="str">
            <v>○</v>
          </cell>
          <cell r="AO77" t="str">
            <v/>
          </cell>
          <cell r="AP77" t="str">
            <v>12</v>
          </cell>
          <cell r="AQ77" t="str">
            <v>12</v>
          </cell>
          <cell r="AR77" t="str">
            <v>Ｂ型</v>
          </cell>
          <cell r="AS77">
            <v>4</v>
          </cell>
          <cell r="AT77">
            <v>9.5</v>
          </cell>
          <cell r="AU77">
            <v>39699000</v>
          </cell>
          <cell r="AV77">
            <v>29858000</v>
          </cell>
          <cell r="AW77" t="str">
            <v>昭和５７</v>
          </cell>
          <cell r="AX77">
            <v>30133</v>
          </cell>
          <cell r="AY77">
            <v>30133</v>
          </cell>
          <cell r="AZ77" t="str">
            <v>Ｂ型</v>
          </cell>
          <cell r="BA77" t="str">
            <v>2</v>
          </cell>
          <cell r="BB77">
            <v>33</v>
          </cell>
          <cell r="BC77" t="str">
            <v>2</v>
          </cell>
          <cell r="BD77">
            <v>221230133</v>
          </cell>
          <cell r="BE77" t="str">
            <v>Ｂ型</v>
          </cell>
          <cell r="BF77" t="str">
            <v>2</v>
          </cell>
          <cell r="BG77">
            <v>221230133</v>
          </cell>
          <cell r="BH77">
            <v>7.3</v>
          </cell>
          <cell r="BI77" t="str">
            <v>石切生喜病院保育所</v>
          </cell>
        </row>
        <row r="78">
          <cell r="A78" t="str">
            <v>医療法人恵生会恵生会病院</v>
          </cell>
          <cell r="B78" t="str">
            <v>医療法人</v>
          </cell>
          <cell r="C78" t="str">
            <v>S58</v>
          </cell>
          <cell r="D78">
            <v>8</v>
          </cell>
          <cell r="E78">
            <v>1</v>
          </cell>
          <cell r="F78">
            <v>2752000</v>
          </cell>
          <cell r="G78">
            <v>6373000</v>
          </cell>
          <cell r="H78">
            <v>21466000</v>
          </cell>
          <cell r="I78">
            <v>0</v>
          </cell>
          <cell r="J78">
            <v>30591000</v>
          </cell>
          <cell r="K78">
            <v>28151000</v>
          </cell>
          <cell r="L78">
            <v>2440000</v>
          </cell>
          <cell r="M78">
            <v>30591000</v>
          </cell>
          <cell r="N78">
            <v>0</v>
          </cell>
          <cell r="O78">
            <v>8</v>
          </cell>
          <cell r="P78">
            <v>0</v>
          </cell>
          <cell r="Q78">
            <v>8</v>
          </cell>
          <cell r="R78" t="str">
            <v>直</v>
          </cell>
          <cell r="S78">
            <v>24</v>
          </cell>
          <cell r="T78">
            <v>365</v>
          </cell>
          <cell r="U78">
            <v>7000</v>
          </cell>
          <cell r="V78">
            <v>7000</v>
          </cell>
          <cell r="W78">
            <v>5</v>
          </cell>
          <cell r="X78">
            <v>8</v>
          </cell>
          <cell r="Y78">
            <v>6</v>
          </cell>
          <cell r="Z78">
            <v>12</v>
          </cell>
          <cell r="AA78">
            <v>31</v>
          </cell>
          <cell r="AB78">
            <v>4060000000</v>
          </cell>
          <cell r="AC78">
            <v>30000000</v>
          </cell>
          <cell r="AD78">
            <v>0</v>
          </cell>
          <cell r="AE78">
            <v>4090000000</v>
          </cell>
          <cell r="AF78">
            <v>3900000000</v>
          </cell>
          <cell r="AG78">
            <v>160000000</v>
          </cell>
          <cell r="AH78">
            <v>0</v>
          </cell>
          <cell r="AI78">
            <v>4060000000</v>
          </cell>
          <cell r="AJ78">
            <v>30000000</v>
          </cell>
          <cell r="AK78" t="str">
            <v>○</v>
          </cell>
          <cell r="AL78" t="str">
            <v/>
          </cell>
          <cell r="AM78" t="str">
            <v>12</v>
          </cell>
          <cell r="AN78" t="str">
            <v>○</v>
          </cell>
          <cell r="AO78" t="str">
            <v/>
          </cell>
          <cell r="AP78" t="str">
            <v>12</v>
          </cell>
          <cell r="AQ78" t="str">
            <v>12</v>
          </cell>
          <cell r="AR78" t="str">
            <v>Ｂ型</v>
          </cell>
          <cell r="AS78">
            <v>4</v>
          </cell>
          <cell r="AT78">
            <v>14.8</v>
          </cell>
          <cell r="AU78">
            <v>58561600</v>
          </cell>
          <cell r="AV78">
            <v>27839000</v>
          </cell>
          <cell r="AW78" t="str">
            <v>昭和５８</v>
          </cell>
          <cell r="AX78">
            <v>30529</v>
          </cell>
          <cell r="AY78">
            <v>30529</v>
          </cell>
          <cell r="AZ78">
            <v>221230529</v>
          </cell>
          <cell r="BA78" t="str">
            <v>2</v>
          </cell>
          <cell r="BB78">
            <v>34</v>
          </cell>
          <cell r="BC78" t="str">
            <v>2</v>
          </cell>
          <cell r="BD78">
            <v>221230529</v>
          </cell>
          <cell r="BE78" t="str">
            <v>Ｂ型</v>
          </cell>
          <cell r="BF78" t="str">
            <v>2</v>
          </cell>
          <cell r="BG78">
            <v>221230529</v>
          </cell>
          <cell r="BH78">
            <v>1</v>
          </cell>
          <cell r="BI78" t="str">
            <v>恵生会病院内保育所</v>
          </cell>
        </row>
        <row r="79">
          <cell r="A79" t="str">
            <v>医療法人相愛会相原第二病院</v>
          </cell>
          <cell r="B79" t="str">
            <v>医療法人</v>
          </cell>
          <cell r="C79" t="str">
            <v>S58</v>
          </cell>
          <cell r="D79">
            <v>9</v>
          </cell>
          <cell r="E79">
            <v>1</v>
          </cell>
          <cell r="F79">
            <v>1950000</v>
          </cell>
          <cell r="G79">
            <v>5715000</v>
          </cell>
          <cell r="H79">
            <v>17000000</v>
          </cell>
          <cell r="I79">
            <v>0</v>
          </cell>
          <cell r="J79">
            <v>24665000</v>
          </cell>
          <cell r="K79">
            <v>21000000</v>
          </cell>
          <cell r="L79">
            <v>3665000</v>
          </cell>
          <cell r="M79">
            <v>24665000</v>
          </cell>
          <cell r="N79">
            <v>0</v>
          </cell>
          <cell r="O79">
            <v>6</v>
          </cell>
          <cell r="P79">
            <v>0</v>
          </cell>
          <cell r="Q79">
            <v>6</v>
          </cell>
          <cell r="R79" t="str">
            <v>直</v>
          </cell>
          <cell r="S79">
            <v>24</v>
          </cell>
          <cell r="T79">
            <v>324</v>
          </cell>
          <cell r="U79">
            <v>10000</v>
          </cell>
          <cell r="V79">
            <v>10000</v>
          </cell>
          <cell r="W79">
            <v>0</v>
          </cell>
          <cell r="X79">
            <v>12</v>
          </cell>
          <cell r="Y79">
            <v>8</v>
          </cell>
          <cell r="Z79">
            <v>4</v>
          </cell>
          <cell r="AA79">
            <v>24</v>
          </cell>
          <cell r="AB79">
            <v>3051203000</v>
          </cell>
          <cell r="AC79">
            <v>53327000</v>
          </cell>
          <cell r="AD79">
            <v>0</v>
          </cell>
          <cell r="AE79">
            <v>3104530000</v>
          </cell>
          <cell r="AF79">
            <v>3027416000</v>
          </cell>
          <cell r="AG79">
            <v>23136000</v>
          </cell>
          <cell r="AH79">
            <v>0</v>
          </cell>
          <cell r="AI79">
            <v>3050552000</v>
          </cell>
          <cell r="AJ79">
            <v>53978000</v>
          </cell>
          <cell r="AK79" t="str">
            <v>○</v>
          </cell>
          <cell r="AL79" t="str">
            <v/>
          </cell>
          <cell r="AM79" t="str">
            <v>12</v>
          </cell>
          <cell r="AN79" t="str">
            <v>○</v>
          </cell>
          <cell r="AO79" t="str">
            <v/>
          </cell>
          <cell r="AP79" t="str">
            <v>12</v>
          </cell>
          <cell r="AQ79" t="str">
            <v>12</v>
          </cell>
          <cell r="AR79" t="str">
            <v>Ｂ型</v>
          </cell>
          <cell r="AS79">
            <v>4</v>
          </cell>
          <cell r="AT79">
            <v>11.4</v>
          </cell>
          <cell r="AU79">
            <v>46893800</v>
          </cell>
          <cell r="AV79">
            <v>22715000</v>
          </cell>
          <cell r="AW79" t="str">
            <v>昭和５８</v>
          </cell>
          <cell r="AX79">
            <v>30560</v>
          </cell>
          <cell r="AY79">
            <v>30560</v>
          </cell>
          <cell r="AZ79">
            <v>221230560</v>
          </cell>
          <cell r="BA79" t="str">
            <v>2</v>
          </cell>
          <cell r="BB79">
            <v>35</v>
          </cell>
          <cell r="BC79" t="str">
            <v>2</v>
          </cell>
          <cell r="BD79">
            <v>221230560</v>
          </cell>
          <cell r="BE79" t="str">
            <v>Ｂ型</v>
          </cell>
          <cell r="BF79" t="str">
            <v>2</v>
          </cell>
          <cell r="BG79">
            <v>221230560</v>
          </cell>
          <cell r="BH79">
            <v>2.2999999999999998</v>
          </cell>
          <cell r="BI79" t="str">
            <v>相原第二病院相愛園</v>
          </cell>
        </row>
        <row r="80">
          <cell r="A80" t="str">
            <v>医療法人庸愛会富田町病院、うえだ下田部病院</v>
          </cell>
          <cell r="B80" t="str">
            <v>医療法人</v>
          </cell>
          <cell r="C80" t="str">
            <v>S59</v>
          </cell>
          <cell r="D80">
            <v>12</v>
          </cell>
          <cell r="E80">
            <v>21</v>
          </cell>
          <cell r="F80">
            <v>4800000</v>
          </cell>
          <cell r="G80">
            <v>4232000</v>
          </cell>
          <cell r="H80">
            <v>32327180</v>
          </cell>
          <cell r="I80">
            <v>0</v>
          </cell>
          <cell r="J80">
            <v>41359180</v>
          </cell>
          <cell r="K80">
            <v>34967380</v>
          </cell>
          <cell r="L80">
            <v>6391800</v>
          </cell>
          <cell r="M80">
            <v>41359180</v>
          </cell>
          <cell r="N80">
            <v>0</v>
          </cell>
          <cell r="O80">
            <v>7</v>
          </cell>
          <cell r="P80">
            <v>7</v>
          </cell>
          <cell r="Q80">
            <v>9.1999999999999993</v>
          </cell>
          <cell r="R80" t="str">
            <v>直</v>
          </cell>
          <cell r="S80">
            <v>10</v>
          </cell>
          <cell r="T80">
            <v>148</v>
          </cell>
          <cell r="U80" t="str">
            <v>○</v>
          </cell>
          <cell r="V80">
            <v>14319</v>
          </cell>
          <cell r="W80">
            <v>3</v>
          </cell>
          <cell r="X80">
            <v>8</v>
          </cell>
          <cell r="Y80">
            <v>3</v>
          </cell>
          <cell r="Z80">
            <v>6</v>
          </cell>
          <cell r="AA80">
            <v>20</v>
          </cell>
          <cell r="AB80">
            <v>1162000000</v>
          </cell>
          <cell r="AC80">
            <v>30800000</v>
          </cell>
          <cell r="AD80">
            <v>0</v>
          </cell>
          <cell r="AE80">
            <v>1192800000</v>
          </cell>
          <cell r="AF80">
            <v>1154000000</v>
          </cell>
          <cell r="AG80">
            <v>34300000</v>
          </cell>
          <cell r="AH80">
            <v>0</v>
          </cell>
          <cell r="AI80">
            <v>1188300000</v>
          </cell>
          <cell r="AJ80">
            <v>4500000</v>
          </cell>
          <cell r="AK80" t="str">
            <v>○</v>
          </cell>
          <cell r="AL80" t="str">
            <v>×</v>
          </cell>
          <cell r="AM80" t="str">
            <v>×</v>
          </cell>
          <cell r="AN80" t="str">
            <v>○</v>
          </cell>
          <cell r="AO80" t="str">
            <v/>
          </cell>
          <cell r="AP80" t="str">
            <v>12</v>
          </cell>
          <cell r="AQ80" t="str">
            <v>12</v>
          </cell>
          <cell r="AR80" t="str">
            <v>Ｂ型</v>
          </cell>
          <cell r="AS80">
            <v>4</v>
          </cell>
          <cell r="AT80">
            <v>9.5</v>
          </cell>
          <cell r="AU80">
            <v>42415800</v>
          </cell>
          <cell r="AV80">
            <v>36559180</v>
          </cell>
          <cell r="AW80" t="str">
            <v>昭和５９</v>
          </cell>
          <cell r="AX80">
            <v>31037</v>
          </cell>
          <cell r="AY80">
            <v>31037</v>
          </cell>
          <cell r="AZ80">
            <v>36</v>
          </cell>
          <cell r="BA80" t="str">
            <v>2</v>
          </cell>
          <cell r="BB80">
            <v>36</v>
          </cell>
          <cell r="BC80" t="str">
            <v>2</v>
          </cell>
          <cell r="BD80">
            <v>221231037</v>
          </cell>
          <cell r="BE80" t="str">
            <v>Ｂ型</v>
          </cell>
          <cell r="BF80" t="str">
            <v>2</v>
          </cell>
          <cell r="BG80">
            <v>221231037</v>
          </cell>
          <cell r="BH80">
            <v>0.1</v>
          </cell>
          <cell r="BI80" t="str">
            <v>富田町病院あゆみ保育園</v>
          </cell>
        </row>
        <row r="81">
          <cell r="A81" t="str">
            <v>医療法人山弘会上山病院</v>
          </cell>
          <cell r="B81" t="str">
            <v>医療法人</v>
          </cell>
          <cell r="C81" t="str">
            <v>S60</v>
          </cell>
          <cell r="D81">
            <v>2</v>
          </cell>
          <cell r="E81">
            <v>1</v>
          </cell>
          <cell r="F81">
            <v>780000</v>
          </cell>
          <cell r="G81">
            <v>21162000</v>
          </cell>
          <cell r="H81">
            <v>21162000</v>
          </cell>
          <cell r="I81">
            <v>16800000</v>
          </cell>
          <cell r="J81">
            <v>21942000</v>
          </cell>
          <cell r="K81">
            <v>16800000</v>
          </cell>
          <cell r="L81">
            <v>5142000</v>
          </cell>
          <cell r="M81">
            <v>21942000</v>
          </cell>
          <cell r="N81">
            <v>0</v>
          </cell>
          <cell r="O81">
            <v>4</v>
          </cell>
          <cell r="P81">
            <v>0</v>
          </cell>
          <cell r="Q81">
            <v>4</v>
          </cell>
          <cell r="R81" t="str">
            <v>直</v>
          </cell>
          <cell r="S81">
            <v>24</v>
          </cell>
          <cell r="T81">
            <v>365</v>
          </cell>
          <cell r="U81">
            <v>3</v>
          </cell>
          <cell r="V81">
            <v>10000</v>
          </cell>
          <cell r="W81">
            <v>3</v>
          </cell>
          <cell r="X81">
            <v>3</v>
          </cell>
          <cell r="Y81">
            <v>6</v>
          </cell>
          <cell r="Z81">
            <v>9</v>
          </cell>
          <cell r="AA81">
            <v>21</v>
          </cell>
          <cell r="AB81">
            <v>2902494000</v>
          </cell>
          <cell r="AC81">
            <v>7139000</v>
          </cell>
          <cell r="AD81">
            <v>21756000</v>
          </cell>
          <cell r="AE81">
            <v>2931389000</v>
          </cell>
          <cell r="AF81">
            <v>868437000</v>
          </cell>
          <cell r="AG81">
            <v>1841728000</v>
          </cell>
          <cell r="AH81">
            <v>24128000</v>
          </cell>
          <cell r="AI81">
            <v>2734293000</v>
          </cell>
          <cell r="AJ81">
            <v>197096000</v>
          </cell>
          <cell r="AK81" t="str">
            <v>×</v>
          </cell>
          <cell r="AL81" t="str">
            <v>×</v>
          </cell>
          <cell r="AM81" t="str">
            <v>×</v>
          </cell>
          <cell r="AN81" t="str">
            <v>○</v>
          </cell>
          <cell r="AO81" t="str">
            <v/>
          </cell>
          <cell r="AP81" t="str">
            <v>12</v>
          </cell>
          <cell r="AQ81" t="str">
            <v>12</v>
          </cell>
          <cell r="AR81" t="str">
            <v>Ｂ型</v>
          </cell>
          <cell r="AS81">
            <v>4</v>
          </cell>
          <cell r="AT81">
            <v>10</v>
          </cell>
          <cell r="AU81">
            <v>43062000</v>
          </cell>
          <cell r="AV81">
            <v>21162000</v>
          </cell>
          <cell r="AW81">
            <v>37</v>
          </cell>
          <cell r="AX81">
            <v>31079</v>
          </cell>
          <cell r="AY81">
            <v>30773</v>
          </cell>
          <cell r="AZ81" t="str">
            <v>Ｂ型</v>
          </cell>
          <cell r="BA81" t="str">
            <v>2</v>
          </cell>
          <cell r="BB81">
            <v>37</v>
          </cell>
          <cell r="BC81" t="str">
            <v>2</v>
          </cell>
          <cell r="BD81">
            <v>221231079</v>
          </cell>
          <cell r="BE81" t="str">
            <v>Ｂ型</v>
          </cell>
          <cell r="BF81" t="str">
            <v>2</v>
          </cell>
          <cell r="BG81">
            <v>221231079</v>
          </cell>
          <cell r="BH81">
            <v>9.3000000000000007</v>
          </cell>
          <cell r="BI81" t="str">
            <v>上山病院内保育所</v>
          </cell>
        </row>
        <row r="82">
          <cell r="A82" t="str">
            <v>医療法人頌徳会日野病院</v>
          </cell>
          <cell r="B82" t="str">
            <v>医療法人</v>
          </cell>
          <cell r="C82" t="str">
            <v>S61</v>
          </cell>
          <cell r="D82">
            <v>4</v>
          </cell>
          <cell r="E82">
            <v>1</v>
          </cell>
          <cell r="F82">
            <v>2320000</v>
          </cell>
          <cell r="G82">
            <v>4589000</v>
          </cell>
          <cell r="H82">
            <v>9192307</v>
          </cell>
          <cell r="I82">
            <v>0</v>
          </cell>
          <cell r="J82">
            <v>16101307</v>
          </cell>
          <cell r="K82">
            <v>14788335</v>
          </cell>
          <cell r="L82">
            <v>1312972</v>
          </cell>
          <cell r="M82">
            <v>16101307</v>
          </cell>
          <cell r="N82">
            <v>0</v>
          </cell>
          <cell r="O82">
            <v>3</v>
          </cell>
          <cell r="P82">
            <v>2</v>
          </cell>
          <cell r="Q82">
            <v>4.2</v>
          </cell>
          <cell r="R82" t="str">
            <v>直</v>
          </cell>
          <cell r="S82">
            <v>10</v>
          </cell>
          <cell r="T82">
            <v>180</v>
          </cell>
          <cell r="U82">
            <v>21250</v>
          </cell>
          <cell r="V82">
            <v>21250</v>
          </cell>
          <cell r="W82">
            <v>4</v>
          </cell>
          <cell r="X82">
            <v>6</v>
          </cell>
          <cell r="Y82">
            <v>1</v>
          </cell>
          <cell r="Z82">
            <v>1</v>
          </cell>
          <cell r="AA82">
            <v>12</v>
          </cell>
          <cell r="AB82">
            <v>897128000</v>
          </cell>
          <cell r="AC82">
            <v>12238000</v>
          </cell>
          <cell r="AD82">
            <v>0</v>
          </cell>
          <cell r="AE82">
            <v>909366000</v>
          </cell>
          <cell r="AF82">
            <v>867338000</v>
          </cell>
          <cell r="AG82">
            <v>10278000</v>
          </cell>
          <cell r="AH82">
            <v>1824000</v>
          </cell>
          <cell r="AI82">
            <v>879440000</v>
          </cell>
          <cell r="AJ82">
            <v>29926000</v>
          </cell>
          <cell r="AK82" t="str">
            <v>○</v>
          </cell>
          <cell r="AL82" t="str">
            <v>○</v>
          </cell>
          <cell r="AM82" t="str">
            <v>×</v>
          </cell>
          <cell r="AN82" t="str">
            <v>○</v>
          </cell>
          <cell r="AO82" t="str">
            <v/>
          </cell>
          <cell r="AP82" t="str">
            <v>12</v>
          </cell>
          <cell r="AQ82" t="str">
            <v>12</v>
          </cell>
          <cell r="AR82" t="str">
            <v>Ｂ型</v>
          </cell>
          <cell r="AS82">
            <v>4</v>
          </cell>
          <cell r="AT82">
            <v>5.7</v>
          </cell>
          <cell r="AU82">
            <v>22927372</v>
          </cell>
          <cell r="AV82">
            <v>13781307</v>
          </cell>
          <cell r="AW82" t="str">
            <v>昭和６１</v>
          </cell>
          <cell r="AX82">
            <v>31503</v>
          </cell>
          <cell r="AY82">
            <v>31503</v>
          </cell>
          <cell r="AZ82" t="str">
            <v>2</v>
          </cell>
          <cell r="BA82" t="str">
            <v>2</v>
          </cell>
          <cell r="BB82">
            <v>38</v>
          </cell>
          <cell r="BC82" t="str">
            <v>2</v>
          </cell>
          <cell r="BD82">
            <v>221231503</v>
          </cell>
          <cell r="BE82" t="str">
            <v>Ｂ型</v>
          </cell>
          <cell r="BF82" t="str">
            <v>2</v>
          </cell>
          <cell r="BG82">
            <v>221231503</v>
          </cell>
          <cell r="BH82">
            <v>2.1</v>
          </cell>
          <cell r="BI82" t="str">
            <v>日野病院内保育所</v>
          </cell>
        </row>
        <row r="83">
          <cell r="A83" t="str">
            <v>医療法人（社団）有恵会香里ヶ丘有恵会病院</v>
          </cell>
          <cell r="B83" t="str">
            <v>医療法人</v>
          </cell>
          <cell r="C83" t="str">
            <v>S61</v>
          </cell>
          <cell r="D83">
            <v>11</v>
          </cell>
          <cell r="E83">
            <v>1</v>
          </cell>
          <cell r="F83">
            <v>1000000</v>
          </cell>
          <cell r="G83">
            <v>3756000</v>
          </cell>
          <cell r="H83">
            <v>12369000</v>
          </cell>
          <cell r="I83">
            <v>0</v>
          </cell>
          <cell r="J83">
            <v>17125000</v>
          </cell>
          <cell r="K83">
            <v>16200000</v>
          </cell>
          <cell r="L83">
            <v>925000</v>
          </cell>
          <cell r="M83">
            <v>17125000</v>
          </cell>
          <cell r="N83">
            <v>0</v>
          </cell>
          <cell r="O83">
            <v>5</v>
          </cell>
          <cell r="P83">
            <v>0</v>
          </cell>
          <cell r="Q83">
            <v>5</v>
          </cell>
          <cell r="R83" t="str">
            <v>直</v>
          </cell>
          <cell r="S83">
            <v>10</v>
          </cell>
          <cell r="T83">
            <v>72</v>
          </cell>
          <cell r="U83">
            <v>10000</v>
          </cell>
          <cell r="V83">
            <v>10000</v>
          </cell>
          <cell r="W83">
            <v>2</v>
          </cell>
          <cell r="X83">
            <v>12</v>
          </cell>
          <cell r="Y83">
            <v>4</v>
          </cell>
          <cell r="Z83">
            <v>9</v>
          </cell>
          <cell r="AA83">
            <v>27</v>
          </cell>
          <cell r="AB83">
            <v>2412889239</v>
          </cell>
          <cell r="AC83">
            <v>41383686</v>
          </cell>
          <cell r="AD83">
            <v>7825754</v>
          </cell>
          <cell r="AE83">
            <v>2462098679</v>
          </cell>
          <cell r="AF83">
            <v>2353807085</v>
          </cell>
          <cell r="AG83">
            <v>12712038</v>
          </cell>
          <cell r="AH83">
            <v>0</v>
          </cell>
          <cell r="AI83">
            <v>2366519123</v>
          </cell>
          <cell r="AJ83">
            <v>95579556</v>
          </cell>
          <cell r="AK83" t="str">
            <v>○</v>
          </cell>
          <cell r="AL83" t="str">
            <v/>
          </cell>
          <cell r="AM83" t="str">
            <v>12</v>
          </cell>
          <cell r="AN83" t="str">
            <v>○</v>
          </cell>
          <cell r="AO83" t="str">
            <v/>
          </cell>
          <cell r="AP83" t="str">
            <v>12</v>
          </cell>
          <cell r="AQ83" t="str">
            <v>12</v>
          </cell>
          <cell r="AR83" t="str">
            <v>Ｂ型</v>
          </cell>
          <cell r="AS83">
            <v>4</v>
          </cell>
          <cell r="AT83">
            <v>12.9</v>
          </cell>
          <cell r="AU83">
            <v>49841800</v>
          </cell>
          <cell r="AV83">
            <v>16125000</v>
          </cell>
          <cell r="AW83" t="str">
            <v>昭和６１</v>
          </cell>
          <cell r="AX83">
            <v>31717</v>
          </cell>
          <cell r="AY83">
            <v>31717</v>
          </cell>
          <cell r="AZ83">
            <v>221231717</v>
          </cell>
          <cell r="BA83" t="str">
            <v>2</v>
          </cell>
          <cell r="BB83">
            <v>39</v>
          </cell>
          <cell r="BC83" t="str">
            <v>2</v>
          </cell>
          <cell r="BD83">
            <v>221231717</v>
          </cell>
          <cell r="BE83" t="str">
            <v>Ｂ型</v>
          </cell>
          <cell r="BF83" t="str">
            <v>2</v>
          </cell>
          <cell r="BG83">
            <v>221231717</v>
          </cell>
          <cell r="BH83">
            <v>5.9</v>
          </cell>
          <cell r="BI83" t="str">
            <v>香里ヶ丘有恵会病院香里ケ丘有恵会保育所</v>
          </cell>
        </row>
        <row r="84">
          <cell r="A84" t="str">
            <v>医療法人一祐会藤本病院</v>
          </cell>
          <cell r="B84" t="str">
            <v>医療法人</v>
          </cell>
          <cell r="C84" t="str">
            <v>S62</v>
          </cell>
          <cell r="D84">
            <v>12</v>
          </cell>
          <cell r="E84">
            <v>1</v>
          </cell>
          <cell r="F84">
            <v>3000000</v>
          </cell>
          <cell r="G84">
            <v>3994000</v>
          </cell>
          <cell r="H84">
            <v>10028000</v>
          </cell>
          <cell r="I84">
            <v>17022000</v>
          </cell>
          <cell r="J84">
            <v>17022000</v>
          </cell>
          <cell r="K84">
            <v>13577000</v>
          </cell>
          <cell r="L84">
            <v>3445000</v>
          </cell>
          <cell r="M84">
            <v>17022000</v>
          </cell>
          <cell r="N84">
            <v>0</v>
          </cell>
          <cell r="O84">
            <v>4</v>
          </cell>
          <cell r="P84">
            <v>1</v>
          </cell>
          <cell r="Q84">
            <v>4.5</v>
          </cell>
          <cell r="R84" t="str">
            <v>直</v>
          </cell>
          <cell r="S84">
            <v>10</v>
          </cell>
          <cell r="T84">
            <v>0</v>
          </cell>
          <cell r="U84">
            <v>3</v>
          </cell>
          <cell r="V84">
            <v>15000</v>
          </cell>
          <cell r="W84">
            <v>3</v>
          </cell>
          <cell r="X84">
            <v>13</v>
          </cell>
          <cell r="Y84">
            <v>0</v>
          </cell>
          <cell r="Z84">
            <v>1</v>
          </cell>
          <cell r="AA84">
            <v>17</v>
          </cell>
          <cell r="AB84">
            <v>2140689436</v>
          </cell>
          <cell r="AC84">
            <v>39192209</v>
          </cell>
          <cell r="AD84">
            <v>18331912</v>
          </cell>
          <cell r="AE84">
            <v>2198213557</v>
          </cell>
          <cell r="AF84">
            <v>1915737884</v>
          </cell>
          <cell r="AG84">
            <v>91575849</v>
          </cell>
          <cell r="AH84">
            <v>20000</v>
          </cell>
          <cell r="AI84">
            <v>2007333733</v>
          </cell>
          <cell r="AJ84">
            <v>190879824</v>
          </cell>
          <cell r="AK84" t="str">
            <v>○</v>
          </cell>
          <cell r="AL84" t="str">
            <v>12</v>
          </cell>
          <cell r="AM84" t="str">
            <v>12</v>
          </cell>
          <cell r="AN84" t="str">
            <v>○</v>
          </cell>
          <cell r="AO84" t="str">
            <v/>
          </cell>
          <cell r="AP84" t="str">
            <v>12</v>
          </cell>
          <cell r="AQ84" t="str">
            <v>12</v>
          </cell>
          <cell r="AR84" t="str">
            <v>Ｂ型</v>
          </cell>
          <cell r="AS84">
            <v>4</v>
          </cell>
          <cell r="AT84">
            <v>8.1</v>
          </cell>
          <cell r="AU84">
            <v>34160200</v>
          </cell>
          <cell r="AV84">
            <v>14022000</v>
          </cell>
          <cell r="AW84" t="str">
            <v>昭和　６</v>
          </cell>
          <cell r="AX84">
            <v>32112</v>
          </cell>
          <cell r="AY84">
            <v>32112</v>
          </cell>
          <cell r="AZ84" t="str">
            <v>Ｂ型</v>
          </cell>
          <cell r="BA84" t="str">
            <v>2</v>
          </cell>
          <cell r="BB84">
            <v>40</v>
          </cell>
          <cell r="BC84" t="str">
            <v>2</v>
          </cell>
          <cell r="BD84">
            <v>221232112</v>
          </cell>
          <cell r="BE84" t="str">
            <v>Ｂ型</v>
          </cell>
          <cell r="BF84" t="str">
            <v>2</v>
          </cell>
          <cell r="BG84">
            <v>221232112</v>
          </cell>
          <cell r="BH84">
            <v>13.6</v>
          </cell>
          <cell r="BI84" t="str">
            <v>藤本病院若草保育所</v>
          </cell>
        </row>
        <row r="85">
          <cell r="A85" t="str">
            <v>医療法人厚生医学会厚生会第一病院</v>
          </cell>
          <cell r="B85" t="str">
            <v>医療法人</v>
          </cell>
          <cell r="C85" t="str">
            <v>S63</v>
          </cell>
          <cell r="D85">
            <v>2</v>
          </cell>
          <cell r="E85">
            <v>16</v>
          </cell>
          <cell r="F85">
            <v>980000</v>
          </cell>
          <cell r="G85">
            <v>6373000</v>
          </cell>
          <cell r="H85">
            <v>21712376</v>
          </cell>
          <cell r="I85">
            <v>0</v>
          </cell>
          <cell r="J85">
            <v>29065376</v>
          </cell>
          <cell r="K85">
            <v>23761858</v>
          </cell>
          <cell r="L85">
            <v>5303518</v>
          </cell>
          <cell r="M85">
            <v>29065376</v>
          </cell>
          <cell r="N85">
            <v>0</v>
          </cell>
          <cell r="O85">
            <v>6</v>
          </cell>
          <cell r="P85">
            <v>0</v>
          </cell>
          <cell r="Q85">
            <v>6</v>
          </cell>
          <cell r="R85" t="str">
            <v>直</v>
          </cell>
          <cell r="S85">
            <v>24</v>
          </cell>
          <cell r="T85">
            <v>365</v>
          </cell>
          <cell r="U85">
            <v>8750</v>
          </cell>
          <cell r="V85">
            <v>8750</v>
          </cell>
          <cell r="W85">
            <v>3</v>
          </cell>
          <cell r="X85">
            <v>8</v>
          </cell>
          <cell r="Y85">
            <v>3</v>
          </cell>
          <cell r="Z85">
            <v>8</v>
          </cell>
          <cell r="AA85">
            <v>22</v>
          </cell>
          <cell r="AB85">
            <v>1131724000</v>
          </cell>
          <cell r="AC85">
            <v>38472000</v>
          </cell>
          <cell r="AD85">
            <v>0</v>
          </cell>
          <cell r="AE85">
            <v>1170196000</v>
          </cell>
          <cell r="AF85">
            <v>990946000</v>
          </cell>
          <cell r="AG85">
            <v>24573000</v>
          </cell>
          <cell r="AH85">
            <v>50100000</v>
          </cell>
          <cell r="AI85">
            <v>1065619000</v>
          </cell>
          <cell r="AJ85">
            <v>104577000</v>
          </cell>
          <cell r="AK85" t="str">
            <v>○</v>
          </cell>
          <cell r="AL85" t="str">
            <v>○</v>
          </cell>
          <cell r="AM85" t="str">
            <v>×</v>
          </cell>
          <cell r="AN85" t="str">
            <v>○</v>
          </cell>
          <cell r="AO85" t="str">
            <v/>
          </cell>
          <cell r="AP85" t="str">
            <v>12</v>
          </cell>
          <cell r="AQ85" t="str">
            <v>12</v>
          </cell>
          <cell r="AR85" t="str">
            <v>Ｂ型</v>
          </cell>
          <cell r="AS85">
            <v>4</v>
          </cell>
          <cell r="AT85">
            <v>10.5</v>
          </cell>
          <cell r="AU85">
            <v>45119518</v>
          </cell>
          <cell r="AV85">
            <v>28085376</v>
          </cell>
          <cell r="AW85" t="str">
            <v>昭和６３</v>
          </cell>
          <cell r="AX85">
            <v>32189</v>
          </cell>
          <cell r="AY85">
            <v>31868</v>
          </cell>
          <cell r="AZ85" t="str">
            <v>2</v>
          </cell>
          <cell r="BA85" t="str">
            <v>2</v>
          </cell>
          <cell r="BB85">
            <v>41</v>
          </cell>
          <cell r="BC85" t="str">
            <v>2</v>
          </cell>
          <cell r="BD85">
            <v>221232189</v>
          </cell>
          <cell r="BE85" t="str">
            <v>Ｂ型</v>
          </cell>
          <cell r="BF85" t="str">
            <v>2</v>
          </cell>
          <cell r="BG85">
            <v>221232189</v>
          </cell>
          <cell r="BH85">
            <v>3.7</v>
          </cell>
          <cell r="BI85" t="str">
            <v>厚生会第一病院セシリア保育園</v>
          </cell>
        </row>
        <row r="86">
          <cell r="A86" t="str">
            <v>医療法人協和会協和会病院</v>
          </cell>
          <cell r="B86" t="str">
            <v>医療法人</v>
          </cell>
          <cell r="C86" t="str">
            <v>S63</v>
          </cell>
          <cell r="D86">
            <v>3</v>
          </cell>
          <cell r="E86">
            <v>1</v>
          </cell>
          <cell r="F86">
            <v>904443</v>
          </cell>
          <cell r="G86">
            <v>6373000</v>
          </cell>
          <cell r="H86">
            <v>12828948</v>
          </cell>
          <cell r="I86">
            <v>0</v>
          </cell>
          <cell r="J86">
            <v>20106391</v>
          </cell>
          <cell r="K86">
            <v>16476930</v>
          </cell>
          <cell r="L86">
            <v>3629461</v>
          </cell>
          <cell r="M86">
            <v>20106391</v>
          </cell>
          <cell r="N86">
            <v>0</v>
          </cell>
          <cell r="O86">
            <v>5</v>
          </cell>
          <cell r="P86">
            <v>0</v>
          </cell>
          <cell r="Q86">
            <v>5</v>
          </cell>
          <cell r="R86" t="str">
            <v>○</v>
          </cell>
          <cell r="S86">
            <v>24</v>
          </cell>
          <cell r="T86">
            <v>365</v>
          </cell>
          <cell r="U86">
            <v>12500</v>
          </cell>
          <cell r="V86">
            <v>12500</v>
          </cell>
          <cell r="W86">
            <v>0</v>
          </cell>
          <cell r="X86">
            <v>4</v>
          </cell>
          <cell r="Y86">
            <v>3</v>
          </cell>
          <cell r="Z86">
            <v>2</v>
          </cell>
          <cell r="AA86">
            <v>9</v>
          </cell>
          <cell r="AB86">
            <v>3102433000</v>
          </cell>
          <cell r="AC86">
            <v>5380000</v>
          </cell>
          <cell r="AD86">
            <v>0</v>
          </cell>
          <cell r="AE86">
            <v>3107813000</v>
          </cell>
          <cell r="AF86">
            <v>2709535000</v>
          </cell>
          <cell r="AG86">
            <v>52019000</v>
          </cell>
          <cell r="AH86">
            <v>110624000</v>
          </cell>
          <cell r="AI86">
            <v>2872178000</v>
          </cell>
          <cell r="AJ86">
            <v>235635000</v>
          </cell>
          <cell r="AK86" t="str">
            <v>○</v>
          </cell>
          <cell r="AL86" t="str">
            <v/>
          </cell>
          <cell r="AM86" t="str">
            <v>12</v>
          </cell>
          <cell r="AN86" t="str">
            <v>○</v>
          </cell>
          <cell r="AO86" t="str">
            <v/>
          </cell>
          <cell r="AP86" t="str">
            <v>12</v>
          </cell>
          <cell r="AQ86" t="str">
            <v>12</v>
          </cell>
          <cell r="AR86" t="str">
            <v>Ｂ型</v>
          </cell>
          <cell r="AS86">
            <v>4</v>
          </cell>
          <cell r="AT86">
            <v>4.3</v>
          </cell>
          <cell r="AU86">
            <v>19935061</v>
          </cell>
          <cell r="AV86">
            <v>19030618</v>
          </cell>
          <cell r="AW86" t="str">
            <v>昭和６３</v>
          </cell>
          <cell r="AX86">
            <v>32203</v>
          </cell>
          <cell r="AY86">
            <v>31868</v>
          </cell>
          <cell r="AZ86">
            <v>221232203</v>
          </cell>
          <cell r="BA86" t="str">
            <v>2</v>
          </cell>
          <cell r="BB86">
            <v>42</v>
          </cell>
          <cell r="BC86" t="str">
            <v>2</v>
          </cell>
          <cell r="BD86">
            <v>221232203</v>
          </cell>
          <cell r="BE86" t="str">
            <v>Ａ型</v>
          </cell>
          <cell r="BF86" t="str">
            <v>1</v>
          </cell>
          <cell r="BG86">
            <v>211232203</v>
          </cell>
          <cell r="BH86">
            <v>12.3</v>
          </cell>
          <cell r="BI86" t="str">
            <v>協和会病院保育所</v>
          </cell>
        </row>
        <row r="87">
          <cell r="A87" t="str">
            <v>医療法人若弘会若草第二竜間病院</v>
          </cell>
          <cell r="B87" t="str">
            <v>医療法人</v>
          </cell>
          <cell r="C87" t="str">
            <v>S63</v>
          </cell>
          <cell r="D87">
            <v>6</v>
          </cell>
          <cell r="E87">
            <v>1</v>
          </cell>
          <cell r="F87">
            <v>1290000</v>
          </cell>
          <cell r="G87">
            <v>6373000</v>
          </cell>
          <cell r="H87">
            <v>10260000</v>
          </cell>
          <cell r="I87">
            <v>0</v>
          </cell>
          <cell r="J87">
            <v>17923000</v>
          </cell>
          <cell r="K87">
            <v>14968000</v>
          </cell>
          <cell r="L87">
            <v>2955000</v>
          </cell>
          <cell r="M87">
            <v>17923000</v>
          </cell>
          <cell r="N87">
            <v>0</v>
          </cell>
          <cell r="O87">
            <v>5</v>
          </cell>
          <cell r="P87">
            <v>0</v>
          </cell>
          <cell r="Q87">
            <v>5</v>
          </cell>
          <cell r="R87" t="str">
            <v>直</v>
          </cell>
          <cell r="S87">
            <v>24</v>
          </cell>
          <cell r="T87">
            <v>365</v>
          </cell>
          <cell r="U87">
            <v>12500</v>
          </cell>
          <cell r="V87">
            <v>12500</v>
          </cell>
          <cell r="W87">
            <v>1</v>
          </cell>
          <cell r="X87">
            <v>8</v>
          </cell>
          <cell r="Y87">
            <v>3</v>
          </cell>
          <cell r="Z87">
            <v>10</v>
          </cell>
          <cell r="AA87">
            <v>22</v>
          </cell>
          <cell r="AB87">
            <v>7519167380</v>
          </cell>
          <cell r="AC87">
            <v>212409351</v>
          </cell>
          <cell r="AD87">
            <v>0</v>
          </cell>
          <cell r="AE87">
            <v>7731576731</v>
          </cell>
          <cell r="AF87">
            <v>7069383262</v>
          </cell>
          <cell r="AG87">
            <v>284181401</v>
          </cell>
          <cell r="AH87">
            <v>0</v>
          </cell>
          <cell r="AI87">
            <v>7353564663</v>
          </cell>
          <cell r="AJ87">
            <v>378012068</v>
          </cell>
          <cell r="AK87" t="str">
            <v>○</v>
          </cell>
          <cell r="AL87" t="str">
            <v>○</v>
          </cell>
          <cell r="AM87" t="str">
            <v>×</v>
          </cell>
          <cell r="AN87" t="str">
            <v>○</v>
          </cell>
          <cell r="AO87" t="str">
            <v/>
          </cell>
          <cell r="AP87" t="str">
            <v>12</v>
          </cell>
          <cell r="AQ87" t="str">
            <v>12</v>
          </cell>
          <cell r="AR87" t="str">
            <v>Ｂ型</v>
          </cell>
          <cell r="AS87">
            <v>4</v>
          </cell>
          <cell r="AT87">
            <v>10.5</v>
          </cell>
          <cell r="AU87">
            <v>42771000</v>
          </cell>
          <cell r="AV87">
            <v>16633000</v>
          </cell>
          <cell r="AW87" t="str">
            <v>昭和６３</v>
          </cell>
          <cell r="AX87">
            <v>32295</v>
          </cell>
          <cell r="AY87">
            <v>32295</v>
          </cell>
          <cell r="AZ87" t="str">
            <v>2</v>
          </cell>
          <cell r="BA87" t="str">
            <v>2</v>
          </cell>
          <cell r="BB87">
            <v>43</v>
          </cell>
          <cell r="BC87" t="str">
            <v>2</v>
          </cell>
          <cell r="BD87">
            <v>221232295</v>
          </cell>
          <cell r="BE87" t="str">
            <v>Ｂ型</v>
          </cell>
          <cell r="BF87" t="str">
            <v>2</v>
          </cell>
          <cell r="BG87">
            <v>221232295</v>
          </cell>
          <cell r="BH87">
            <v>22.7</v>
          </cell>
          <cell r="BI87" t="str">
            <v>若草第二竜間病院保育所</v>
          </cell>
        </row>
        <row r="88">
          <cell r="A88" t="str">
            <v>医療法人真美会中野こども病院</v>
          </cell>
          <cell r="B88" t="str">
            <v>医療法人</v>
          </cell>
          <cell r="C88" t="str">
            <v>S63</v>
          </cell>
          <cell r="D88">
            <v>4</v>
          </cell>
          <cell r="E88">
            <v>1</v>
          </cell>
          <cell r="F88">
            <v>6550000</v>
          </cell>
          <cell r="G88">
            <v>3756000</v>
          </cell>
          <cell r="H88">
            <v>10754680</v>
          </cell>
          <cell r="I88">
            <v>500000</v>
          </cell>
          <cell r="J88">
            <v>21560680</v>
          </cell>
          <cell r="K88">
            <v>15828680</v>
          </cell>
          <cell r="L88">
            <v>5732000</v>
          </cell>
          <cell r="M88">
            <v>21560680</v>
          </cell>
          <cell r="N88">
            <v>0</v>
          </cell>
          <cell r="O88">
            <v>4</v>
          </cell>
          <cell r="P88">
            <v>0</v>
          </cell>
          <cell r="Q88">
            <v>4</v>
          </cell>
          <cell r="R88" t="str">
            <v>○</v>
          </cell>
          <cell r="S88">
            <v>10</v>
          </cell>
          <cell r="T88">
            <v>96</v>
          </cell>
          <cell r="U88">
            <v>25000</v>
          </cell>
          <cell r="V88">
            <v>25000</v>
          </cell>
          <cell r="W88">
            <v>1</v>
          </cell>
          <cell r="X88">
            <v>1</v>
          </cell>
          <cell r="Y88">
            <v>3</v>
          </cell>
          <cell r="Z88">
            <v>1</v>
          </cell>
          <cell r="AA88">
            <v>6</v>
          </cell>
          <cell r="AB88">
            <v>1103832000</v>
          </cell>
          <cell r="AC88">
            <v>17533000</v>
          </cell>
          <cell r="AD88">
            <v>0</v>
          </cell>
          <cell r="AE88">
            <v>1121365000</v>
          </cell>
          <cell r="AF88">
            <v>1034216000</v>
          </cell>
          <cell r="AG88">
            <v>71262000</v>
          </cell>
          <cell r="AH88">
            <v>0</v>
          </cell>
          <cell r="AI88">
            <v>1105478000</v>
          </cell>
          <cell r="AJ88">
            <v>15887000</v>
          </cell>
          <cell r="AK88" t="str">
            <v>○</v>
          </cell>
          <cell r="AL88" t="str">
            <v>○</v>
          </cell>
          <cell r="AM88" t="str">
            <v>×</v>
          </cell>
          <cell r="AN88" t="str">
            <v>○</v>
          </cell>
          <cell r="AO88" t="str">
            <v/>
          </cell>
          <cell r="AP88" t="str">
            <v>12</v>
          </cell>
          <cell r="AQ88" t="str">
            <v>12</v>
          </cell>
          <cell r="AR88" t="str">
            <v>Ｂ型</v>
          </cell>
          <cell r="AS88">
            <v>4</v>
          </cell>
          <cell r="AT88">
            <v>4</v>
          </cell>
          <cell r="AU88">
            <v>20900000</v>
          </cell>
          <cell r="AV88">
            <v>13850000</v>
          </cell>
          <cell r="AW88" t="str">
            <v>昭和６３</v>
          </cell>
          <cell r="AX88">
            <v>32234</v>
          </cell>
          <cell r="AY88">
            <v>32234</v>
          </cell>
          <cell r="AZ88" t="str">
            <v>2</v>
          </cell>
          <cell r="BA88" t="str">
            <v>2</v>
          </cell>
          <cell r="BB88">
            <v>44</v>
          </cell>
          <cell r="BC88" t="str">
            <v>2</v>
          </cell>
          <cell r="BD88">
            <v>221232234</v>
          </cell>
          <cell r="BE88" t="str">
            <v>Ａ型</v>
          </cell>
          <cell r="BF88" t="str">
            <v>1</v>
          </cell>
          <cell r="BG88">
            <v>211232234</v>
          </cell>
          <cell r="BH88">
            <v>1.1000000000000001</v>
          </cell>
          <cell r="BI88" t="str">
            <v>中野こども病院アリス保育園</v>
          </cell>
        </row>
        <row r="89">
          <cell r="A89" t="str">
            <v>医療法人医誠会摂津医誠会病院</v>
          </cell>
          <cell r="B89" t="str">
            <v>医療法人</v>
          </cell>
          <cell r="C89" t="str">
            <v>S63</v>
          </cell>
          <cell r="D89">
            <v>11</v>
          </cell>
          <cell r="E89">
            <v>1</v>
          </cell>
          <cell r="F89">
            <v>660000</v>
          </cell>
          <cell r="G89">
            <v>3875000</v>
          </cell>
          <cell r="H89">
            <v>21050000</v>
          </cell>
          <cell r="I89">
            <v>0</v>
          </cell>
          <cell r="J89">
            <v>25585000</v>
          </cell>
          <cell r="K89">
            <v>10500000</v>
          </cell>
          <cell r="L89">
            <v>15085000</v>
          </cell>
          <cell r="M89">
            <v>25585000</v>
          </cell>
          <cell r="N89">
            <v>0</v>
          </cell>
          <cell r="O89">
            <v>4</v>
          </cell>
          <cell r="P89">
            <v>0</v>
          </cell>
          <cell r="Q89">
            <v>4</v>
          </cell>
          <cell r="R89" t="str">
            <v>○</v>
          </cell>
          <cell r="S89">
            <v>10</v>
          </cell>
          <cell r="T89">
            <v>96</v>
          </cell>
          <cell r="U89">
            <v>6600</v>
          </cell>
          <cell r="V89">
            <v>6600</v>
          </cell>
          <cell r="W89">
            <v>0</v>
          </cell>
          <cell r="X89">
            <v>8</v>
          </cell>
          <cell r="Y89">
            <v>0</v>
          </cell>
          <cell r="Z89">
            <v>6</v>
          </cell>
          <cell r="AA89">
            <v>14</v>
          </cell>
          <cell r="AB89">
            <v>2710158000</v>
          </cell>
          <cell r="AC89">
            <v>55959000</v>
          </cell>
          <cell r="AD89">
            <v>0</v>
          </cell>
          <cell r="AE89">
            <v>2766117000</v>
          </cell>
          <cell r="AF89">
            <v>2413047000</v>
          </cell>
          <cell r="AG89">
            <v>149089000</v>
          </cell>
          <cell r="AH89">
            <v>0</v>
          </cell>
          <cell r="AI89">
            <v>2562136000</v>
          </cell>
          <cell r="AJ89">
            <v>203981000</v>
          </cell>
          <cell r="AK89" t="str">
            <v>○</v>
          </cell>
          <cell r="AL89" t="str">
            <v>○</v>
          </cell>
          <cell r="AM89" t="str">
            <v>×</v>
          </cell>
          <cell r="AN89" t="str">
            <v>○</v>
          </cell>
          <cell r="AO89" t="str">
            <v/>
          </cell>
          <cell r="AP89" t="str">
            <v>12</v>
          </cell>
          <cell r="AQ89" t="str">
            <v>12</v>
          </cell>
          <cell r="AR89" t="str">
            <v>Ｂ型</v>
          </cell>
          <cell r="AS89">
            <v>4</v>
          </cell>
          <cell r="AT89">
            <v>6.7</v>
          </cell>
          <cell r="AU89">
            <v>40491400</v>
          </cell>
          <cell r="AV89">
            <v>24925000</v>
          </cell>
          <cell r="AW89" t="str">
            <v>昭和６３</v>
          </cell>
          <cell r="AX89">
            <v>32448</v>
          </cell>
          <cell r="AY89">
            <v>32448</v>
          </cell>
          <cell r="AZ89" t="str">
            <v>2</v>
          </cell>
          <cell r="BA89" t="str">
            <v>2</v>
          </cell>
          <cell r="BB89">
            <v>45</v>
          </cell>
          <cell r="BC89" t="str">
            <v>2</v>
          </cell>
          <cell r="BD89">
            <v>221232448</v>
          </cell>
          <cell r="BE89" t="str">
            <v>Ｂ型</v>
          </cell>
          <cell r="BF89" t="str">
            <v>2</v>
          </cell>
          <cell r="BG89">
            <v>221232448</v>
          </cell>
          <cell r="BH89">
            <v>8.1</v>
          </cell>
          <cell r="BI89" t="str">
            <v>摂津医誠会病院保育所</v>
          </cell>
        </row>
        <row r="90">
          <cell r="A90" t="str">
            <v>医療法人讃和会友愛会病院</v>
          </cell>
          <cell r="B90" t="str">
            <v>医療法人</v>
          </cell>
          <cell r="C90" t="str">
            <v>H2</v>
          </cell>
          <cell r="D90">
            <v>1</v>
          </cell>
          <cell r="E90">
            <v>21</v>
          </cell>
          <cell r="F90">
            <v>1800000</v>
          </cell>
          <cell r="G90">
            <v>2805000</v>
          </cell>
          <cell r="H90">
            <v>16385000</v>
          </cell>
          <cell r="I90">
            <v>0</v>
          </cell>
          <cell r="J90">
            <v>20990000</v>
          </cell>
          <cell r="K90">
            <v>17540000</v>
          </cell>
          <cell r="L90">
            <v>3450000</v>
          </cell>
          <cell r="M90">
            <v>20990000</v>
          </cell>
          <cell r="N90">
            <v>0</v>
          </cell>
          <cell r="O90">
            <v>4</v>
          </cell>
          <cell r="P90">
            <v>4.5999999999999996</v>
          </cell>
          <cell r="Q90">
            <v>4.5999999999999996</v>
          </cell>
          <cell r="R90" t="str">
            <v>直</v>
          </cell>
          <cell r="S90">
            <v>10</v>
          </cell>
          <cell r="T90">
            <v>0</v>
          </cell>
          <cell r="U90">
            <v>1</v>
          </cell>
          <cell r="V90">
            <v>6385</v>
          </cell>
          <cell r="W90">
            <v>1</v>
          </cell>
          <cell r="X90">
            <v>10</v>
          </cell>
          <cell r="Y90">
            <v>6</v>
          </cell>
          <cell r="Z90">
            <v>9</v>
          </cell>
          <cell r="AA90">
            <v>26</v>
          </cell>
          <cell r="AB90">
            <v>2095658063</v>
          </cell>
          <cell r="AC90">
            <v>27532551</v>
          </cell>
          <cell r="AD90">
            <v>0</v>
          </cell>
          <cell r="AE90">
            <v>2123190614</v>
          </cell>
          <cell r="AF90">
            <v>1875447091</v>
          </cell>
          <cell r="AG90">
            <v>44699602</v>
          </cell>
          <cell r="AH90">
            <v>0</v>
          </cell>
          <cell r="AI90">
            <v>1920146693</v>
          </cell>
          <cell r="AJ90">
            <v>203043921</v>
          </cell>
          <cell r="AK90" t="str">
            <v>○</v>
          </cell>
          <cell r="AL90" t="str">
            <v>12</v>
          </cell>
          <cell r="AM90" t="str">
            <v>12</v>
          </cell>
          <cell r="AN90" t="str">
            <v>○</v>
          </cell>
          <cell r="AO90" t="str">
            <v/>
          </cell>
          <cell r="AP90" t="str">
            <v>12</v>
          </cell>
          <cell r="AQ90" t="str">
            <v>12</v>
          </cell>
          <cell r="AR90" t="str">
            <v>Ｂ型</v>
          </cell>
          <cell r="AS90">
            <v>4</v>
          </cell>
          <cell r="AT90">
            <v>12.4</v>
          </cell>
          <cell r="AU90">
            <v>50470800</v>
          </cell>
          <cell r="AV90">
            <v>19190000</v>
          </cell>
          <cell r="AW90" t="str">
            <v>平成　２</v>
          </cell>
          <cell r="AX90">
            <v>32894</v>
          </cell>
          <cell r="AY90">
            <v>32599</v>
          </cell>
          <cell r="AZ90" t="str">
            <v>Ｂ型</v>
          </cell>
          <cell r="BA90" t="str">
            <v>2</v>
          </cell>
          <cell r="BB90">
            <v>46</v>
          </cell>
          <cell r="BC90" t="str">
            <v>2</v>
          </cell>
          <cell r="BD90">
            <v>221232894</v>
          </cell>
          <cell r="BE90" t="str">
            <v>Ｂ型</v>
          </cell>
          <cell r="BF90" t="str">
            <v>2</v>
          </cell>
          <cell r="BG90">
            <v>221232894</v>
          </cell>
          <cell r="BH90">
            <v>10.5</v>
          </cell>
          <cell r="BI90" t="str">
            <v>友愛会病院わかば保育所</v>
          </cell>
        </row>
        <row r="91">
          <cell r="A91" t="str">
            <v>医療法人医真会八尾総合病院</v>
          </cell>
          <cell r="B91" t="str">
            <v>医療法人</v>
          </cell>
          <cell r="C91" t="str">
            <v>H2</v>
          </cell>
          <cell r="D91">
            <v>5</v>
          </cell>
          <cell r="E91">
            <v>1</v>
          </cell>
          <cell r="F91">
            <v>1798800</v>
          </cell>
          <cell r="G91">
            <v>6373000</v>
          </cell>
          <cell r="H91">
            <v>24440200</v>
          </cell>
          <cell r="I91">
            <v>925000</v>
          </cell>
          <cell r="J91">
            <v>33537000</v>
          </cell>
          <cell r="K91">
            <v>28150000</v>
          </cell>
          <cell r="L91">
            <v>5387000</v>
          </cell>
          <cell r="M91">
            <v>33537000</v>
          </cell>
          <cell r="N91">
            <v>0</v>
          </cell>
          <cell r="O91">
            <v>8</v>
          </cell>
          <cell r="P91">
            <v>1</v>
          </cell>
          <cell r="Q91">
            <v>8.3000000000000007</v>
          </cell>
          <cell r="R91" t="str">
            <v>直</v>
          </cell>
          <cell r="S91">
            <v>24</v>
          </cell>
          <cell r="T91">
            <v>365</v>
          </cell>
          <cell r="U91">
            <v>10000</v>
          </cell>
          <cell r="V91">
            <v>10000</v>
          </cell>
          <cell r="W91">
            <v>10</v>
          </cell>
          <cell r="X91">
            <v>13</v>
          </cell>
          <cell r="Y91">
            <v>3</v>
          </cell>
          <cell r="Z91">
            <v>6</v>
          </cell>
          <cell r="AA91">
            <v>32</v>
          </cell>
          <cell r="AB91">
            <v>5902048000</v>
          </cell>
          <cell r="AC91">
            <v>49563000</v>
          </cell>
          <cell r="AD91">
            <v>14680000</v>
          </cell>
          <cell r="AE91">
            <v>5966291000</v>
          </cell>
          <cell r="AF91">
            <v>5800891000</v>
          </cell>
          <cell r="AG91">
            <v>18761000</v>
          </cell>
          <cell r="AH91">
            <v>140000</v>
          </cell>
          <cell r="AI91">
            <v>5819792000</v>
          </cell>
          <cell r="AJ91">
            <v>146499000</v>
          </cell>
          <cell r="AK91" t="str">
            <v>○</v>
          </cell>
          <cell r="AL91" t="str">
            <v>×</v>
          </cell>
          <cell r="AM91" t="str">
            <v>×</v>
          </cell>
          <cell r="AN91" t="str">
            <v>○</v>
          </cell>
          <cell r="AO91" t="str">
            <v/>
          </cell>
          <cell r="AP91" t="str">
            <v>12</v>
          </cell>
          <cell r="AQ91" t="str">
            <v>12</v>
          </cell>
          <cell r="AR91" t="str">
            <v>Ｂ型</v>
          </cell>
          <cell r="AS91">
            <v>4</v>
          </cell>
          <cell r="AT91">
            <v>15.2</v>
          </cell>
          <cell r="AU91">
            <v>63025400</v>
          </cell>
          <cell r="AV91">
            <v>30813200</v>
          </cell>
          <cell r="AW91">
            <v>32994</v>
          </cell>
          <cell r="AX91">
            <v>32994</v>
          </cell>
          <cell r="AY91">
            <v>32994</v>
          </cell>
          <cell r="AZ91" t="str">
            <v>2</v>
          </cell>
          <cell r="BA91" t="str">
            <v>2</v>
          </cell>
          <cell r="BB91">
            <v>47</v>
          </cell>
          <cell r="BC91" t="str">
            <v>2</v>
          </cell>
          <cell r="BD91">
            <v>221232994</v>
          </cell>
          <cell r="BE91" t="str">
            <v>Ｂ型</v>
          </cell>
          <cell r="BF91" t="str">
            <v>2</v>
          </cell>
          <cell r="BG91">
            <v>221232994</v>
          </cell>
          <cell r="BH91">
            <v>4.7</v>
          </cell>
          <cell r="BI91" t="str">
            <v>医真会八尾総合病院森の子保育所</v>
          </cell>
        </row>
        <row r="92">
          <cell r="A92" t="str">
            <v>医療法人ダイワ会大和病院</v>
          </cell>
          <cell r="B92" t="str">
            <v>医療法人</v>
          </cell>
          <cell r="C92" t="str">
            <v>H2</v>
          </cell>
          <cell r="D92">
            <v>9</v>
          </cell>
          <cell r="E92">
            <v>21</v>
          </cell>
          <cell r="F92">
            <v>850000</v>
          </cell>
          <cell r="G92">
            <v>4971000</v>
          </cell>
          <cell r="H92">
            <v>13943400</v>
          </cell>
          <cell r="I92">
            <v>0</v>
          </cell>
          <cell r="J92">
            <v>19764400</v>
          </cell>
          <cell r="K92">
            <v>17065000</v>
          </cell>
          <cell r="L92">
            <v>2699400</v>
          </cell>
          <cell r="M92">
            <v>19764400</v>
          </cell>
          <cell r="N92">
            <v>0</v>
          </cell>
          <cell r="O92">
            <v>4</v>
          </cell>
          <cell r="P92">
            <v>1</v>
          </cell>
          <cell r="Q92">
            <v>4</v>
          </cell>
          <cell r="R92" t="str">
            <v>直</v>
          </cell>
          <cell r="S92">
            <v>24</v>
          </cell>
          <cell r="T92">
            <v>365</v>
          </cell>
          <cell r="U92">
            <v>15000</v>
          </cell>
          <cell r="V92">
            <v>15000</v>
          </cell>
          <cell r="W92">
            <v>4</v>
          </cell>
          <cell r="X92">
            <v>2</v>
          </cell>
          <cell r="Y92">
            <v>1</v>
          </cell>
          <cell r="Z92">
            <v>1</v>
          </cell>
          <cell r="AA92">
            <v>8</v>
          </cell>
          <cell r="AB92">
            <v>1820111000</v>
          </cell>
          <cell r="AC92">
            <v>33820000</v>
          </cell>
          <cell r="AD92">
            <v>30100000</v>
          </cell>
          <cell r="AE92">
            <v>1884031000</v>
          </cell>
          <cell r="AF92">
            <v>1767543000</v>
          </cell>
          <cell r="AG92">
            <v>40994000</v>
          </cell>
          <cell r="AH92">
            <v>55200000</v>
          </cell>
          <cell r="AI92">
            <v>1863737000</v>
          </cell>
          <cell r="AJ92">
            <v>20294000</v>
          </cell>
          <cell r="AK92" t="str">
            <v>○</v>
          </cell>
          <cell r="AL92" t="str">
            <v>○</v>
          </cell>
          <cell r="AM92" t="str">
            <v>×</v>
          </cell>
          <cell r="AN92" t="str">
            <v>○</v>
          </cell>
          <cell r="AO92" t="str">
            <v/>
          </cell>
          <cell r="AP92" t="str">
            <v>12</v>
          </cell>
          <cell r="AQ92" t="str">
            <v>12</v>
          </cell>
          <cell r="AR92" t="str">
            <v>Ｂ型</v>
          </cell>
          <cell r="AS92">
            <v>4</v>
          </cell>
          <cell r="AT92">
            <v>4</v>
          </cell>
          <cell r="AU92">
            <v>17867400</v>
          </cell>
          <cell r="AV92">
            <v>17017400</v>
          </cell>
          <cell r="AW92" t="str">
            <v>平成　２</v>
          </cell>
          <cell r="AX92">
            <v>33137</v>
          </cell>
          <cell r="AY92">
            <v>33137</v>
          </cell>
          <cell r="AZ92" t="str">
            <v>2</v>
          </cell>
          <cell r="BA92" t="str">
            <v>2</v>
          </cell>
          <cell r="BB92">
            <v>48</v>
          </cell>
          <cell r="BC92" t="str">
            <v>2</v>
          </cell>
          <cell r="BD92">
            <v>221233137</v>
          </cell>
          <cell r="BE92" t="str">
            <v>Ａ型</v>
          </cell>
          <cell r="BF92" t="str">
            <v>1</v>
          </cell>
          <cell r="BG92">
            <v>211233137</v>
          </cell>
          <cell r="BH92">
            <v>1.1000000000000001</v>
          </cell>
          <cell r="BI92" t="str">
            <v>大和病院保育所</v>
          </cell>
        </row>
        <row r="93">
          <cell r="A93" t="str">
            <v>医療法人松仁会松井記念病院</v>
          </cell>
          <cell r="B93" t="str">
            <v>医療法人</v>
          </cell>
          <cell r="C93" t="str">
            <v>H3</v>
          </cell>
          <cell r="D93">
            <v>12</v>
          </cell>
          <cell r="E93">
            <v>14</v>
          </cell>
          <cell r="F93">
            <v>1728000</v>
          </cell>
          <cell r="G93">
            <v>4708000</v>
          </cell>
          <cell r="H93">
            <v>10183000</v>
          </cell>
          <cell r="I93">
            <v>0</v>
          </cell>
          <cell r="J93">
            <v>16619000</v>
          </cell>
          <cell r="K93">
            <v>10049000</v>
          </cell>
          <cell r="L93">
            <v>6570000</v>
          </cell>
          <cell r="M93">
            <v>16619000</v>
          </cell>
          <cell r="N93">
            <v>0</v>
          </cell>
          <cell r="O93">
            <v>3</v>
          </cell>
          <cell r="P93">
            <v>3</v>
          </cell>
          <cell r="Q93">
            <v>4.5</v>
          </cell>
          <cell r="R93" t="str">
            <v>○</v>
          </cell>
          <cell r="S93">
            <v>24</v>
          </cell>
          <cell r="T93">
            <v>365</v>
          </cell>
          <cell r="U93">
            <v>6300</v>
          </cell>
          <cell r="V93">
            <v>6300</v>
          </cell>
          <cell r="W93">
            <v>1</v>
          </cell>
          <cell r="X93">
            <v>6</v>
          </cell>
          <cell r="Y93">
            <v>4</v>
          </cell>
          <cell r="Z93">
            <v>4</v>
          </cell>
          <cell r="AA93">
            <v>15</v>
          </cell>
          <cell r="AB93">
            <v>1405392000</v>
          </cell>
          <cell r="AC93">
            <v>13335000</v>
          </cell>
          <cell r="AD93">
            <v>0</v>
          </cell>
          <cell r="AE93">
            <v>1418727000</v>
          </cell>
          <cell r="AF93">
            <v>1359041000</v>
          </cell>
          <cell r="AG93">
            <v>23976000</v>
          </cell>
          <cell r="AH93">
            <v>0</v>
          </cell>
          <cell r="AI93">
            <v>1383017000</v>
          </cell>
          <cell r="AJ93">
            <v>35710000</v>
          </cell>
          <cell r="AK93" t="str">
            <v>○</v>
          </cell>
          <cell r="AL93" t="str">
            <v/>
          </cell>
          <cell r="AM93" t="str">
            <v>12</v>
          </cell>
          <cell r="AN93" t="str">
            <v>○</v>
          </cell>
          <cell r="AO93" t="str">
            <v/>
          </cell>
          <cell r="AP93" t="str">
            <v>12</v>
          </cell>
          <cell r="AQ93" t="str">
            <v>12</v>
          </cell>
          <cell r="AR93" t="str">
            <v>Ｂ型</v>
          </cell>
          <cell r="AS93">
            <v>4</v>
          </cell>
          <cell r="AT93">
            <v>7.1</v>
          </cell>
          <cell r="AU93">
            <v>33493200</v>
          </cell>
          <cell r="AV93">
            <v>14891000</v>
          </cell>
          <cell r="AW93" t="str">
            <v>平成　３</v>
          </cell>
          <cell r="AX93">
            <v>33586</v>
          </cell>
          <cell r="AY93">
            <v>33586</v>
          </cell>
          <cell r="AZ93">
            <v>221233586</v>
          </cell>
          <cell r="BA93" t="str">
            <v>2</v>
          </cell>
          <cell r="BB93">
            <v>49</v>
          </cell>
          <cell r="BC93" t="str">
            <v>2</v>
          </cell>
          <cell r="BD93">
            <v>221233586</v>
          </cell>
          <cell r="BE93" t="str">
            <v>Ｂ型</v>
          </cell>
          <cell r="BF93" t="str">
            <v>2</v>
          </cell>
          <cell r="BG93">
            <v>221233586</v>
          </cell>
          <cell r="BH93">
            <v>2.2999999999999998</v>
          </cell>
          <cell r="BI93" t="str">
            <v>松井記念病院内保育所</v>
          </cell>
        </row>
        <row r="94">
          <cell r="A94" t="str">
            <v>医療法人ペガサス馬場記念病院</v>
          </cell>
          <cell r="B94" t="str">
            <v>医療法人</v>
          </cell>
          <cell r="C94" t="str">
            <v>H5</v>
          </cell>
          <cell r="D94">
            <v>9</v>
          </cell>
          <cell r="E94">
            <v>1</v>
          </cell>
          <cell r="F94">
            <v>3240000</v>
          </cell>
          <cell r="G94">
            <v>4488000</v>
          </cell>
          <cell r="H94">
            <v>26361284</v>
          </cell>
          <cell r="I94">
            <v>0</v>
          </cell>
          <cell r="J94">
            <v>34089284</v>
          </cell>
          <cell r="K94">
            <v>18000000</v>
          </cell>
          <cell r="L94">
            <v>16089284</v>
          </cell>
          <cell r="M94">
            <v>34089284</v>
          </cell>
          <cell r="N94">
            <v>0</v>
          </cell>
          <cell r="O94">
            <v>6</v>
          </cell>
          <cell r="P94">
            <v>0</v>
          </cell>
          <cell r="Q94">
            <v>6</v>
          </cell>
          <cell r="R94" t="str">
            <v>直</v>
          </cell>
          <cell r="S94">
            <v>10</v>
          </cell>
          <cell r="T94">
            <v>96</v>
          </cell>
          <cell r="U94">
            <v>9000</v>
          </cell>
          <cell r="V94">
            <v>9000</v>
          </cell>
          <cell r="W94">
            <v>3</v>
          </cell>
          <cell r="X94">
            <v>11</v>
          </cell>
          <cell r="Y94">
            <v>6</v>
          </cell>
          <cell r="Z94">
            <v>5</v>
          </cell>
          <cell r="AA94">
            <v>25</v>
          </cell>
          <cell r="AB94">
            <v>5095318144</v>
          </cell>
          <cell r="AC94">
            <v>93360126</v>
          </cell>
          <cell r="AD94">
            <v>0</v>
          </cell>
          <cell r="AE94">
            <v>5188678270</v>
          </cell>
          <cell r="AF94">
            <v>4939054968</v>
          </cell>
          <cell r="AG94">
            <v>196342058</v>
          </cell>
          <cell r="AH94">
            <v>0</v>
          </cell>
          <cell r="AI94">
            <v>5135397026</v>
          </cell>
          <cell r="AJ94">
            <v>53281244</v>
          </cell>
          <cell r="AK94" t="str">
            <v>×</v>
          </cell>
          <cell r="AL94" t="str">
            <v>×</v>
          </cell>
          <cell r="AM94" t="str">
            <v>×</v>
          </cell>
          <cell r="AN94" t="str">
            <v>○</v>
          </cell>
          <cell r="AO94" t="str">
            <v/>
          </cell>
          <cell r="AP94" t="str">
            <v>12</v>
          </cell>
          <cell r="AQ94" t="str">
            <v>12</v>
          </cell>
          <cell r="AR94" t="str">
            <v>Ｂ型</v>
          </cell>
          <cell r="AS94">
            <v>4</v>
          </cell>
          <cell r="AT94">
            <v>11.9</v>
          </cell>
          <cell r="AU94">
            <v>61214084</v>
          </cell>
          <cell r="AV94">
            <v>30849284</v>
          </cell>
          <cell r="AW94">
            <v>34213</v>
          </cell>
          <cell r="AX94">
            <v>34213</v>
          </cell>
          <cell r="AY94">
            <v>34213</v>
          </cell>
          <cell r="AZ94" t="str">
            <v>2</v>
          </cell>
          <cell r="BA94" t="str">
            <v>2</v>
          </cell>
          <cell r="BB94">
            <v>50</v>
          </cell>
          <cell r="BC94" t="str">
            <v>2</v>
          </cell>
          <cell r="BD94">
            <v>221234213</v>
          </cell>
          <cell r="BE94" t="str">
            <v>Ｂ型</v>
          </cell>
          <cell r="BF94" t="str">
            <v>2</v>
          </cell>
          <cell r="BG94">
            <v>221234213</v>
          </cell>
          <cell r="BH94">
            <v>1.7</v>
          </cell>
          <cell r="BI94" t="str">
            <v>馬場記念病院内保育所</v>
          </cell>
        </row>
        <row r="95">
          <cell r="A95" t="str">
            <v>医療法人琴仁会光生病院</v>
          </cell>
          <cell r="B95" t="str">
            <v>医療法人</v>
          </cell>
          <cell r="C95" t="str">
            <v>H6</v>
          </cell>
          <cell r="D95">
            <v>1</v>
          </cell>
          <cell r="E95">
            <v>4</v>
          </cell>
          <cell r="F95">
            <v>1000000</v>
          </cell>
          <cell r="G95">
            <v>5184000</v>
          </cell>
          <cell r="H95">
            <v>9923000</v>
          </cell>
          <cell r="I95">
            <v>0</v>
          </cell>
          <cell r="J95">
            <v>16107000</v>
          </cell>
          <cell r="K95">
            <v>12280000</v>
          </cell>
          <cell r="L95">
            <v>3827000</v>
          </cell>
          <cell r="M95">
            <v>16107000</v>
          </cell>
          <cell r="N95">
            <v>0</v>
          </cell>
          <cell r="O95">
            <v>4</v>
          </cell>
          <cell r="P95">
            <v>0</v>
          </cell>
          <cell r="Q95">
            <v>4</v>
          </cell>
          <cell r="R95" t="str">
            <v>○</v>
          </cell>
          <cell r="S95">
            <v>10</v>
          </cell>
          <cell r="T95">
            <v>240</v>
          </cell>
          <cell r="U95">
            <v>10000</v>
          </cell>
          <cell r="V95">
            <v>10000</v>
          </cell>
          <cell r="W95">
            <v>1</v>
          </cell>
          <cell r="X95">
            <v>6</v>
          </cell>
          <cell r="Y95">
            <v>2</v>
          </cell>
          <cell r="Z95">
            <v>5</v>
          </cell>
          <cell r="AA95">
            <v>14</v>
          </cell>
          <cell r="AB95">
            <v>1401019000</v>
          </cell>
          <cell r="AC95">
            <v>13980000</v>
          </cell>
          <cell r="AD95">
            <v>0</v>
          </cell>
          <cell r="AE95">
            <v>1414999000</v>
          </cell>
          <cell r="AF95">
            <v>1281347000</v>
          </cell>
          <cell r="AG95">
            <v>70780000</v>
          </cell>
          <cell r="AH95">
            <v>0</v>
          </cell>
          <cell r="AI95">
            <v>1352127000</v>
          </cell>
          <cell r="AJ95">
            <v>62872000</v>
          </cell>
          <cell r="AK95" t="str">
            <v>○</v>
          </cell>
          <cell r="AL95" t="str">
            <v/>
          </cell>
          <cell r="AM95" t="str">
            <v>12</v>
          </cell>
          <cell r="AN95" t="str">
            <v>○</v>
          </cell>
          <cell r="AO95" t="str">
            <v/>
          </cell>
          <cell r="AP95" t="str">
            <v>12</v>
          </cell>
          <cell r="AQ95" t="str">
            <v>12</v>
          </cell>
          <cell r="AR95" t="str">
            <v>Ｂ型</v>
          </cell>
          <cell r="AS95">
            <v>4</v>
          </cell>
          <cell r="AT95">
            <v>6.7</v>
          </cell>
          <cell r="AU95">
            <v>29233400</v>
          </cell>
          <cell r="AV95">
            <v>15107000</v>
          </cell>
          <cell r="AW95" t="str">
            <v>平成６年１月</v>
          </cell>
          <cell r="AX95">
            <v>34338</v>
          </cell>
          <cell r="AY95">
            <v>34060</v>
          </cell>
          <cell r="AZ95">
            <v>221234338</v>
          </cell>
          <cell r="BA95" t="str">
            <v>2</v>
          </cell>
          <cell r="BB95">
            <v>51</v>
          </cell>
          <cell r="BC95" t="str">
            <v>2</v>
          </cell>
          <cell r="BD95">
            <v>221234338</v>
          </cell>
          <cell r="BE95" t="str">
            <v>Ｂ型</v>
          </cell>
          <cell r="BF95" t="str">
            <v>2</v>
          </cell>
          <cell r="BG95">
            <v>221234338</v>
          </cell>
          <cell r="BH95">
            <v>4.0999999999999996</v>
          </cell>
          <cell r="BI95" t="str">
            <v>光生病院内保育所</v>
          </cell>
        </row>
        <row r="96">
          <cell r="A96" t="str">
            <v>財団法人浅香山病院浅香山病院</v>
          </cell>
          <cell r="B96" t="str">
            <v>民法法人</v>
          </cell>
          <cell r="C96" t="str">
            <v>S44</v>
          </cell>
          <cell r="D96">
            <v>12</v>
          </cell>
          <cell r="E96">
            <v>15</v>
          </cell>
          <cell r="F96">
            <v>5616000</v>
          </cell>
          <cell r="G96">
            <v>2805000</v>
          </cell>
          <cell r="H96">
            <v>19445431</v>
          </cell>
          <cell r="I96">
            <v>322000</v>
          </cell>
          <cell r="J96">
            <v>28188431</v>
          </cell>
          <cell r="K96">
            <v>19616831</v>
          </cell>
          <cell r="L96">
            <v>8571600</v>
          </cell>
          <cell r="M96">
            <v>28188431</v>
          </cell>
          <cell r="N96">
            <v>0</v>
          </cell>
          <cell r="O96">
            <v>5</v>
          </cell>
          <cell r="P96">
            <v>0</v>
          </cell>
          <cell r="Q96">
            <v>5</v>
          </cell>
          <cell r="R96" t="str">
            <v>直</v>
          </cell>
          <cell r="S96">
            <v>10</v>
          </cell>
          <cell r="T96">
            <v>0</v>
          </cell>
          <cell r="U96">
            <v>18540</v>
          </cell>
          <cell r="V96">
            <v>18540</v>
          </cell>
          <cell r="W96">
            <v>0</v>
          </cell>
          <cell r="X96">
            <v>15</v>
          </cell>
          <cell r="Y96">
            <v>6</v>
          </cell>
          <cell r="Z96">
            <v>5</v>
          </cell>
          <cell r="AA96">
            <v>26</v>
          </cell>
          <cell r="AB96">
            <v>7998294714</v>
          </cell>
          <cell r="AC96">
            <v>308217553</v>
          </cell>
          <cell r="AD96">
            <v>0</v>
          </cell>
          <cell r="AE96">
            <v>8306512267</v>
          </cell>
          <cell r="AF96">
            <v>7783977394</v>
          </cell>
          <cell r="AG96">
            <v>20850911</v>
          </cell>
          <cell r="AH96">
            <v>7534204</v>
          </cell>
          <cell r="AI96">
            <v>7812362509</v>
          </cell>
          <cell r="AJ96">
            <v>494149758</v>
          </cell>
          <cell r="AK96" t="str">
            <v>○</v>
          </cell>
          <cell r="AL96" t="str">
            <v/>
          </cell>
          <cell r="AM96" t="str">
            <v>13</v>
          </cell>
          <cell r="AN96" t="str">
            <v>○</v>
          </cell>
          <cell r="AO96" t="str">
            <v/>
          </cell>
          <cell r="AP96" t="str">
            <v>13</v>
          </cell>
          <cell r="AQ96" t="str">
            <v>13</v>
          </cell>
          <cell r="AR96" t="str">
            <v>Ｂ型</v>
          </cell>
          <cell r="AS96">
            <v>4</v>
          </cell>
          <cell r="AT96">
            <v>12.4</v>
          </cell>
          <cell r="AU96">
            <v>55592400</v>
          </cell>
          <cell r="AV96">
            <v>22250431</v>
          </cell>
          <cell r="AW96" t="str">
            <v>昭和４４</v>
          </cell>
          <cell r="AX96">
            <v>25552</v>
          </cell>
          <cell r="AY96">
            <v>25552</v>
          </cell>
          <cell r="AZ96">
            <v>221325552</v>
          </cell>
          <cell r="BA96" t="str">
            <v>2</v>
          </cell>
          <cell r="BB96">
            <v>52</v>
          </cell>
          <cell r="BC96" t="str">
            <v>2</v>
          </cell>
          <cell r="BD96">
            <v>221325552</v>
          </cell>
          <cell r="BE96" t="str">
            <v>Ｂ型</v>
          </cell>
          <cell r="BF96" t="str">
            <v>2</v>
          </cell>
          <cell r="BG96">
            <v>221325552</v>
          </cell>
          <cell r="BH96">
            <v>22.2</v>
          </cell>
          <cell r="BI96" t="str">
            <v>浅香山病院保育園</v>
          </cell>
        </row>
        <row r="97">
          <cell r="A97" t="str">
            <v>財団法人田附興風会北野病院</v>
          </cell>
          <cell r="B97" t="str">
            <v>民法法人</v>
          </cell>
          <cell r="C97" t="str">
            <v>S49</v>
          </cell>
          <cell r="D97">
            <v>5</v>
          </cell>
          <cell r="E97">
            <v>1</v>
          </cell>
          <cell r="F97">
            <v>1300000</v>
          </cell>
          <cell r="G97">
            <v>2805000</v>
          </cell>
          <cell r="H97">
            <v>23475000</v>
          </cell>
          <cell r="I97">
            <v>0</v>
          </cell>
          <cell r="J97">
            <v>27580000</v>
          </cell>
          <cell r="K97">
            <v>25880000</v>
          </cell>
          <cell r="L97">
            <v>1700000</v>
          </cell>
          <cell r="M97">
            <v>27580000</v>
          </cell>
          <cell r="N97">
            <v>0</v>
          </cell>
          <cell r="O97">
            <v>4</v>
          </cell>
          <cell r="P97">
            <v>4</v>
          </cell>
          <cell r="Q97">
            <v>5.2</v>
          </cell>
          <cell r="R97" t="str">
            <v>直</v>
          </cell>
          <cell r="S97">
            <v>10</v>
          </cell>
          <cell r="T97">
            <v>0</v>
          </cell>
          <cell r="U97">
            <v>7000</v>
          </cell>
          <cell r="V97">
            <v>7000</v>
          </cell>
          <cell r="W97">
            <v>3</v>
          </cell>
          <cell r="X97">
            <v>15</v>
          </cell>
          <cell r="Y97">
            <v>7</v>
          </cell>
          <cell r="Z97">
            <v>2</v>
          </cell>
          <cell r="AA97">
            <v>27</v>
          </cell>
          <cell r="AB97">
            <v>14362260732</v>
          </cell>
          <cell r="AC97">
            <v>234521808</v>
          </cell>
          <cell r="AD97">
            <v>0</v>
          </cell>
          <cell r="AE97">
            <v>14596782540</v>
          </cell>
          <cell r="AF97">
            <v>14466880242</v>
          </cell>
          <cell r="AG97">
            <v>70002167</v>
          </cell>
          <cell r="AH97">
            <v>0</v>
          </cell>
          <cell r="AI97">
            <v>14536882409</v>
          </cell>
          <cell r="AJ97">
            <v>59900131</v>
          </cell>
          <cell r="AK97" t="str">
            <v>○</v>
          </cell>
          <cell r="AL97" t="str">
            <v/>
          </cell>
          <cell r="AM97" t="str">
            <v>13</v>
          </cell>
          <cell r="AN97" t="str">
            <v>○</v>
          </cell>
          <cell r="AO97" t="str">
            <v/>
          </cell>
          <cell r="AP97" t="str">
            <v>13</v>
          </cell>
          <cell r="AQ97" t="str">
            <v>13</v>
          </cell>
          <cell r="AR97" t="str">
            <v>Ｂ型</v>
          </cell>
          <cell r="AS97">
            <v>4</v>
          </cell>
          <cell r="AT97">
            <v>12.9</v>
          </cell>
          <cell r="AU97">
            <v>50616800</v>
          </cell>
          <cell r="AV97">
            <v>26280000</v>
          </cell>
          <cell r="AW97" t="str">
            <v>昭和４９</v>
          </cell>
          <cell r="AX97">
            <v>27150</v>
          </cell>
          <cell r="AY97">
            <v>27150</v>
          </cell>
          <cell r="AZ97">
            <v>221327150</v>
          </cell>
          <cell r="BA97" t="str">
            <v>2</v>
          </cell>
          <cell r="BB97">
            <v>53</v>
          </cell>
          <cell r="BC97" t="str">
            <v>2</v>
          </cell>
          <cell r="BD97">
            <v>221327150</v>
          </cell>
          <cell r="BE97" t="str">
            <v>Ｂ型</v>
          </cell>
          <cell r="BF97" t="str">
            <v>2</v>
          </cell>
          <cell r="BG97">
            <v>221327150</v>
          </cell>
          <cell r="BH97">
            <v>2.2000000000000002</v>
          </cell>
          <cell r="BI97" t="str">
            <v>北野病院保育所</v>
          </cell>
        </row>
        <row r="98">
          <cell r="A98" t="str">
            <v>財団法人鳥潟免疫研究所鳥潟病院</v>
          </cell>
          <cell r="B98" t="str">
            <v>民法法人</v>
          </cell>
          <cell r="C98" t="str">
            <v>H3</v>
          </cell>
          <cell r="D98">
            <v>4</v>
          </cell>
          <cell r="E98">
            <v>1</v>
          </cell>
          <cell r="F98">
            <v>1400000</v>
          </cell>
          <cell r="G98">
            <v>6373000</v>
          </cell>
          <cell r="H98">
            <v>14917000</v>
          </cell>
          <cell r="I98">
            <v>0</v>
          </cell>
          <cell r="J98">
            <v>22690000</v>
          </cell>
          <cell r="K98">
            <v>22060000</v>
          </cell>
          <cell r="L98">
            <v>630000</v>
          </cell>
          <cell r="M98">
            <v>22690000</v>
          </cell>
          <cell r="N98">
            <v>0</v>
          </cell>
          <cell r="O98">
            <v>5</v>
          </cell>
          <cell r="P98">
            <v>1</v>
          </cell>
          <cell r="Q98">
            <v>5.6</v>
          </cell>
          <cell r="R98" t="str">
            <v>直</v>
          </cell>
          <cell r="S98">
            <v>24</v>
          </cell>
          <cell r="T98">
            <v>365</v>
          </cell>
          <cell r="U98">
            <v>6500</v>
          </cell>
          <cell r="V98">
            <v>6500</v>
          </cell>
          <cell r="W98">
            <v>1</v>
          </cell>
          <cell r="X98">
            <v>7</v>
          </cell>
          <cell r="Y98">
            <v>6</v>
          </cell>
          <cell r="Z98">
            <v>12</v>
          </cell>
          <cell r="AA98">
            <v>26</v>
          </cell>
          <cell r="AB98">
            <v>2046904000</v>
          </cell>
          <cell r="AC98">
            <v>90146000</v>
          </cell>
          <cell r="AD98">
            <v>0</v>
          </cell>
          <cell r="AE98">
            <v>2137050000</v>
          </cell>
          <cell r="AF98">
            <v>1959613000</v>
          </cell>
          <cell r="AG98">
            <v>72287000</v>
          </cell>
          <cell r="AH98">
            <v>0</v>
          </cell>
          <cell r="AI98">
            <v>2031900000</v>
          </cell>
          <cell r="AJ98">
            <v>105150000</v>
          </cell>
          <cell r="AK98" t="str">
            <v>○</v>
          </cell>
          <cell r="AL98" t="str">
            <v>○</v>
          </cell>
          <cell r="AM98" t="str">
            <v>×</v>
          </cell>
          <cell r="AN98" t="str">
            <v>○</v>
          </cell>
          <cell r="AO98" t="str">
            <v/>
          </cell>
          <cell r="AP98" t="str">
            <v>13</v>
          </cell>
          <cell r="AQ98" t="str">
            <v>13</v>
          </cell>
          <cell r="AR98" t="str">
            <v>Ｂ型</v>
          </cell>
          <cell r="AS98">
            <v>4</v>
          </cell>
          <cell r="AT98">
            <v>12.4</v>
          </cell>
          <cell r="AU98">
            <v>47650800</v>
          </cell>
          <cell r="AV98">
            <v>21290000</v>
          </cell>
          <cell r="AW98" t="str">
            <v>平成　３</v>
          </cell>
          <cell r="AX98">
            <v>33329</v>
          </cell>
          <cell r="AY98">
            <v>33329</v>
          </cell>
          <cell r="AZ98" t="str">
            <v>2</v>
          </cell>
          <cell r="BA98" t="str">
            <v>2</v>
          </cell>
          <cell r="BB98">
            <v>54</v>
          </cell>
          <cell r="BC98" t="str">
            <v>2</v>
          </cell>
          <cell r="BD98">
            <v>221333329</v>
          </cell>
          <cell r="BE98" t="str">
            <v>Ｂ型</v>
          </cell>
          <cell r="BF98" t="str">
            <v>2</v>
          </cell>
          <cell r="BG98">
            <v>221333329</v>
          </cell>
          <cell r="BH98">
            <v>4.9000000000000004</v>
          </cell>
          <cell r="BI98" t="str">
            <v>鳥潟病院院内保育所</v>
          </cell>
        </row>
        <row r="99">
          <cell r="A99" t="str">
            <v>茨木医誠会病院</v>
          </cell>
          <cell r="B99" t="str">
            <v>個人</v>
          </cell>
          <cell r="C99" t="str">
            <v>S62</v>
          </cell>
          <cell r="D99">
            <v>4</v>
          </cell>
          <cell r="E99">
            <v>1</v>
          </cell>
          <cell r="F99">
            <v>641595</v>
          </cell>
          <cell r="G99">
            <v>5660000</v>
          </cell>
          <cell r="H99">
            <v>24283149</v>
          </cell>
          <cell r="I99">
            <v>0</v>
          </cell>
          <cell r="J99">
            <v>30584744</v>
          </cell>
          <cell r="K99">
            <v>19135000</v>
          </cell>
          <cell r="L99">
            <v>11449744</v>
          </cell>
          <cell r="M99">
            <v>30584744</v>
          </cell>
          <cell r="N99">
            <v>0</v>
          </cell>
          <cell r="O99">
            <v>3</v>
          </cell>
          <cell r="P99">
            <v>1</v>
          </cell>
          <cell r="Q99">
            <v>4</v>
          </cell>
          <cell r="R99" t="str">
            <v>○</v>
          </cell>
          <cell r="S99">
            <v>10</v>
          </cell>
          <cell r="T99">
            <v>180</v>
          </cell>
          <cell r="U99">
            <v>6600</v>
          </cell>
          <cell r="V99">
            <v>6600</v>
          </cell>
          <cell r="W99">
            <v>3</v>
          </cell>
          <cell r="X99">
            <v>2</v>
          </cell>
          <cell r="Y99">
            <v>3</v>
          </cell>
          <cell r="Z99">
            <v>3</v>
          </cell>
          <cell r="AA99">
            <v>11</v>
          </cell>
          <cell r="AB99">
            <v>2565235160</v>
          </cell>
          <cell r="AC99">
            <v>301827356</v>
          </cell>
          <cell r="AD99">
            <v>0</v>
          </cell>
          <cell r="AE99">
            <v>2867062516</v>
          </cell>
          <cell r="AF99">
            <v>1995463568</v>
          </cell>
          <cell r="AG99">
            <v>522628028</v>
          </cell>
          <cell r="AH99">
            <v>334302200</v>
          </cell>
          <cell r="AI99">
            <v>2852393796</v>
          </cell>
          <cell r="AJ99">
            <v>14668720</v>
          </cell>
          <cell r="AK99" t="str">
            <v>○</v>
          </cell>
          <cell r="AL99" t="str">
            <v/>
          </cell>
          <cell r="AM99" t="str">
            <v>16</v>
          </cell>
          <cell r="AN99" t="str">
            <v>○</v>
          </cell>
          <cell r="AO99" t="str">
            <v/>
          </cell>
          <cell r="AP99" t="str">
            <v>16</v>
          </cell>
          <cell r="AQ99" t="str">
            <v>16</v>
          </cell>
          <cell r="AR99" t="str">
            <v>Ｂ型</v>
          </cell>
          <cell r="AS99">
            <v>4</v>
          </cell>
          <cell r="AT99">
            <v>5.2</v>
          </cell>
          <cell r="AU99">
            <v>31168144</v>
          </cell>
          <cell r="AV99">
            <v>29943149</v>
          </cell>
          <cell r="AW99" t="str">
            <v>昭和６２</v>
          </cell>
          <cell r="AX99">
            <v>31868</v>
          </cell>
          <cell r="AY99">
            <v>31868</v>
          </cell>
          <cell r="AZ99">
            <v>221631868</v>
          </cell>
          <cell r="BA99" t="str">
            <v>2</v>
          </cell>
          <cell r="BB99">
            <v>55</v>
          </cell>
          <cell r="BC99" t="str">
            <v>2</v>
          </cell>
          <cell r="BD99">
            <v>221631868</v>
          </cell>
          <cell r="BE99" t="str">
            <v>Ｂ型</v>
          </cell>
          <cell r="BF99" t="str">
            <v>2</v>
          </cell>
          <cell r="BG99">
            <v>221631868</v>
          </cell>
          <cell r="BH99">
            <v>0.4</v>
          </cell>
          <cell r="BI99" t="str">
            <v>茨木医誠会病院保育所</v>
          </cell>
        </row>
        <row r="100">
          <cell r="A100" t="str">
            <v>聖和病院</v>
          </cell>
          <cell r="B100" t="str">
            <v>医療法人</v>
          </cell>
          <cell r="C100" t="str">
            <v>S62</v>
          </cell>
          <cell r="D100">
            <v>8</v>
          </cell>
          <cell r="E100">
            <v>1</v>
          </cell>
          <cell r="F100">
            <v>1430000</v>
          </cell>
          <cell r="G100">
            <v>6373000</v>
          </cell>
          <cell r="H100">
            <v>13179979</v>
          </cell>
          <cell r="I100">
            <v>0</v>
          </cell>
          <cell r="J100">
            <v>20982979</v>
          </cell>
          <cell r="K100">
            <v>16518009</v>
          </cell>
          <cell r="L100">
            <v>4464970</v>
          </cell>
          <cell r="M100">
            <v>20982979</v>
          </cell>
          <cell r="N100">
            <v>0</v>
          </cell>
          <cell r="O100">
            <v>5</v>
          </cell>
          <cell r="P100">
            <v>0</v>
          </cell>
          <cell r="Q100">
            <v>5</v>
          </cell>
          <cell r="R100" t="str">
            <v>直</v>
          </cell>
          <cell r="S100">
            <v>24</v>
          </cell>
          <cell r="T100">
            <v>365</v>
          </cell>
          <cell r="U100">
            <v>8750</v>
          </cell>
          <cell r="V100">
            <v>8750</v>
          </cell>
          <cell r="W100">
            <v>2</v>
          </cell>
          <cell r="X100">
            <v>4</v>
          </cell>
          <cell r="Y100">
            <v>5</v>
          </cell>
          <cell r="Z100">
            <v>8</v>
          </cell>
          <cell r="AA100">
            <v>19</v>
          </cell>
          <cell r="AB100">
            <v>1086552000</v>
          </cell>
          <cell r="AC100">
            <v>5109000</v>
          </cell>
          <cell r="AD100">
            <v>0</v>
          </cell>
          <cell r="AE100">
            <v>1091661000</v>
          </cell>
          <cell r="AF100">
            <v>1014633000</v>
          </cell>
          <cell r="AG100">
            <v>25503000</v>
          </cell>
          <cell r="AH100">
            <v>562000</v>
          </cell>
          <cell r="AI100">
            <v>1040698000</v>
          </cell>
          <cell r="AJ100">
            <v>50963000</v>
          </cell>
          <cell r="AK100" t="str">
            <v>○</v>
          </cell>
          <cell r="AL100" t="str">
            <v>○</v>
          </cell>
          <cell r="AM100" t="str">
            <v>×</v>
          </cell>
          <cell r="AN100" t="str">
            <v>○</v>
          </cell>
          <cell r="AO100" t="str">
            <v/>
          </cell>
          <cell r="AP100" t="str">
            <v>12</v>
          </cell>
          <cell r="AQ100" t="str">
            <v>12</v>
          </cell>
          <cell r="AR100" t="str">
            <v>Ｂ型</v>
          </cell>
          <cell r="AS100">
            <v>4</v>
          </cell>
          <cell r="AT100">
            <v>9</v>
          </cell>
          <cell r="AU100">
            <v>38592970</v>
          </cell>
          <cell r="AV100">
            <v>19552979</v>
          </cell>
          <cell r="AW100" t="str">
            <v>昭和６２</v>
          </cell>
          <cell r="AX100">
            <v>31990</v>
          </cell>
          <cell r="AY100">
            <v>31990</v>
          </cell>
          <cell r="AZ100" t="str">
            <v>2</v>
          </cell>
          <cell r="BA100" t="str">
            <v>2</v>
          </cell>
          <cell r="BB100">
            <v>56</v>
          </cell>
          <cell r="BC100" t="str">
            <v>2</v>
          </cell>
          <cell r="BD100">
            <v>221231990</v>
          </cell>
          <cell r="BE100" t="str">
            <v>Ｂ型</v>
          </cell>
          <cell r="BF100" t="str">
            <v>2</v>
          </cell>
          <cell r="BG100">
            <v>221231990</v>
          </cell>
          <cell r="BH100">
            <v>2.6</v>
          </cell>
          <cell r="BI100" t="str">
            <v>聖和病院保育所</v>
          </cell>
        </row>
        <row r="101">
          <cell r="A101" t="str">
            <v>友紘会総合病院</v>
          </cell>
          <cell r="B101" t="str">
            <v>個人</v>
          </cell>
          <cell r="C101" t="str">
            <v>S56</v>
          </cell>
          <cell r="D101">
            <v>11</v>
          </cell>
          <cell r="E101">
            <v>1</v>
          </cell>
          <cell r="F101">
            <v>4500000</v>
          </cell>
          <cell r="G101">
            <v>6373000</v>
          </cell>
          <cell r="H101">
            <v>16407000</v>
          </cell>
          <cell r="I101">
            <v>120000</v>
          </cell>
          <cell r="J101">
            <v>27400000</v>
          </cell>
          <cell r="K101">
            <v>25150000</v>
          </cell>
          <cell r="L101">
            <v>2250000</v>
          </cell>
          <cell r="M101">
            <v>27400000</v>
          </cell>
          <cell r="N101">
            <v>0</v>
          </cell>
          <cell r="O101">
            <v>7</v>
          </cell>
          <cell r="P101">
            <v>1</v>
          </cell>
          <cell r="Q101">
            <v>8</v>
          </cell>
          <cell r="R101" t="str">
            <v>直</v>
          </cell>
          <cell r="S101">
            <v>24</v>
          </cell>
          <cell r="T101">
            <v>365</v>
          </cell>
          <cell r="U101">
            <v>12886</v>
          </cell>
          <cell r="V101">
            <v>12886</v>
          </cell>
          <cell r="W101">
            <v>0</v>
          </cell>
          <cell r="X101">
            <v>12</v>
          </cell>
          <cell r="Y101">
            <v>4</v>
          </cell>
          <cell r="Z101">
            <v>10</v>
          </cell>
          <cell r="AA101">
            <v>26</v>
          </cell>
          <cell r="AB101">
            <v>2912066406</v>
          </cell>
          <cell r="AC101">
            <v>161344783</v>
          </cell>
          <cell r="AD101">
            <v>0</v>
          </cell>
          <cell r="AE101">
            <v>3073411189</v>
          </cell>
          <cell r="AF101">
            <v>2957892224</v>
          </cell>
          <cell r="AG101">
            <v>138243714</v>
          </cell>
          <cell r="AH101">
            <v>0</v>
          </cell>
          <cell r="AI101">
            <v>3096135938</v>
          </cell>
          <cell r="AJ101">
            <v>-22724749</v>
          </cell>
          <cell r="AK101" t="str">
            <v>○</v>
          </cell>
          <cell r="AL101" t="str">
            <v>○</v>
          </cell>
          <cell r="AM101" t="str">
            <v>×</v>
          </cell>
          <cell r="AN101" t="str">
            <v>○</v>
          </cell>
          <cell r="AO101" t="str">
            <v/>
          </cell>
          <cell r="AP101" t="str">
            <v>16</v>
          </cell>
          <cell r="AQ101" t="str">
            <v>16</v>
          </cell>
          <cell r="AR101" t="str">
            <v>Ｂ型</v>
          </cell>
          <cell r="AS101">
            <v>4</v>
          </cell>
          <cell r="AT101">
            <v>12.4</v>
          </cell>
          <cell r="AU101">
            <v>49270800</v>
          </cell>
          <cell r="AV101">
            <v>22780000</v>
          </cell>
          <cell r="AW101" t="str">
            <v>平成　３</v>
          </cell>
          <cell r="AX101">
            <v>29891</v>
          </cell>
          <cell r="AY101">
            <v>29891</v>
          </cell>
          <cell r="AZ101" t="str">
            <v>2</v>
          </cell>
          <cell r="BA101" t="str">
            <v>2</v>
          </cell>
          <cell r="BB101">
            <v>57</v>
          </cell>
          <cell r="BC101" t="str">
            <v>2</v>
          </cell>
          <cell r="BD101">
            <v>221629891</v>
          </cell>
          <cell r="BE101" t="str">
            <v>Ｂ型</v>
          </cell>
          <cell r="BF101" t="str">
            <v>2</v>
          </cell>
          <cell r="BG101">
            <v>221629891</v>
          </cell>
          <cell r="BH101">
            <v>-0.9</v>
          </cell>
          <cell r="BI101" t="str">
            <v>友紘会総合病院どんぐり保育園</v>
          </cell>
        </row>
        <row r="102">
          <cell r="A102" t="str">
            <v>医療法人生長会府中病院</v>
          </cell>
          <cell r="B102" t="str">
            <v>医療法人</v>
          </cell>
          <cell r="C102" t="str">
            <v>S47</v>
          </cell>
          <cell r="D102">
            <v>8</v>
          </cell>
          <cell r="E102">
            <v>1</v>
          </cell>
          <cell r="F102">
            <v>7950000</v>
          </cell>
          <cell r="G102">
            <v>7776000</v>
          </cell>
          <cell r="H102">
            <v>33259570</v>
          </cell>
          <cell r="I102">
            <v>0</v>
          </cell>
          <cell r="J102">
            <v>48985570</v>
          </cell>
          <cell r="K102">
            <v>40662439</v>
          </cell>
          <cell r="L102">
            <v>8323131</v>
          </cell>
          <cell r="M102">
            <v>48985570</v>
          </cell>
          <cell r="N102">
            <v>0</v>
          </cell>
          <cell r="O102">
            <v>11</v>
          </cell>
          <cell r="P102">
            <v>0</v>
          </cell>
          <cell r="Q102">
            <v>11</v>
          </cell>
          <cell r="R102" t="str">
            <v>直</v>
          </cell>
          <cell r="S102">
            <v>24</v>
          </cell>
          <cell r="T102">
            <v>365</v>
          </cell>
          <cell r="U102">
            <v>16000</v>
          </cell>
          <cell r="V102">
            <v>16000</v>
          </cell>
          <cell r="W102">
            <v>8</v>
          </cell>
          <cell r="X102">
            <v>23</v>
          </cell>
          <cell r="Y102">
            <v>11</v>
          </cell>
          <cell r="Z102">
            <v>27</v>
          </cell>
          <cell r="AA102">
            <v>69</v>
          </cell>
          <cell r="AB102">
            <v>7693736000</v>
          </cell>
          <cell r="AC102">
            <v>152451000</v>
          </cell>
          <cell r="AD102">
            <v>53215000</v>
          </cell>
          <cell r="AE102">
            <v>7899402000</v>
          </cell>
          <cell r="AF102">
            <v>7524014000</v>
          </cell>
          <cell r="AG102">
            <v>283113000</v>
          </cell>
          <cell r="AH102">
            <v>173000</v>
          </cell>
          <cell r="AI102">
            <v>7807300000</v>
          </cell>
          <cell r="AJ102">
            <v>92102000</v>
          </cell>
          <cell r="AK102" t="str">
            <v>○</v>
          </cell>
          <cell r="AL102" t="str">
            <v>○</v>
          </cell>
          <cell r="AM102" t="str">
            <v>×</v>
          </cell>
          <cell r="AN102" t="str">
            <v>○</v>
          </cell>
          <cell r="AO102" t="str">
            <v/>
          </cell>
          <cell r="AP102" t="str">
            <v>12</v>
          </cell>
          <cell r="AQ102" t="str">
            <v>12</v>
          </cell>
          <cell r="AR102" t="str">
            <v>Ｂ型特例</v>
          </cell>
          <cell r="AS102">
            <v>10</v>
          </cell>
          <cell r="AT102">
            <v>32.9</v>
          </cell>
          <cell r="AU102">
            <v>133079931</v>
          </cell>
          <cell r="AV102">
            <v>41035570</v>
          </cell>
          <cell r="AW102" t="str">
            <v>昭和４７</v>
          </cell>
          <cell r="AX102">
            <v>26512</v>
          </cell>
          <cell r="AY102">
            <v>26512</v>
          </cell>
          <cell r="AZ102" t="str">
            <v>3</v>
          </cell>
          <cell r="BA102" t="str">
            <v>2</v>
          </cell>
          <cell r="BB102">
            <v>1</v>
          </cell>
          <cell r="BC102" t="str">
            <v>3</v>
          </cell>
          <cell r="BD102">
            <v>231226512</v>
          </cell>
          <cell r="BE102" t="str">
            <v>Ｂ型特例</v>
          </cell>
          <cell r="BF102" t="str">
            <v>3</v>
          </cell>
          <cell r="BG102">
            <v>231226512</v>
          </cell>
          <cell r="BH102">
            <v>2.2000000000000002</v>
          </cell>
          <cell r="BI102" t="str">
            <v>府中病院附属保育所</v>
          </cell>
        </row>
        <row r="103">
          <cell r="A103" t="str">
            <v>医療法人徳洲会岸和田徳洲会病院</v>
          </cell>
          <cell r="B103" t="str">
            <v>医療法人</v>
          </cell>
          <cell r="C103" t="str">
            <v>S53</v>
          </cell>
          <cell r="D103">
            <v>4</v>
          </cell>
          <cell r="E103">
            <v>1</v>
          </cell>
          <cell r="F103">
            <v>1267700</v>
          </cell>
          <cell r="G103">
            <v>7776000</v>
          </cell>
          <cell r="H103">
            <v>32642060</v>
          </cell>
          <cell r="I103">
            <v>0</v>
          </cell>
          <cell r="J103">
            <v>41685760</v>
          </cell>
          <cell r="K103">
            <v>36050900</v>
          </cell>
          <cell r="L103">
            <v>5634860</v>
          </cell>
          <cell r="M103">
            <v>41685760</v>
          </cell>
          <cell r="N103">
            <v>0</v>
          </cell>
          <cell r="O103">
            <v>10</v>
          </cell>
          <cell r="P103">
            <v>0</v>
          </cell>
          <cell r="Q103">
            <v>10</v>
          </cell>
          <cell r="R103" t="str">
            <v>直</v>
          </cell>
          <cell r="S103">
            <v>24</v>
          </cell>
          <cell r="T103">
            <v>365</v>
          </cell>
          <cell r="U103">
            <v>6590</v>
          </cell>
          <cell r="V103">
            <v>6590</v>
          </cell>
          <cell r="W103">
            <v>3</v>
          </cell>
          <cell r="X103">
            <v>12</v>
          </cell>
          <cell r="Y103">
            <v>7</v>
          </cell>
          <cell r="Z103">
            <v>13</v>
          </cell>
          <cell r="AA103">
            <v>35</v>
          </cell>
          <cell r="AB103">
            <v>6520016000</v>
          </cell>
          <cell r="AC103">
            <v>39392000</v>
          </cell>
          <cell r="AD103">
            <v>0</v>
          </cell>
          <cell r="AE103">
            <v>6559408000</v>
          </cell>
          <cell r="AF103">
            <v>5677803000</v>
          </cell>
          <cell r="AG103">
            <v>22316000</v>
          </cell>
          <cell r="AH103">
            <v>0</v>
          </cell>
          <cell r="AI103">
            <v>5700119000</v>
          </cell>
          <cell r="AJ103">
            <v>859289000</v>
          </cell>
          <cell r="AK103" t="str">
            <v>○</v>
          </cell>
          <cell r="AL103" t="str">
            <v>○</v>
          </cell>
          <cell r="AM103" t="str">
            <v>×</v>
          </cell>
          <cell r="AN103" t="str">
            <v>○</v>
          </cell>
          <cell r="AO103" t="str">
            <v/>
          </cell>
          <cell r="AP103" t="str">
            <v>12</v>
          </cell>
          <cell r="AQ103" t="str">
            <v>12</v>
          </cell>
          <cell r="AR103" t="str">
            <v>Ｂ型特例</v>
          </cell>
          <cell r="AS103">
            <v>10</v>
          </cell>
          <cell r="AT103">
            <v>16.7</v>
          </cell>
          <cell r="AU103">
            <v>68961260</v>
          </cell>
          <cell r="AV103">
            <v>40418060</v>
          </cell>
          <cell r="AW103" t="str">
            <v>昭和５３</v>
          </cell>
          <cell r="AX103">
            <v>28581</v>
          </cell>
          <cell r="AY103">
            <v>28581</v>
          </cell>
          <cell r="AZ103" t="str">
            <v>3</v>
          </cell>
          <cell r="BA103" t="str">
            <v>2</v>
          </cell>
          <cell r="BB103">
            <v>2</v>
          </cell>
          <cell r="BC103" t="str">
            <v>3</v>
          </cell>
          <cell r="BD103">
            <v>231228581</v>
          </cell>
          <cell r="BE103" t="str">
            <v>Ｂ型特例</v>
          </cell>
          <cell r="BF103" t="str">
            <v>3</v>
          </cell>
          <cell r="BG103">
            <v>231228581</v>
          </cell>
          <cell r="BH103">
            <v>21.2</v>
          </cell>
          <cell r="BI103" t="str">
            <v>岸和田徳州会病院エンゼル保育園</v>
          </cell>
        </row>
        <row r="104">
          <cell r="A104" t="str">
            <v>医療法人三世会河内総合病院</v>
          </cell>
          <cell r="B104" t="str">
            <v>医療法人</v>
          </cell>
          <cell r="C104" t="str">
            <v>S56</v>
          </cell>
          <cell r="D104">
            <v>8</v>
          </cell>
          <cell r="E104">
            <v>1</v>
          </cell>
          <cell r="F104">
            <v>3600000</v>
          </cell>
          <cell r="G104">
            <v>7776000</v>
          </cell>
          <cell r="H104">
            <v>37747200</v>
          </cell>
          <cell r="I104">
            <v>0</v>
          </cell>
          <cell r="J104">
            <v>49123200</v>
          </cell>
          <cell r="K104">
            <v>42000000</v>
          </cell>
          <cell r="L104">
            <v>7123200</v>
          </cell>
          <cell r="M104">
            <v>49123200</v>
          </cell>
          <cell r="N104">
            <v>0</v>
          </cell>
          <cell r="O104">
            <v>12</v>
          </cell>
          <cell r="P104">
            <v>0</v>
          </cell>
          <cell r="Q104">
            <v>12</v>
          </cell>
          <cell r="R104" t="str">
            <v>直</v>
          </cell>
          <cell r="S104">
            <v>24</v>
          </cell>
          <cell r="T104">
            <v>365</v>
          </cell>
          <cell r="U104">
            <v>10000</v>
          </cell>
          <cell r="V104">
            <v>10000</v>
          </cell>
          <cell r="W104">
            <v>1</v>
          </cell>
          <cell r="X104">
            <v>19</v>
          </cell>
          <cell r="Y104">
            <v>5</v>
          </cell>
          <cell r="Z104">
            <v>6</v>
          </cell>
          <cell r="AA104">
            <v>31</v>
          </cell>
          <cell r="AB104">
            <v>6526328000</v>
          </cell>
          <cell r="AC104">
            <v>98270000</v>
          </cell>
          <cell r="AD104">
            <v>13998000</v>
          </cell>
          <cell r="AE104">
            <v>6638596000</v>
          </cell>
          <cell r="AF104">
            <v>6052749000</v>
          </cell>
          <cell r="AG104">
            <v>266566000</v>
          </cell>
          <cell r="AH104">
            <v>136125000</v>
          </cell>
          <cell r="AI104">
            <v>6455440000</v>
          </cell>
          <cell r="AJ104">
            <v>183156000</v>
          </cell>
          <cell r="AK104" t="str">
            <v>○</v>
          </cell>
          <cell r="AL104" t="str">
            <v/>
          </cell>
          <cell r="AM104" t="str">
            <v>12</v>
          </cell>
          <cell r="AN104" t="str">
            <v>○</v>
          </cell>
          <cell r="AO104" t="str">
            <v/>
          </cell>
          <cell r="AP104" t="str">
            <v>12</v>
          </cell>
          <cell r="AQ104" t="str">
            <v>12</v>
          </cell>
          <cell r="AR104" t="str">
            <v>Ｂ型特例</v>
          </cell>
          <cell r="AS104">
            <v>10</v>
          </cell>
          <cell r="AT104">
            <v>14.8</v>
          </cell>
          <cell r="AU104">
            <v>63244800</v>
          </cell>
          <cell r="AV104">
            <v>45523200</v>
          </cell>
          <cell r="AW104" t="str">
            <v>昭和５６</v>
          </cell>
          <cell r="AX104">
            <v>29799</v>
          </cell>
          <cell r="AY104">
            <v>29799</v>
          </cell>
          <cell r="AZ104">
            <v>231229799</v>
          </cell>
          <cell r="BA104" t="str">
            <v>2</v>
          </cell>
          <cell r="BB104">
            <v>3</v>
          </cell>
          <cell r="BC104" t="str">
            <v>3</v>
          </cell>
          <cell r="BD104">
            <v>231229799</v>
          </cell>
          <cell r="BE104" t="str">
            <v>Ｂ型特例</v>
          </cell>
          <cell r="BF104" t="str">
            <v>3</v>
          </cell>
          <cell r="BG104">
            <v>231229799</v>
          </cell>
          <cell r="BH104">
            <v>4</v>
          </cell>
          <cell r="BI104" t="str">
            <v>河内総合病院内保育所</v>
          </cell>
        </row>
        <row r="105">
          <cell r="A105" t="str">
            <v>医療法人生長会ベルランド総合病院</v>
          </cell>
          <cell r="B105" t="str">
            <v>医療法人</v>
          </cell>
          <cell r="C105" t="str">
            <v>S57</v>
          </cell>
          <cell r="D105">
            <v>4</v>
          </cell>
          <cell r="E105">
            <v>1</v>
          </cell>
          <cell r="F105">
            <v>12672000</v>
          </cell>
          <cell r="G105">
            <v>7776000</v>
          </cell>
          <cell r="H105">
            <v>41447407</v>
          </cell>
          <cell r="I105">
            <v>0</v>
          </cell>
          <cell r="J105">
            <v>61895407</v>
          </cell>
          <cell r="K105">
            <v>49300000</v>
          </cell>
          <cell r="L105">
            <v>12595407</v>
          </cell>
          <cell r="M105">
            <v>61895407</v>
          </cell>
          <cell r="N105">
            <v>0</v>
          </cell>
          <cell r="O105">
            <v>13</v>
          </cell>
          <cell r="P105">
            <v>0</v>
          </cell>
          <cell r="Q105">
            <v>13</v>
          </cell>
          <cell r="R105" t="str">
            <v>直</v>
          </cell>
          <cell r="S105">
            <v>24</v>
          </cell>
          <cell r="T105">
            <v>365</v>
          </cell>
          <cell r="U105">
            <v>16000</v>
          </cell>
          <cell r="V105">
            <v>16000</v>
          </cell>
          <cell r="W105">
            <v>14</v>
          </cell>
          <cell r="X105">
            <v>26</v>
          </cell>
          <cell r="Y105">
            <v>8</v>
          </cell>
          <cell r="Z105">
            <v>15</v>
          </cell>
          <cell r="AA105">
            <v>63</v>
          </cell>
          <cell r="AB105">
            <v>9373715000</v>
          </cell>
          <cell r="AC105">
            <v>296858000</v>
          </cell>
          <cell r="AD105">
            <v>3009000</v>
          </cell>
          <cell r="AE105">
            <v>9673582000</v>
          </cell>
          <cell r="AF105">
            <v>8742044000</v>
          </cell>
          <cell r="AG105">
            <v>393924000</v>
          </cell>
          <cell r="AH105">
            <v>68013000</v>
          </cell>
          <cell r="AI105">
            <v>9203981000</v>
          </cell>
          <cell r="AJ105">
            <v>469601000</v>
          </cell>
          <cell r="AK105" t="str">
            <v>○</v>
          </cell>
          <cell r="AL105" t="str">
            <v>○</v>
          </cell>
          <cell r="AM105" t="str">
            <v>×</v>
          </cell>
          <cell r="AN105" t="str">
            <v>○</v>
          </cell>
          <cell r="AO105" t="str">
            <v/>
          </cell>
          <cell r="AP105" t="str">
            <v>12</v>
          </cell>
          <cell r="AQ105" t="str">
            <v>12</v>
          </cell>
          <cell r="AR105" t="str">
            <v>Ｂ型特例</v>
          </cell>
          <cell r="AS105">
            <v>10</v>
          </cell>
          <cell r="AT105">
            <v>30</v>
          </cell>
          <cell r="AU105">
            <v>126355407</v>
          </cell>
          <cell r="AV105">
            <v>49223407</v>
          </cell>
          <cell r="AW105" t="str">
            <v>昭和５７</v>
          </cell>
          <cell r="AX105">
            <v>30042</v>
          </cell>
          <cell r="AY105">
            <v>30042</v>
          </cell>
          <cell r="AZ105" t="str">
            <v>3</v>
          </cell>
          <cell r="BA105" t="str">
            <v>2</v>
          </cell>
          <cell r="BB105">
            <v>4</v>
          </cell>
          <cell r="BC105" t="str">
            <v>3</v>
          </cell>
          <cell r="BD105">
            <v>231230042</v>
          </cell>
          <cell r="BE105" t="str">
            <v>Ｂ型特例</v>
          </cell>
          <cell r="BF105" t="str">
            <v>3</v>
          </cell>
          <cell r="BG105">
            <v>231230042</v>
          </cell>
          <cell r="BH105">
            <v>9.5</v>
          </cell>
          <cell r="BI105" t="str">
            <v>ベルランド総合病院ベルランド保育園</v>
          </cell>
        </row>
        <row r="106">
          <cell r="A106" t="str">
            <v>医療法人祐生会みどりヶ丘病院</v>
          </cell>
          <cell r="B106" t="str">
            <v>医療法人</v>
          </cell>
          <cell r="C106" t="str">
            <v>H1</v>
          </cell>
          <cell r="D106">
            <v>9</v>
          </cell>
          <cell r="E106">
            <v>21</v>
          </cell>
          <cell r="F106">
            <v>5930000</v>
          </cell>
          <cell r="G106">
            <v>4708000</v>
          </cell>
          <cell r="H106">
            <v>27597000</v>
          </cell>
          <cell r="I106">
            <v>0</v>
          </cell>
          <cell r="J106">
            <v>38235000</v>
          </cell>
          <cell r="K106">
            <v>34180000</v>
          </cell>
          <cell r="L106">
            <v>4055000</v>
          </cell>
          <cell r="M106">
            <v>38235000</v>
          </cell>
          <cell r="N106">
            <v>0</v>
          </cell>
          <cell r="O106">
            <v>8</v>
          </cell>
          <cell r="P106">
            <v>3</v>
          </cell>
          <cell r="Q106">
            <v>11</v>
          </cell>
          <cell r="R106" t="str">
            <v>直</v>
          </cell>
          <cell r="S106">
            <v>11</v>
          </cell>
          <cell r="T106">
            <v>192</v>
          </cell>
          <cell r="U106">
            <v>25000</v>
          </cell>
          <cell r="V106">
            <v>25000</v>
          </cell>
          <cell r="W106">
            <v>7</v>
          </cell>
          <cell r="X106">
            <v>13</v>
          </cell>
          <cell r="Y106">
            <v>5</v>
          </cell>
          <cell r="Z106">
            <v>7</v>
          </cell>
          <cell r="AA106">
            <v>32</v>
          </cell>
          <cell r="AB106">
            <v>4261158000</v>
          </cell>
          <cell r="AC106">
            <v>130298000</v>
          </cell>
          <cell r="AD106">
            <v>0</v>
          </cell>
          <cell r="AE106">
            <v>4391456000</v>
          </cell>
          <cell r="AF106">
            <v>3974228000</v>
          </cell>
          <cell r="AG106">
            <v>203494000</v>
          </cell>
          <cell r="AH106">
            <v>0</v>
          </cell>
          <cell r="AI106">
            <v>4177722000</v>
          </cell>
          <cell r="AJ106">
            <v>213734000</v>
          </cell>
          <cell r="AK106" t="str">
            <v>○</v>
          </cell>
          <cell r="AL106" t="str">
            <v/>
          </cell>
          <cell r="AM106" t="str">
            <v>12</v>
          </cell>
          <cell r="AN106" t="str">
            <v>○</v>
          </cell>
          <cell r="AO106" t="str">
            <v/>
          </cell>
          <cell r="AP106" t="str">
            <v>12</v>
          </cell>
          <cell r="AQ106" t="str">
            <v>12</v>
          </cell>
          <cell r="AR106" t="str">
            <v>Ｂ型特例</v>
          </cell>
          <cell r="AS106">
            <v>10</v>
          </cell>
          <cell r="AT106">
            <v>15.2</v>
          </cell>
          <cell r="AU106">
            <v>61693400</v>
          </cell>
          <cell r="AV106">
            <v>32305000</v>
          </cell>
          <cell r="AW106" t="str">
            <v>平成　元</v>
          </cell>
          <cell r="AX106">
            <v>32772</v>
          </cell>
          <cell r="AY106">
            <v>32772</v>
          </cell>
          <cell r="AZ106">
            <v>231232772</v>
          </cell>
          <cell r="BA106" t="str">
            <v>2</v>
          </cell>
          <cell r="BB106">
            <v>5</v>
          </cell>
          <cell r="BC106" t="str">
            <v>3</v>
          </cell>
          <cell r="BD106">
            <v>231232772</v>
          </cell>
          <cell r="BE106" t="str">
            <v>Ｂ型特例</v>
          </cell>
          <cell r="BF106" t="str">
            <v>3</v>
          </cell>
          <cell r="BG106">
            <v>231232772</v>
          </cell>
          <cell r="BH106">
            <v>6.6</v>
          </cell>
          <cell r="BI106" t="str">
            <v>みどりヶ丘病院ひまわり保育園</v>
          </cell>
        </row>
        <row r="107">
          <cell r="A107" t="str">
            <v>国家公務員等共済組合連合会大手前病院</v>
          </cell>
          <cell r="B107" t="str">
            <v>共済</v>
          </cell>
          <cell r="C107" t="str">
            <v>S49</v>
          </cell>
          <cell r="D107">
            <v>11</v>
          </cell>
          <cell r="E107">
            <v>12</v>
          </cell>
          <cell r="F107">
            <v>1800000</v>
          </cell>
          <cell r="G107">
            <v>0</v>
          </cell>
          <cell r="H107">
            <v>4300000</v>
          </cell>
          <cell r="I107">
            <v>600000</v>
          </cell>
          <cell r="J107">
            <v>6700000</v>
          </cell>
          <cell r="K107">
            <v>7313700</v>
          </cell>
          <cell r="L107">
            <v>424100</v>
          </cell>
          <cell r="M107">
            <v>7737800</v>
          </cell>
          <cell r="N107">
            <v>-1037800</v>
          </cell>
          <cell r="O107">
            <v>2</v>
          </cell>
          <cell r="P107">
            <v>0</v>
          </cell>
          <cell r="Q107">
            <v>2</v>
          </cell>
          <cell r="R107" t="str">
            <v>直</v>
          </cell>
          <cell r="S107">
            <v>9.25</v>
          </cell>
          <cell r="T107">
            <v>0</v>
          </cell>
          <cell r="U107">
            <v>40000</v>
          </cell>
          <cell r="V107">
            <v>40000</v>
          </cell>
          <cell r="W107">
            <v>0</v>
          </cell>
          <cell r="X107">
            <v>2</v>
          </cell>
          <cell r="Y107">
            <v>0</v>
          </cell>
          <cell r="Z107">
            <v>0</v>
          </cell>
          <cell r="AA107">
            <v>2</v>
          </cell>
          <cell r="AB107">
            <v>6339438451</v>
          </cell>
          <cell r="AC107">
            <v>107515678</v>
          </cell>
          <cell r="AD107">
            <v>331840769</v>
          </cell>
          <cell r="AE107">
            <v>6778794898</v>
          </cell>
          <cell r="AF107">
            <v>6434738397</v>
          </cell>
          <cell r="AG107">
            <v>360731546</v>
          </cell>
          <cell r="AH107">
            <v>104301023</v>
          </cell>
          <cell r="AI107">
            <v>6899770966</v>
          </cell>
          <cell r="AJ107">
            <v>-120976068</v>
          </cell>
          <cell r="AK107" t="str">
            <v>×</v>
          </cell>
          <cell r="AL107" t="str">
            <v>×</v>
          </cell>
          <cell r="AM107" t="str">
            <v>×</v>
          </cell>
          <cell r="AN107" t="str">
            <v/>
          </cell>
          <cell r="AO107" t="str">
            <v>07</v>
          </cell>
          <cell r="AP107" t="str">
            <v/>
          </cell>
          <cell r="AQ107" t="str">
            <v>07</v>
          </cell>
          <cell r="AR107" t="str">
            <v>対象外</v>
          </cell>
          <cell r="AS107" t="str">
            <v>-</v>
          </cell>
          <cell r="AT107" t="str">
            <v>-</v>
          </cell>
          <cell r="AU107" t="str">
            <v>-</v>
          </cell>
          <cell r="AV107" t="str">
            <v>-</v>
          </cell>
          <cell r="AW107" t="str">
            <v>昭和４９</v>
          </cell>
          <cell r="AX107">
            <v>27345</v>
          </cell>
          <cell r="AY107">
            <v>27345</v>
          </cell>
          <cell r="AZ107" t="str">
            <v>9</v>
          </cell>
          <cell r="BA107" t="str">
            <v>2</v>
          </cell>
          <cell r="BB107">
            <v>1</v>
          </cell>
          <cell r="BC107" t="str">
            <v>9</v>
          </cell>
          <cell r="BD107">
            <v>290727345</v>
          </cell>
          <cell r="BE107" t="str">
            <v>対象外</v>
          </cell>
          <cell r="BF107" t="str">
            <v>9</v>
          </cell>
          <cell r="BG107">
            <v>290727345</v>
          </cell>
          <cell r="BH107" t="e">
            <v>#VALUE!</v>
          </cell>
        </row>
        <row r="108">
          <cell r="A108" t="str">
            <v>医療法人信愛会新生病院</v>
          </cell>
          <cell r="B108" t="str">
            <v>医療法人</v>
          </cell>
          <cell r="C108" t="str">
            <v>H8</v>
          </cell>
          <cell r="D108">
            <v>3</v>
          </cell>
          <cell r="E108">
            <v>1</v>
          </cell>
          <cell r="F108">
            <v>0</v>
          </cell>
          <cell r="G108">
            <v>0</v>
          </cell>
          <cell r="H108">
            <v>0</v>
          </cell>
          <cell r="I108">
            <v>0</v>
          </cell>
          <cell r="J108">
            <v>0</v>
          </cell>
          <cell r="K108">
            <v>0</v>
          </cell>
          <cell r="L108">
            <v>5</v>
          </cell>
          <cell r="M108">
            <v>0</v>
          </cell>
          <cell r="N108">
            <v>0</v>
          </cell>
          <cell r="O108">
            <v>5</v>
          </cell>
          <cell r="P108">
            <v>0</v>
          </cell>
          <cell r="Q108">
            <v>5</v>
          </cell>
          <cell r="R108">
            <v>6</v>
          </cell>
          <cell r="S108">
            <v>8.75</v>
          </cell>
          <cell r="T108">
            <v>0</v>
          </cell>
          <cell r="U108">
            <v>0</v>
          </cell>
          <cell r="V108">
            <v>6777</v>
          </cell>
          <cell r="W108">
            <v>4</v>
          </cell>
          <cell r="X108">
            <v>12</v>
          </cell>
          <cell r="Y108">
            <v>6</v>
          </cell>
          <cell r="Z108">
            <v>3</v>
          </cell>
          <cell r="AA108">
            <v>25</v>
          </cell>
          <cell r="AB108" t="str">
            <v>対象外</v>
          </cell>
          <cell r="AC108" t="str">
            <v>-</v>
          </cell>
          <cell r="AD108" t="str">
            <v>-</v>
          </cell>
          <cell r="AE108">
            <v>0</v>
          </cell>
          <cell r="AF108" t="str">
            <v>-</v>
          </cell>
          <cell r="AG108">
            <v>35125</v>
          </cell>
          <cell r="AH108">
            <v>34790</v>
          </cell>
          <cell r="AI108">
            <v>0</v>
          </cell>
          <cell r="AJ108">
            <v>0</v>
          </cell>
          <cell r="AK108" t="str">
            <v>×</v>
          </cell>
          <cell r="AL108">
            <v>291235125</v>
          </cell>
          <cell r="AM108" t="str">
            <v>対象外</v>
          </cell>
          <cell r="AN108" t="str">
            <v>9</v>
          </cell>
          <cell r="AO108" t="str">
            <v/>
          </cell>
          <cell r="AP108" t="str">
            <v>12</v>
          </cell>
          <cell r="AQ108" t="str">
            <v>12</v>
          </cell>
          <cell r="AR108" t="str">
            <v>対象外</v>
          </cell>
          <cell r="AS108" t="str">
            <v>-</v>
          </cell>
          <cell r="AT108" t="str">
            <v>-</v>
          </cell>
          <cell r="AU108" t="str">
            <v>-</v>
          </cell>
          <cell r="AV108" t="str">
            <v>-</v>
          </cell>
          <cell r="AX108">
            <v>35125</v>
          </cell>
          <cell r="AY108">
            <v>34790</v>
          </cell>
          <cell r="BA108" t="str">
            <v>2</v>
          </cell>
          <cell r="BB108">
            <v>1</v>
          </cell>
          <cell r="BC108" t="str">
            <v>9</v>
          </cell>
          <cell r="BD108">
            <v>291235125</v>
          </cell>
          <cell r="BE108" t="str">
            <v>対象外</v>
          </cell>
          <cell r="BF108" t="str">
            <v>9</v>
          </cell>
          <cell r="BG108">
            <v>291235125</v>
          </cell>
          <cell r="BH108" t="e">
            <v>#VALUE!</v>
          </cell>
        </row>
        <row r="109">
          <cell r="J109">
            <v>0</v>
          </cell>
          <cell r="K109">
            <v>0</v>
          </cell>
          <cell r="L109">
            <v>0</v>
          </cell>
          <cell r="M109">
            <v>0</v>
          </cell>
          <cell r="N109">
            <v>0</v>
          </cell>
          <cell r="O109">
            <v>0</v>
          </cell>
          <cell r="P109">
            <v>0</v>
          </cell>
          <cell r="Q109" t="str">
            <v/>
          </cell>
          <cell r="R109" t="str">
            <v>UNKNOWN</v>
          </cell>
          <cell r="S109" t="str">
            <v>UNKNOWN</v>
          </cell>
          <cell r="T109" t="str">
            <v>E</v>
          </cell>
          <cell r="U109" t="str">
            <v>E</v>
          </cell>
          <cell r="V109" t="str">
            <v>E</v>
          </cell>
          <cell r="W109" t="str">
            <v>E</v>
          </cell>
          <cell r="X109" t="str">
            <v>-</v>
          </cell>
          <cell r="Y109" t="str">
            <v>昭和５５</v>
          </cell>
          <cell r="Z109" t="e">
            <v>#VALUE!</v>
          </cell>
          <cell r="AA109">
            <v>0</v>
          </cell>
          <cell r="AB109" t="str">
            <v>ERROR</v>
          </cell>
          <cell r="AC109">
            <v>1</v>
          </cell>
          <cell r="AD109" t="str">
            <v>8</v>
          </cell>
          <cell r="AE109">
            <v>0</v>
          </cell>
          <cell r="AF109" t="str">
            <v>E</v>
          </cell>
          <cell r="AG109" t="str">
            <v>8</v>
          </cell>
          <cell r="AH109" t="e">
            <v>#VALUE!</v>
          </cell>
          <cell r="AI109">
            <v>0</v>
          </cell>
          <cell r="AJ109">
            <v>0</v>
          </cell>
          <cell r="AO109" t="str">
            <v/>
          </cell>
          <cell r="AP109" t="str">
            <v>UNKNOWN</v>
          </cell>
          <cell r="AQ109" t="str">
            <v>UNKNOWN</v>
          </cell>
          <cell r="AR109" t="str">
            <v>E</v>
          </cell>
          <cell r="AS109" t="str">
            <v>E</v>
          </cell>
          <cell r="AT109" t="str">
            <v>E</v>
          </cell>
          <cell r="AU109" t="str">
            <v>E</v>
          </cell>
          <cell r="AV109" t="str">
            <v>-</v>
          </cell>
          <cell r="AW109" t="str">
            <v>昭和５５</v>
          </cell>
          <cell r="AX109" t="e">
            <v>#VALUE!</v>
          </cell>
          <cell r="AY109" t="e">
            <v>#VALUE!</v>
          </cell>
          <cell r="BA109" t="str">
            <v>ERROR</v>
          </cell>
          <cell r="BB109">
            <v>1</v>
          </cell>
          <cell r="BC109" t="str">
            <v>8</v>
          </cell>
          <cell r="BD109" t="e">
            <v>#VALUE!</v>
          </cell>
          <cell r="BE109" t="str">
            <v>E</v>
          </cell>
          <cell r="BF109" t="str">
            <v>8</v>
          </cell>
          <cell r="BG109" t="e">
            <v>#VALUE!</v>
          </cell>
          <cell r="BH109" t="e">
            <v>#VALUE!</v>
          </cell>
        </row>
        <row r="110">
          <cell r="J110">
            <v>0</v>
          </cell>
          <cell r="K110">
            <v>0</v>
          </cell>
          <cell r="L110">
            <v>0</v>
          </cell>
          <cell r="M110">
            <v>0</v>
          </cell>
          <cell r="N110">
            <v>0</v>
          </cell>
          <cell r="O110">
            <v>0</v>
          </cell>
          <cell r="P110">
            <v>0</v>
          </cell>
          <cell r="Q110" t="str">
            <v/>
          </cell>
          <cell r="R110" t="str">
            <v>UNKNOWN</v>
          </cell>
          <cell r="S110" t="str">
            <v>UNKNOWN</v>
          </cell>
          <cell r="T110" t="str">
            <v>E</v>
          </cell>
          <cell r="U110" t="str">
            <v>E</v>
          </cell>
          <cell r="V110" t="str">
            <v>E</v>
          </cell>
          <cell r="W110" t="str">
            <v>E</v>
          </cell>
          <cell r="X110" t="str">
            <v>-</v>
          </cell>
          <cell r="Y110" t="str">
            <v>昭和５６</v>
          </cell>
          <cell r="Z110" t="e">
            <v>#VALUE!</v>
          </cell>
          <cell r="AA110">
            <v>0</v>
          </cell>
          <cell r="AB110" t="str">
            <v>ERROR</v>
          </cell>
          <cell r="AC110">
            <v>2</v>
          </cell>
          <cell r="AD110" t="str">
            <v>8</v>
          </cell>
          <cell r="AE110">
            <v>0</v>
          </cell>
          <cell r="AF110" t="str">
            <v>E</v>
          </cell>
          <cell r="AG110" t="str">
            <v>8</v>
          </cell>
          <cell r="AH110" t="e">
            <v>#VALUE!</v>
          </cell>
          <cell r="AI110">
            <v>0</v>
          </cell>
          <cell r="AJ110">
            <v>0</v>
          </cell>
          <cell r="AO110" t="str">
            <v/>
          </cell>
          <cell r="AP110" t="str">
            <v>UNKNOWN</v>
          </cell>
          <cell r="AQ110" t="str">
            <v>UNKNOWN</v>
          </cell>
          <cell r="AR110" t="str">
            <v>E</v>
          </cell>
          <cell r="AS110" t="str">
            <v>E</v>
          </cell>
          <cell r="AT110" t="str">
            <v>E</v>
          </cell>
          <cell r="AU110" t="str">
            <v>E</v>
          </cell>
          <cell r="AV110" t="str">
            <v>-</v>
          </cell>
          <cell r="AW110" t="str">
            <v>昭和５６</v>
          </cell>
          <cell r="AX110" t="e">
            <v>#VALUE!</v>
          </cell>
          <cell r="AY110" t="e">
            <v>#VALUE!</v>
          </cell>
          <cell r="BA110" t="str">
            <v>ERROR</v>
          </cell>
          <cell r="BB110">
            <v>2</v>
          </cell>
          <cell r="BC110" t="str">
            <v>8</v>
          </cell>
          <cell r="BD110" t="e">
            <v>#VALUE!</v>
          </cell>
          <cell r="BE110" t="str">
            <v>E</v>
          </cell>
          <cell r="BF110" t="str">
            <v>8</v>
          </cell>
          <cell r="BG110" t="e">
            <v>#VALUE!</v>
          </cell>
          <cell r="BH110" t="e">
            <v>#VALUE!</v>
          </cell>
        </row>
        <row r="111">
          <cell r="J111">
            <v>0</v>
          </cell>
          <cell r="K111">
            <v>0</v>
          </cell>
          <cell r="L111">
            <v>0</v>
          </cell>
          <cell r="M111">
            <v>0</v>
          </cell>
          <cell r="N111">
            <v>0</v>
          </cell>
          <cell r="O111">
            <v>0</v>
          </cell>
          <cell r="P111">
            <v>0</v>
          </cell>
          <cell r="Q111" t="str">
            <v/>
          </cell>
          <cell r="R111" t="str">
            <v>UNKNOWN</v>
          </cell>
          <cell r="S111" t="str">
            <v>UNKNOWN</v>
          </cell>
          <cell r="T111" t="str">
            <v>E</v>
          </cell>
          <cell r="U111" t="str">
            <v>E</v>
          </cell>
          <cell r="V111" t="str">
            <v>E</v>
          </cell>
          <cell r="W111" t="str">
            <v>E</v>
          </cell>
          <cell r="X111" t="str">
            <v>-</v>
          </cell>
          <cell r="Y111" t="str">
            <v>昭和５７</v>
          </cell>
          <cell r="Z111" t="e">
            <v>#VALUE!</v>
          </cell>
          <cell r="AA111">
            <v>0</v>
          </cell>
          <cell r="AB111" t="str">
            <v>ERROR</v>
          </cell>
          <cell r="AC111">
            <v>3</v>
          </cell>
          <cell r="AD111" t="str">
            <v>8</v>
          </cell>
          <cell r="AE111">
            <v>0</v>
          </cell>
          <cell r="AF111" t="str">
            <v>E</v>
          </cell>
          <cell r="AG111" t="str">
            <v>8</v>
          </cell>
          <cell r="AH111" t="e">
            <v>#VALUE!</v>
          </cell>
          <cell r="AI111">
            <v>0</v>
          </cell>
          <cell r="AJ111">
            <v>0</v>
          </cell>
          <cell r="AO111" t="str">
            <v/>
          </cell>
          <cell r="AP111" t="str">
            <v>UNKNOWN</v>
          </cell>
          <cell r="AQ111" t="str">
            <v>UNKNOWN</v>
          </cell>
          <cell r="AR111" t="str">
            <v>E</v>
          </cell>
          <cell r="AS111" t="str">
            <v>E</v>
          </cell>
          <cell r="AT111" t="str">
            <v>E</v>
          </cell>
          <cell r="AU111" t="str">
            <v>E</v>
          </cell>
          <cell r="AV111" t="str">
            <v>-</v>
          </cell>
          <cell r="AW111" t="str">
            <v>昭和５７</v>
          </cell>
          <cell r="AX111" t="e">
            <v>#VALUE!</v>
          </cell>
          <cell r="AY111" t="e">
            <v>#VALUE!</v>
          </cell>
          <cell r="BA111" t="str">
            <v>ERROR</v>
          </cell>
          <cell r="BB111">
            <v>3</v>
          </cell>
          <cell r="BC111" t="str">
            <v>8</v>
          </cell>
          <cell r="BD111" t="e">
            <v>#VALUE!</v>
          </cell>
          <cell r="BE111" t="str">
            <v>E</v>
          </cell>
          <cell r="BF111" t="str">
            <v>8</v>
          </cell>
          <cell r="BG111" t="e">
            <v>#VALUE!</v>
          </cell>
          <cell r="BH111" t="e">
            <v>#VALUE!</v>
          </cell>
        </row>
        <row r="112">
          <cell r="J112">
            <v>0</v>
          </cell>
          <cell r="K112">
            <v>0</v>
          </cell>
          <cell r="L112">
            <v>0</v>
          </cell>
          <cell r="M112">
            <v>0</v>
          </cell>
          <cell r="N112">
            <v>0</v>
          </cell>
          <cell r="O112">
            <v>0</v>
          </cell>
          <cell r="P112">
            <v>0</v>
          </cell>
          <cell r="Q112" t="str">
            <v/>
          </cell>
          <cell r="R112" t="str">
            <v>UNKNOWN</v>
          </cell>
          <cell r="S112" t="str">
            <v>UNKNOWN</v>
          </cell>
          <cell r="T112" t="str">
            <v>E</v>
          </cell>
          <cell r="U112" t="str">
            <v>E</v>
          </cell>
          <cell r="V112" t="str">
            <v>E</v>
          </cell>
          <cell r="W112" t="str">
            <v>E</v>
          </cell>
          <cell r="X112" t="str">
            <v>-</v>
          </cell>
          <cell r="Y112" t="str">
            <v>昭和５８</v>
          </cell>
          <cell r="Z112" t="e">
            <v>#VALUE!</v>
          </cell>
          <cell r="AA112">
            <v>0</v>
          </cell>
          <cell r="AB112" t="str">
            <v>ERROR</v>
          </cell>
          <cell r="AC112">
            <v>4</v>
          </cell>
          <cell r="AD112" t="str">
            <v>8</v>
          </cell>
          <cell r="AE112">
            <v>0</v>
          </cell>
          <cell r="AF112" t="str">
            <v>E</v>
          </cell>
          <cell r="AG112" t="str">
            <v>8</v>
          </cell>
          <cell r="AH112" t="e">
            <v>#VALUE!</v>
          </cell>
          <cell r="AI112">
            <v>0</v>
          </cell>
          <cell r="AJ112">
            <v>0</v>
          </cell>
          <cell r="AO112" t="str">
            <v/>
          </cell>
          <cell r="AP112" t="str">
            <v>UNKNOWN</v>
          </cell>
          <cell r="AQ112" t="str">
            <v>UNKNOWN</v>
          </cell>
          <cell r="AR112" t="str">
            <v>E</v>
          </cell>
          <cell r="AS112" t="str">
            <v>E</v>
          </cell>
          <cell r="AT112" t="str">
            <v>E</v>
          </cell>
          <cell r="AU112" t="str">
            <v>E</v>
          </cell>
          <cell r="AV112" t="str">
            <v>-</v>
          </cell>
          <cell r="AW112" t="str">
            <v>昭和５８</v>
          </cell>
          <cell r="AX112" t="e">
            <v>#VALUE!</v>
          </cell>
          <cell r="AY112" t="e">
            <v>#VALUE!</v>
          </cell>
          <cell r="BA112" t="str">
            <v>ERROR</v>
          </cell>
          <cell r="BB112">
            <v>4</v>
          </cell>
          <cell r="BC112" t="str">
            <v>8</v>
          </cell>
          <cell r="BD112" t="e">
            <v>#VALUE!</v>
          </cell>
          <cell r="BE112" t="str">
            <v>E</v>
          </cell>
          <cell r="BF112" t="str">
            <v>8</v>
          </cell>
          <cell r="BG112" t="e">
            <v>#VALUE!</v>
          </cell>
          <cell r="BH112" t="e">
            <v>#VALUE!</v>
          </cell>
        </row>
        <row r="113">
          <cell r="J113">
            <v>0</v>
          </cell>
          <cell r="K113">
            <v>0</v>
          </cell>
          <cell r="L113">
            <v>0</v>
          </cell>
          <cell r="M113">
            <v>0</v>
          </cell>
          <cell r="N113">
            <v>0</v>
          </cell>
          <cell r="O113">
            <v>0</v>
          </cell>
          <cell r="P113">
            <v>0</v>
          </cell>
          <cell r="Q113" t="str">
            <v/>
          </cell>
          <cell r="R113" t="str">
            <v>UNKNOWN</v>
          </cell>
          <cell r="S113" t="str">
            <v>UNKNOWN</v>
          </cell>
          <cell r="T113" t="str">
            <v>E</v>
          </cell>
          <cell r="U113" t="str">
            <v>E</v>
          </cell>
          <cell r="V113" t="str">
            <v>E</v>
          </cell>
          <cell r="W113" t="str">
            <v>E</v>
          </cell>
          <cell r="X113" t="str">
            <v>-</v>
          </cell>
          <cell r="Y113" t="str">
            <v>昭和５９</v>
          </cell>
          <cell r="Z113" t="e">
            <v>#VALUE!</v>
          </cell>
          <cell r="AA113">
            <v>0</v>
          </cell>
          <cell r="AB113" t="str">
            <v>ERROR</v>
          </cell>
          <cell r="AC113">
            <v>5</v>
          </cell>
          <cell r="AD113" t="str">
            <v>8</v>
          </cell>
          <cell r="AE113">
            <v>0</v>
          </cell>
          <cell r="AF113" t="str">
            <v>E</v>
          </cell>
          <cell r="AG113" t="str">
            <v>8</v>
          </cell>
          <cell r="AH113" t="e">
            <v>#VALUE!</v>
          </cell>
          <cell r="AI113">
            <v>0</v>
          </cell>
          <cell r="AJ113">
            <v>0</v>
          </cell>
          <cell r="AO113" t="str">
            <v/>
          </cell>
          <cell r="AP113" t="str">
            <v>UNKNOWN</v>
          </cell>
          <cell r="AQ113" t="str">
            <v>UNKNOWN</v>
          </cell>
          <cell r="AR113" t="str">
            <v>E</v>
          </cell>
          <cell r="AS113" t="str">
            <v>E</v>
          </cell>
          <cell r="AT113" t="str">
            <v>E</v>
          </cell>
          <cell r="AU113" t="str">
            <v>E</v>
          </cell>
          <cell r="AV113" t="str">
            <v>-</v>
          </cell>
          <cell r="AW113" t="str">
            <v>昭和５９</v>
          </cell>
          <cell r="AX113" t="e">
            <v>#VALUE!</v>
          </cell>
          <cell r="AY113" t="e">
            <v>#VALUE!</v>
          </cell>
          <cell r="BA113" t="str">
            <v>ERROR</v>
          </cell>
          <cell r="BB113">
            <v>5</v>
          </cell>
          <cell r="BC113" t="str">
            <v>8</v>
          </cell>
          <cell r="BD113" t="e">
            <v>#VALUE!</v>
          </cell>
          <cell r="BE113" t="str">
            <v>E</v>
          </cell>
          <cell r="BF113" t="str">
            <v>8</v>
          </cell>
          <cell r="BG113" t="e">
            <v>#VALUE!</v>
          </cell>
          <cell r="BH113" t="e">
            <v>#VALUE!</v>
          </cell>
        </row>
        <row r="114">
          <cell r="J114">
            <v>0</v>
          </cell>
          <cell r="K114">
            <v>0</v>
          </cell>
          <cell r="L114">
            <v>0</v>
          </cell>
          <cell r="M114">
            <v>0</v>
          </cell>
          <cell r="N114">
            <v>0</v>
          </cell>
          <cell r="O114">
            <v>0</v>
          </cell>
          <cell r="P114">
            <v>0</v>
          </cell>
          <cell r="Q114" t="str">
            <v/>
          </cell>
          <cell r="R114" t="str">
            <v>UNKNOWN</v>
          </cell>
          <cell r="S114" t="str">
            <v>UNKNOWN</v>
          </cell>
          <cell r="T114" t="str">
            <v>E</v>
          </cell>
          <cell r="U114" t="str">
            <v>E</v>
          </cell>
          <cell r="V114" t="str">
            <v>E</v>
          </cell>
          <cell r="W114" t="str">
            <v>E</v>
          </cell>
          <cell r="X114" t="str">
            <v>-</v>
          </cell>
          <cell r="Y114" t="str">
            <v>昭和６０</v>
          </cell>
          <cell r="Z114" t="e">
            <v>#VALUE!</v>
          </cell>
          <cell r="AA114">
            <v>0</v>
          </cell>
          <cell r="AB114" t="str">
            <v>ERROR</v>
          </cell>
          <cell r="AC114">
            <v>6</v>
          </cell>
          <cell r="AD114" t="str">
            <v>8</v>
          </cell>
          <cell r="AE114">
            <v>0</v>
          </cell>
          <cell r="AF114" t="str">
            <v>E</v>
          </cell>
          <cell r="AG114" t="str">
            <v>8</v>
          </cell>
          <cell r="AH114" t="e">
            <v>#VALUE!</v>
          </cell>
          <cell r="AI114">
            <v>0</v>
          </cell>
          <cell r="AJ114">
            <v>0</v>
          </cell>
          <cell r="AO114" t="str">
            <v/>
          </cell>
          <cell r="AP114" t="str">
            <v>UNKNOWN</v>
          </cell>
          <cell r="AQ114" t="str">
            <v>UNKNOWN</v>
          </cell>
          <cell r="AR114" t="str">
            <v>E</v>
          </cell>
          <cell r="AS114" t="str">
            <v>E</v>
          </cell>
          <cell r="AT114" t="str">
            <v>E</v>
          </cell>
          <cell r="AU114" t="str">
            <v>E</v>
          </cell>
          <cell r="AV114" t="str">
            <v>-</v>
          </cell>
          <cell r="AW114" t="str">
            <v>昭和６０</v>
          </cell>
          <cell r="AX114" t="e">
            <v>#VALUE!</v>
          </cell>
          <cell r="AY114" t="e">
            <v>#VALUE!</v>
          </cell>
          <cell r="BA114" t="str">
            <v>ERROR</v>
          </cell>
          <cell r="BB114">
            <v>6</v>
          </cell>
          <cell r="BC114" t="str">
            <v>8</v>
          </cell>
          <cell r="BD114" t="e">
            <v>#VALUE!</v>
          </cell>
          <cell r="BE114" t="str">
            <v>E</v>
          </cell>
          <cell r="BF114" t="str">
            <v>8</v>
          </cell>
          <cell r="BG114" t="e">
            <v>#VALUE!</v>
          </cell>
          <cell r="BH114" t="e">
            <v>#VALUE!</v>
          </cell>
        </row>
        <row r="115">
          <cell r="J115">
            <v>0</v>
          </cell>
          <cell r="K115">
            <v>0</v>
          </cell>
          <cell r="L115">
            <v>0</v>
          </cell>
          <cell r="M115">
            <v>0</v>
          </cell>
          <cell r="N115">
            <v>0</v>
          </cell>
          <cell r="O115">
            <v>0</v>
          </cell>
          <cell r="P115">
            <v>0</v>
          </cell>
          <cell r="Q115" t="str">
            <v/>
          </cell>
          <cell r="R115" t="str">
            <v>UNKNOWN</v>
          </cell>
          <cell r="S115" t="str">
            <v>UNKNOWN</v>
          </cell>
          <cell r="T115" t="str">
            <v>E</v>
          </cell>
          <cell r="U115" t="str">
            <v>E</v>
          </cell>
          <cell r="V115" t="str">
            <v>E</v>
          </cell>
          <cell r="W115" t="str">
            <v>E</v>
          </cell>
          <cell r="X115" t="str">
            <v>-</v>
          </cell>
          <cell r="Y115" t="str">
            <v>昭和６１</v>
          </cell>
          <cell r="Z115" t="e">
            <v>#VALUE!</v>
          </cell>
          <cell r="AA115">
            <v>0</v>
          </cell>
          <cell r="AB115" t="str">
            <v>ERROR</v>
          </cell>
          <cell r="AC115">
            <v>7</v>
          </cell>
          <cell r="AD115" t="str">
            <v>8</v>
          </cell>
          <cell r="AE115">
            <v>0</v>
          </cell>
          <cell r="AF115" t="str">
            <v>E</v>
          </cell>
          <cell r="AG115" t="str">
            <v>8</v>
          </cell>
          <cell r="AH115" t="e">
            <v>#VALUE!</v>
          </cell>
          <cell r="AI115">
            <v>0</v>
          </cell>
          <cell r="AJ115">
            <v>0</v>
          </cell>
          <cell r="AO115" t="str">
            <v/>
          </cell>
          <cell r="AP115" t="str">
            <v>UNKNOWN</v>
          </cell>
          <cell r="AQ115" t="str">
            <v>UNKNOWN</v>
          </cell>
          <cell r="AR115" t="str">
            <v>E</v>
          </cell>
          <cell r="AS115" t="str">
            <v>E</v>
          </cell>
          <cell r="AT115" t="str">
            <v>E</v>
          </cell>
          <cell r="AU115" t="str">
            <v>E</v>
          </cell>
          <cell r="AV115" t="str">
            <v>-</v>
          </cell>
          <cell r="AW115" t="str">
            <v>昭和６１</v>
          </cell>
          <cell r="AX115" t="e">
            <v>#VALUE!</v>
          </cell>
          <cell r="AY115" t="e">
            <v>#VALUE!</v>
          </cell>
          <cell r="BA115" t="str">
            <v>ERROR</v>
          </cell>
          <cell r="BB115">
            <v>7</v>
          </cell>
          <cell r="BC115" t="str">
            <v>8</v>
          </cell>
          <cell r="BD115" t="e">
            <v>#VALUE!</v>
          </cell>
          <cell r="BE115" t="str">
            <v>E</v>
          </cell>
          <cell r="BF115" t="str">
            <v>8</v>
          </cell>
          <cell r="BG115" t="e">
            <v>#VALUE!</v>
          </cell>
          <cell r="BH115" t="e">
            <v>#VALUE!</v>
          </cell>
        </row>
        <row r="116">
          <cell r="J116">
            <v>0</v>
          </cell>
          <cell r="K116">
            <v>0</v>
          </cell>
          <cell r="L116">
            <v>0</v>
          </cell>
          <cell r="M116">
            <v>0</v>
          </cell>
          <cell r="N116">
            <v>0</v>
          </cell>
          <cell r="O116">
            <v>0</v>
          </cell>
          <cell r="P116">
            <v>0</v>
          </cell>
          <cell r="Q116" t="str">
            <v/>
          </cell>
          <cell r="R116" t="str">
            <v>UNKNOWN</v>
          </cell>
          <cell r="S116" t="str">
            <v>UNKNOWN</v>
          </cell>
          <cell r="T116" t="str">
            <v>E</v>
          </cell>
          <cell r="U116" t="str">
            <v>E</v>
          </cell>
          <cell r="V116" t="str">
            <v>E</v>
          </cell>
          <cell r="W116" t="str">
            <v>E</v>
          </cell>
          <cell r="X116" t="str">
            <v>-</v>
          </cell>
          <cell r="Y116" t="str">
            <v>昭和６２</v>
          </cell>
          <cell r="Z116" t="e">
            <v>#VALUE!</v>
          </cell>
          <cell r="AA116">
            <v>0</v>
          </cell>
          <cell r="AB116" t="str">
            <v>ERROR</v>
          </cell>
          <cell r="AC116">
            <v>8</v>
          </cell>
          <cell r="AD116" t="str">
            <v>8</v>
          </cell>
          <cell r="AE116">
            <v>0</v>
          </cell>
          <cell r="AF116" t="str">
            <v>E</v>
          </cell>
          <cell r="AG116" t="str">
            <v>8</v>
          </cell>
          <cell r="AH116" t="e">
            <v>#VALUE!</v>
          </cell>
          <cell r="AI116">
            <v>0</v>
          </cell>
          <cell r="AJ116">
            <v>0</v>
          </cell>
          <cell r="AO116" t="str">
            <v/>
          </cell>
          <cell r="AP116" t="str">
            <v>UNKNOWN</v>
          </cell>
          <cell r="AQ116" t="str">
            <v>UNKNOWN</v>
          </cell>
          <cell r="AR116" t="str">
            <v>E</v>
          </cell>
          <cell r="AS116" t="str">
            <v>E</v>
          </cell>
          <cell r="AT116" t="str">
            <v>E</v>
          </cell>
          <cell r="AU116" t="str">
            <v>E</v>
          </cell>
          <cell r="AV116" t="str">
            <v>-</v>
          </cell>
          <cell r="AW116" t="str">
            <v>昭和６２</v>
          </cell>
          <cell r="AX116" t="e">
            <v>#VALUE!</v>
          </cell>
          <cell r="AY116" t="e">
            <v>#VALUE!</v>
          </cell>
          <cell r="BA116" t="str">
            <v>ERROR</v>
          </cell>
          <cell r="BB116">
            <v>8</v>
          </cell>
          <cell r="BC116" t="str">
            <v>8</v>
          </cell>
          <cell r="BD116" t="e">
            <v>#VALUE!</v>
          </cell>
          <cell r="BE116" t="str">
            <v>E</v>
          </cell>
          <cell r="BF116" t="str">
            <v>8</v>
          </cell>
          <cell r="BG116" t="e">
            <v>#VALUE!</v>
          </cell>
          <cell r="BH116" t="e">
            <v>#VALUE!</v>
          </cell>
        </row>
        <row r="117">
          <cell r="J117">
            <v>0</v>
          </cell>
          <cell r="K117">
            <v>0</v>
          </cell>
          <cell r="L117">
            <v>0</v>
          </cell>
          <cell r="M117">
            <v>0</v>
          </cell>
          <cell r="N117">
            <v>0</v>
          </cell>
          <cell r="O117">
            <v>0</v>
          </cell>
          <cell r="P117">
            <v>0</v>
          </cell>
          <cell r="Q117" t="str">
            <v/>
          </cell>
          <cell r="R117" t="str">
            <v>UNKNOWN</v>
          </cell>
          <cell r="S117" t="str">
            <v>UNKNOWN</v>
          </cell>
          <cell r="T117" t="str">
            <v>E</v>
          </cell>
          <cell r="U117" t="str">
            <v>E</v>
          </cell>
          <cell r="V117" t="str">
            <v>E</v>
          </cell>
          <cell r="W117" t="str">
            <v>E</v>
          </cell>
          <cell r="X117" t="str">
            <v>-</v>
          </cell>
          <cell r="Y117" t="str">
            <v>昭和６３</v>
          </cell>
          <cell r="Z117" t="e">
            <v>#VALUE!</v>
          </cell>
          <cell r="AA117">
            <v>0</v>
          </cell>
          <cell r="AB117" t="str">
            <v>ERROR</v>
          </cell>
          <cell r="AC117">
            <v>9</v>
          </cell>
          <cell r="AD117" t="str">
            <v>8</v>
          </cell>
          <cell r="AE117">
            <v>0</v>
          </cell>
          <cell r="AF117" t="str">
            <v>E</v>
          </cell>
          <cell r="AG117" t="str">
            <v>8</v>
          </cell>
          <cell r="AH117" t="e">
            <v>#VALUE!</v>
          </cell>
          <cell r="AI117">
            <v>0</v>
          </cell>
          <cell r="AJ117">
            <v>0</v>
          </cell>
          <cell r="AO117" t="str">
            <v/>
          </cell>
          <cell r="AP117" t="str">
            <v>UNKNOWN</v>
          </cell>
          <cell r="AQ117" t="str">
            <v>UNKNOWN</v>
          </cell>
          <cell r="AR117" t="str">
            <v>E</v>
          </cell>
          <cell r="AS117" t="str">
            <v>E</v>
          </cell>
          <cell r="AT117" t="str">
            <v>E</v>
          </cell>
          <cell r="AU117" t="str">
            <v>E</v>
          </cell>
          <cell r="AV117" t="str">
            <v>-</v>
          </cell>
          <cell r="AW117" t="str">
            <v>昭和６３</v>
          </cell>
          <cell r="AX117" t="e">
            <v>#VALUE!</v>
          </cell>
          <cell r="AY117" t="e">
            <v>#VALUE!</v>
          </cell>
          <cell r="BA117" t="str">
            <v>ERROR</v>
          </cell>
          <cell r="BB117">
            <v>9</v>
          </cell>
          <cell r="BC117" t="str">
            <v>8</v>
          </cell>
          <cell r="BD117" t="e">
            <v>#VALUE!</v>
          </cell>
          <cell r="BE117" t="str">
            <v>E</v>
          </cell>
          <cell r="BF117" t="str">
            <v>8</v>
          </cell>
          <cell r="BG117" t="e">
            <v>#VALUE!</v>
          </cell>
          <cell r="BH117" t="e">
            <v>#VALUE!</v>
          </cell>
        </row>
        <row r="118">
          <cell r="J118">
            <v>0</v>
          </cell>
          <cell r="K118">
            <v>0</v>
          </cell>
          <cell r="L118">
            <v>0</v>
          </cell>
          <cell r="M118">
            <v>0</v>
          </cell>
          <cell r="N118">
            <v>0</v>
          </cell>
          <cell r="O118">
            <v>0</v>
          </cell>
          <cell r="P118">
            <v>0</v>
          </cell>
          <cell r="Q118" t="str">
            <v/>
          </cell>
          <cell r="R118" t="str">
            <v>UNKNOWN</v>
          </cell>
          <cell r="S118" t="str">
            <v>UNKNOWN</v>
          </cell>
          <cell r="T118" t="str">
            <v>E</v>
          </cell>
          <cell r="U118" t="str">
            <v>E</v>
          </cell>
          <cell r="V118" t="str">
            <v>E</v>
          </cell>
          <cell r="W118" t="str">
            <v>E</v>
          </cell>
          <cell r="X118" t="str">
            <v>-</v>
          </cell>
          <cell r="Y118" t="str">
            <v>昭和６４</v>
          </cell>
          <cell r="Z118" t="e">
            <v>#VALUE!</v>
          </cell>
          <cell r="AA118">
            <v>0</v>
          </cell>
          <cell r="AB118" t="str">
            <v>ERROR</v>
          </cell>
          <cell r="AC118">
            <v>10</v>
          </cell>
          <cell r="AD118" t="str">
            <v>8</v>
          </cell>
          <cell r="AE118">
            <v>0</v>
          </cell>
          <cell r="AF118" t="str">
            <v>E</v>
          </cell>
          <cell r="AG118" t="str">
            <v>8</v>
          </cell>
          <cell r="AH118" t="e">
            <v>#VALUE!</v>
          </cell>
          <cell r="AI118">
            <v>0</v>
          </cell>
          <cell r="AJ118">
            <v>0</v>
          </cell>
          <cell r="AO118" t="str">
            <v/>
          </cell>
          <cell r="AP118" t="str">
            <v>UNKNOWN</v>
          </cell>
          <cell r="AQ118" t="str">
            <v>UNKNOWN</v>
          </cell>
          <cell r="AR118" t="str">
            <v>E</v>
          </cell>
          <cell r="AS118" t="str">
            <v>E</v>
          </cell>
          <cell r="AT118" t="str">
            <v>E</v>
          </cell>
          <cell r="AU118" t="str">
            <v>E</v>
          </cell>
          <cell r="AV118" t="str">
            <v>-</v>
          </cell>
          <cell r="AW118" t="str">
            <v>昭和６４</v>
          </cell>
          <cell r="AX118" t="e">
            <v>#VALUE!</v>
          </cell>
          <cell r="AY118" t="e">
            <v>#VALUE!</v>
          </cell>
          <cell r="BA118" t="str">
            <v>ERROR</v>
          </cell>
          <cell r="BB118">
            <v>10</v>
          </cell>
          <cell r="BC118" t="str">
            <v>8</v>
          </cell>
          <cell r="BD118" t="e">
            <v>#VALUE!</v>
          </cell>
          <cell r="BE118" t="str">
            <v>E</v>
          </cell>
          <cell r="BF118" t="str">
            <v>8</v>
          </cell>
          <cell r="BG118" t="e">
            <v>#VALUE!</v>
          </cell>
          <cell r="BH118" t="e">
            <v>#VALUE!</v>
          </cell>
        </row>
        <row r="119">
          <cell r="J119">
            <v>0</v>
          </cell>
          <cell r="K119">
            <v>0</v>
          </cell>
          <cell r="L119">
            <v>0</v>
          </cell>
          <cell r="M119">
            <v>0</v>
          </cell>
          <cell r="N119">
            <v>0</v>
          </cell>
          <cell r="O119">
            <v>0</v>
          </cell>
          <cell r="P119">
            <v>0</v>
          </cell>
          <cell r="Q119" t="str">
            <v/>
          </cell>
          <cell r="R119" t="str">
            <v>UNKNOWN</v>
          </cell>
          <cell r="S119" t="str">
            <v>UNKNOWN</v>
          </cell>
          <cell r="T119" t="str">
            <v>E</v>
          </cell>
          <cell r="U119" t="str">
            <v>E</v>
          </cell>
          <cell r="V119" t="str">
            <v>E</v>
          </cell>
          <cell r="W119" t="str">
            <v>E</v>
          </cell>
          <cell r="X119" t="str">
            <v>-</v>
          </cell>
          <cell r="Y119" t="str">
            <v>昭和６５</v>
          </cell>
          <cell r="Z119" t="e">
            <v>#VALUE!</v>
          </cell>
          <cell r="AA119">
            <v>0</v>
          </cell>
          <cell r="AB119" t="str">
            <v>ERROR</v>
          </cell>
          <cell r="AC119">
            <v>11</v>
          </cell>
          <cell r="AD119" t="str">
            <v>8</v>
          </cell>
          <cell r="AE119">
            <v>0</v>
          </cell>
          <cell r="AF119" t="str">
            <v>E</v>
          </cell>
          <cell r="AG119" t="str">
            <v>8</v>
          </cell>
          <cell r="AH119" t="e">
            <v>#VALUE!</v>
          </cell>
          <cell r="AI119">
            <v>0</v>
          </cell>
          <cell r="AJ119">
            <v>0</v>
          </cell>
          <cell r="AO119" t="str">
            <v/>
          </cell>
          <cell r="AP119" t="str">
            <v>UNKNOWN</v>
          </cell>
          <cell r="AQ119" t="str">
            <v>UNKNOWN</v>
          </cell>
          <cell r="AR119" t="str">
            <v>E</v>
          </cell>
          <cell r="AS119" t="str">
            <v>E</v>
          </cell>
          <cell r="AT119" t="str">
            <v>E</v>
          </cell>
          <cell r="AU119" t="str">
            <v>E</v>
          </cell>
          <cell r="AV119" t="str">
            <v>-</v>
          </cell>
          <cell r="AW119" t="str">
            <v>昭和６５</v>
          </cell>
          <cell r="AX119" t="e">
            <v>#VALUE!</v>
          </cell>
          <cell r="AY119" t="e">
            <v>#VALUE!</v>
          </cell>
          <cell r="BA119" t="str">
            <v>ERROR</v>
          </cell>
          <cell r="BB119">
            <v>11</v>
          </cell>
          <cell r="BC119" t="str">
            <v>8</v>
          </cell>
          <cell r="BD119" t="e">
            <v>#VALUE!</v>
          </cell>
          <cell r="BE119" t="str">
            <v>E</v>
          </cell>
          <cell r="BF119" t="str">
            <v>8</v>
          </cell>
          <cell r="BG119" t="e">
            <v>#VALUE!</v>
          </cell>
          <cell r="BH119" t="e">
            <v>#VALUE!</v>
          </cell>
        </row>
        <row r="120">
          <cell r="J120">
            <v>0</v>
          </cell>
          <cell r="K120">
            <v>0</v>
          </cell>
          <cell r="L120">
            <v>0</v>
          </cell>
          <cell r="M120">
            <v>0</v>
          </cell>
          <cell r="N120">
            <v>0</v>
          </cell>
          <cell r="O120">
            <v>0</v>
          </cell>
          <cell r="P120">
            <v>0</v>
          </cell>
          <cell r="Q120" t="str">
            <v/>
          </cell>
          <cell r="R120" t="str">
            <v>UNKNOWN</v>
          </cell>
          <cell r="S120" t="str">
            <v>UNKNOWN</v>
          </cell>
          <cell r="T120" t="str">
            <v>E</v>
          </cell>
          <cell r="U120" t="str">
            <v>E</v>
          </cell>
          <cell r="V120" t="str">
            <v>E</v>
          </cell>
          <cell r="W120" t="str">
            <v>E</v>
          </cell>
          <cell r="X120" t="str">
            <v>-</v>
          </cell>
          <cell r="Y120" t="str">
            <v>昭和６６</v>
          </cell>
          <cell r="Z120" t="e">
            <v>#VALUE!</v>
          </cell>
          <cell r="AA120">
            <v>0</v>
          </cell>
          <cell r="AB120" t="str">
            <v>ERROR</v>
          </cell>
          <cell r="AC120">
            <v>12</v>
          </cell>
          <cell r="AD120" t="str">
            <v>8</v>
          </cell>
          <cell r="AE120">
            <v>0</v>
          </cell>
          <cell r="AF120" t="str">
            <v>E</v>
          </cell>
          <cell r="AG120" t="str">
            <v>8</v>
          </cell>
          <cell r="AH120" t="e">
            <v>#VALUE!</v>
          </cell>
          <cell r="AI120">
            <v>0</v>
          </cell>
          <cell r="AJ120">
            <v>0</v>
          </cell>
          <cell r="AO120" t="str">
            <v/>
          </cell>
          <cell r="AP120" t="str">
            <v>UNKNOWN</v>
          </cell>
          <cell r="AQ120" t="str">
            <v>UNKNOWN</v>
          </cell>
          <cell r="AR120" t="str">
            <v>E</v>
          </cell>
          <cell r="AS120" t="str">
            <v>E</v>
          </cell>
          <cell r="AT120" t="str">
            <v>E</v>
          </cell>
          <cell r="AU120" t="str">
            <v>E</v>
          </cell>
          <cell r="AV120" t="str">
            <v>-</v>
          </cell>
          <cell r="AW120" t="str">
            <v>昭和６６</v>
          </cell>
          <cell r="AX120" t="e">
            <v>#VALUE!</v>
          </cell>
          <cell r="AY120" t="e">
            <v>#VALUE!</v>
          </cell>
          <cell r="BA120" t="str">
            <v>ERROR</v>
          </cell>
          <cell r="BB120">
            <v>12</v>
          </cell>
          <cell r="BC120" t="str">
            <v>8</v>
          </cell>
          <cell r="BD120" t="e">
            <v>#VALUE!</v>
          </cell>
          <cell r="BE120" t="str">
            <v>E</v>
          </cell>
          <cell r="BF120" t="str">
            <v>8</v>
          </cell>
          <cell r="BG120" t="e">
            <v>#VALUE!</v>
          </cell>
          <cell r="BH120" t="e">
            <v>#VALUE!</v>
          </cell>
        </row>
        <row r="121">
          <cell r="J121">
            <v>0</v>
          </cell>
          <cell r="K121">
            <v>0</v>
          </cell>
          <cell r="L121">
            <v>0</v>
          </cell>
          <cell r="M121">
            <v>0</v>
          </cell>
          <cell r="N121">
            <v>0</v>
          </cell>
          <cell r="O121">
            <v>0</v>
          </cell>
          <cell r="P121">
            <v>0</v>
          </cell>
          <cell r="Q121" t="str">
            <v/>
          </cell>
          <cell r="R121" t="str">
            <v>UNKNOWN</v>
          </cell>
          <cell r="S121" t="str">
            <v>UNKNOWN</v>
          </cell>
          <cell r="T121" t="str">
            <v>E</v>
          </cell>
          <cell r="U121" t="str">
            <v>E</v>
          </cell>
          <cell r="V121" t="str">
            <v>E</v>
          </cell>
          <cell r="W121" t="str">
            <v>E</v>
          </cell>
          <cell r="X121" t="str">
            <v>-</v>
          </cell>
          <cell r="Y121" t="str">
            <v>昭和６７</v>
          </cell>
          <cell r="Z121" t="e">
            <v>#VALUE!</v>
          </cell>
          <cell r="AA121">
            <v>0</v>
          </cell>
          <cell r="AB121" t="str">
            <v>ERROR</v>
          </cell>
          <cell r="AC121">
            <v>13</v>
          </cell>
          <cell r="AD121" t="str">
            <v>8</v>
          </cell>
          <cell r="AE121">
            <v>0</v>
          </cell>
          <cell r="AF121" t="str">
            <v>E</v>
          </cell>
          <cell r="AG121" t="str">
            <v>8</v>
          </cell>
          <cell r="AH121" t="e">
            <v>#VALUE!</v>
          </cell>
          <cell r="AI121">
            <v>0</v>
          </cell>
          <cell r="AJ121">
            <v>0</v>
          </cell>
          <cell r="AO121" t="str">
            <v/>
          </cell>
          <cell r="AP121" t="str">
            <v>UNKNOWN</v>
          </cell>
          <cell r="AQ121" t="str">
            <v>UNKNOWN</v>
          </cell>
          <cell r="AR121" t="str">
            <v>E</v>
          </cell>
          <cell r="AS121" t="str">
            <v>E</v>
          </cell>
          <cell r="AT121" t="str">
            <v>E</v>
          </cell>
          <cell r="AU121" t="str">
            <v>E</v>
          </cell>
          <cell r="AV121" t="str">
            <v>-</v>
          </cell>
          <cell r="AW121" t="str">
            <v>昭和６７</v>
          </cell>
          <cell r="AX121" t="e">
            <v>#VALUE!</v>
          </cell>
          <cell r="AY121" t="e">
            <v>#VALUE!</v>
          </cell>
          <cell r="BA121" t="str">
            <v>ERROR</v>
          </cell>
          <cell r="BB121">
            <v>13</v>
          </cell>
          <cell r="BC121" t="str">
            <v>8</v>
          </cell>
          <cell r="BD121" t="e">
            <v>#VALUE!</v>
          </cell>
          <cell r="BE121" t="str">
            <v>E</v>
          </cell>
          <cell r="BF121" t="str">
            <v>8</v>
          </cell>
          <cell r="BG121" t="e">
            <v>#VALUE!</v>
          </cell>
          <cell r="BH121" t="e">
            <v>#VALUE!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ow r="2">
          <cell r="A2" t="str">
            <v>貝塚市立貝塚病院</v>
          </cell>
          <cell r="B2" t="str">
            <v>市立貝塚病院内託児所</v>
          </cell>
          <cell r="C2" t="str">
            <v>貝塚市堀3-10-20</v>
          </cell>
          <cell r="D2" t="str">
            <v>同左</v>
          </cell>
          <cell r="E2" t="str">
            <v>貝塚市</v>
          </cell>
          <cell r="F2" t="str">
            <v>51. 4. 1</v>
          </cell>
          <cell r="G2" t="str">
            <v>院内託児所運営委員会</v>
          </cell>
          <cell r="H2" t="str">
            <v>中村明子</v>
          </cell>
        </row>
        <row r="3">
          <cell r="A3" t="str">
            <v>大阪府立病院</v>
          </cell>
          <cell r="B3" t="str">
            <v>大阪府立病院院内託児所</v>
          </cell>
          <cell r="C3" t="str">
            <v>住吉区万代東3-1-56</v>
          </cell>
          <cell r="D3" t="str">
            <v>同左</v>
          </cell>
          <cell r="E3" t="str">
            <v>大阪府</v>
          </cell>
          <cell r="F3" t="str">
            <v>48. 8. 1</v>
          </cell>
        </row>
        <row r="4">
          <cell r="A4" t="str">
            <v>大阪府立羽曳野病院</v>
          </cell>
          <cell r="B4" t="str">
            <v>大阪府立羽曳野病院内託児所</v>
          </cell>
          <cell r="C4" t="str">
            <v>羽曳野市はびきの2-8-4</v>
          </cell>
          <cell r="D4" t="str">
            <v>同市はびきの3-7-1</v>
          </cell>
          <cell r="E4" t="str">
            <v>大阪府</v>
          </cell>
          <cell r="F4" t="str">
            <v>48. 7. 1</v>
          </cell>
        </row>
        <row r="5">
          <cell r="A5" t="str">
            <v>大阪府立母子保健総合医療センター</v>
          </cell>
          <cell r="B5" t="str">
            <v>府立母子保健総合医療センター託児所</v>
          </cell>
          <cell r="C5" t="str">
            <v>和泉市室堂町840</v>
          </cell>
          <cell r="D5" t="str">
            <v>同左</v>
          </cell>
          <cell r="E5" t="str">
            <v>大阪府</v>
          </cell>
          <cell r="F5" t="str">
            <v>58. 8. 1</v>
          </cell>
        </row>
        <row r="6">
          <cell r="A6" t="str">
            <v>大阪市立総合医療センター</v>
          </cell>
          <cell r="B6" t="str">
            <v>大阪市立総合医療センター院内保育所</v>
          </cell>
          <cell r="C6" t="str">
            <v>都島区中野町5-10-10</v>
          </cell>
          <cell r="D6" t="str">
            <v>同左</v>
          </cell>
          <cell r="E6" t="str">
            <v>大阪市</v>
          </cell>
          <cell r="F6" t="str">
            <v>H6. 6. 1</v>
          </cell>
          <cell r="G6" t="str">
            <v>都島友の会</v>
          </cell>
          <cell r="H6" t="str">
            <v>仲田　貞子</v>
          </cell>
        </row>
        <row r="7">
          <cell r="A7" t="str">
            <v>吹田市立吹田市民病院</v>
          </cell>
          <cell r="B7" t="str">
            <v>市立吹田市民病院看護婦保育所</v>
          </cell>
          <cell r="C7" t="str">
            <v>吹田市朝日が丘町16-10</v>
          </cell>
          <cell r="D7" t="str">
            <v>同市片山町2-13-20</v>
          </cell>
          <cell r="E7" t="str">
            <v>吹田市</v>
          </cell>
          <cell r="F7" t="str">
            <v>50. 4. 1</v>
          </cell>
        </row>
        <row r="8">
          <cell r="A8" t="str">
            <v>豊中市立豊中病院</v>
          </cell>
          <cell r="B8" t="str">
            <v>市立豊中病院看護婦保育所</v>
          </cell>
          <cell r="C8" t="str">
            <v>豊中市岡上の町2-1-1</v>
          </cell>
          <cell r="D8" t="str">
            <v>同左</v>
          </cell>
          <cell r="E8" t="str">
            <v>豊中市</v>
          </cell>
          <cell r="F8" t="str">
            <v>46. 1.20</v>
          </cell>
        </row>
        <row r="9">
          <cell r="A9" t="str">
            <v>堺市立堺病院</v>
          </cell>
          <cell r="B9" t="str">
            <v>市立堺病院職場保育所</v>
          </cell>
          <cell r="C9" t="str">
            <v>堺市大町西2-1-10</v>
          </cell>
          <cell r="D9" t="str">
            <v>同市宿院町西2-1-1</v>
          </cell>
          <cell r="E9" t="str">
            <v>堺市</v>
          </cell>
          <cell r="F9" t="str">
            <v>45.12. 1</v>
          </cell>
          <cell r="G9" t="str">
            <v>個人</v>
          </cell>
          <cell r="H9" t="str">
            <v>大脇　イホ</v>
          </cell>
        </row>
        <row r="10">
          <cell r="A10" t="str">
            <v>学校法人大阪医科大学付属病院</v>
          </cell>
          <cell r="B10" t="str">
            <v>大阪医科大学付属病院保育室</v>
          </cell>
          <cell r="C10" t="str">
            <v>高槻市大学町2-7</v>
          </cell>
          <cell r="D10" t="str">
            <v>同左</v>
          </cell>
          <cell r="E10" t="str">
            <v>学校法人大阪医科大学</v>
          </cell>
          <cell r="F10" t="str">
            <v>45. 5  1</v>
          </cell>
        </row>
        <row r="11">
          <cell r="A11" t="str">
            <v>社会福祉法人大阪暁明館病院</v>
          </cell>
          <cell r="B11" t="str">
            <v>大阪暁明館病院保育園</v>
          </cell>
          <cell r="C11" t="str">
            <v>此花区高見3-80-2</v>
          </cell>
          <cell r="D11" t="str">
            <v>同区春日出中1-22-12</v>
          </cell>
          <cell r="E11" t="str">
            <v>社福）大阪暁明館病院</v>
          </cell>
          <cell r="F11" t="str">
            <v>45.12. 7</v>
          </cell>
        </row>
        <row r="12">
          <cell r="A12" t="str">
            <v>社会福祉法人天心会小阪病院</v>
          </cell>
          <cell r="B12" t="str">
            <v>小阪病院保育所りとるべあ</v>
          </cell>
          <cell r="C12" t="str">
            <v>東大阪市永和2-7-30</v>
          </cell>
          <cell r="D12" t="str">
            <v>同左</v>
          </cell>
          <cell r="E12" t="str">
            <v>社福）天心会</v>
          </cell>
          <cell r="F12" t="str">
            <v>H6. 1.10</v>
          </cell>
        </row>
        <row r="13">
          <cell r="A13" t="str">
            <v>医療法人樫本会樫本病院</v>
          </cell>
          <cell r="B13" t="str">
            <v>樫本病院院内保育所</v>
          </cell>
          <cell r="C13" t="str">
            <v>大阪狭山市東ぐみの木4-1151</v>
          </cell>
          <cell r="D13" t="str">
            <v>同左</v>
          </cell>
          <cell r="E13" t="str">
            <v>医）樫本会</v>
          </cell>
          <cell r="F13" t="str">
            <v>H5. 2. 1</v>
          </cell>
        </row>
        <row r="14">
          <cell r="A14" t="str">
            <v>医療法人桐葉会木島病院</v>
          </cell>
          <cell r="B14" t="str">
            <v>木島病院保育室</v>
          </cell>
          <cell r="C14" t="str">
            <v>貝塚市森892</v>
          </cell>
          <cell r="D14" t="str">
            <v>同左</v>
          </cell>
          <cell r="E14" t="str">
            <v>医療法人桐葉会</v>
          </cell>
          <cell r="F14" t="str">
            <v>H5. 2. 1</v>
          </cell>
        </row>
        <row r="15">
          <cell r="A15" t="str">
            <v>医療法人紀和会正風病院</v>
          </cell>
          <cell r="B15" t="str">
            <v>正風病院内保育所ふれあい保育園</v>
          </cell>
          <cell r="C15" t="str">
            <v>堺市北花田町１－４</v>
          </cell>
          <cell r="D15" t="str">
            <v>同左</v>
          </cell>
          <cell r="E15" t="str">
            <v>医）紀和会</v>
          </cell>
          <cell r="F15" t="str">
            <v>H4. 4.16</v>
          </cell>
          <cell r="G15" t="str">
            <v>有）オー・エム・エス</v>
          </cell>
          <cell r="H15" t="str">
            <v>宇治田照子</v>
          </cell>
        </row>
        <row r="16">
          <cell r="A16" t="str">
            <v>医療法人仁泉会阪奈病院</v>
          </cell>
          <cell r="B16" t="str">
            <v>阪奈病院内保育所</v>
          </cell>
          <cell r="C16" t="str">
            <v>大東市寺川1-1-31</v>
          </cell>
          <cell r="D16" t="str">
            <v>同左</v>
          </cell>
          <cell r="E16" t="str">
            <v>医療法人仁泉会</v>
          </cell>
          <cell r="F16" t="str">
            <v>H4. 7.21</v>
          </cell>
        </row>
        <row r="17">
          <cell r="A17" t="str">
            <v>医療法人橘会東住吉森本病院</v>
          </cell>
          <cell r="B17" t="str">
            <v>東住吉森本病院保育所</v>
          </cell>
          <cell r="C17" t="str">
            <v>東住吉区中野3-6-15</v>
          </cell>
          <cell r="D17" t="str">
            <v>同区中野3-8-12</v>
          </cell>
          <cell r="E17" t="str">
            <v>医療法人橘会</v>
          </cell>
          <cell r="F17" t="str">
            <v>H3. 7. 1</v>
          </cell>
        </row>
        <row r="18">
          <cell r="A18" t="str">
            <v>医療法人ダイワ会大和病院</v>
          </cell>
          <cell r="B18" t="str">
            <v>大和病院保育所</v>
          </cell>
          <cell r="C18" t="str">
            <v>吹田市江坂町1-4-30</v>
          </cell>
          <cell r="D18" t="str">
            <v>同市垂水町3-22-1</v>
          </cell>
          <cell r="E18" t="str">
            <v>医）ダイワ会</v>
          </cell>
          <cell r="F18" t="str">
            <v>H2. 9.21</v>
          </cell>
        </row>
        <row r="19">
          <cell r="A19" t="str">
            <v>医療法人医誠会医誠会病院</v>
          </cell>
          <cell r="B19" t="str">
            <v>医誠会病院託児所</v>
          </cell>
          <cell r="C19" t="str">
            <v>東淀川区菅原2-3-18</v>
          </cell>
          <cell r="D19" t="str">
            <v>同区菅原6-2-25</v>
          </cell>
          <cell r="E19" t="str">
            <v>医療法人医誠会</v>
          </cell>
          <cell r="F19" t="str">
            <v>58. 6. 1</v>
          </cell>
        </row>
        <row r="20">
          <cell r="A20" t="str">
            <v>医療法人行岡医学研究会行岡病院</v>
          </cell>
          <cell r="B20" t="str">
            <v>行岡病院保育所</v>
          </cell>
          <cell r="C20" t="str">
            <v>北区浮田2-2-3</v>
          </cell>
          <cell r="D20" t="str">
            <v>同左</v>
          </cell>
          <cell r="E20" t="str">
            <v>医）行岡医学研究会</v>
          </cell>
          <cell r="F20" t="str">
            <v>52. 4. 1</v>
          </cell>
        </row>
        <row r="21">
          <cell r="A21" t="str">
            <v>医療法人友愛会松本病院</v>
          </cell>
          <cell r="B21" t="str">
            <v>松本病院内託児室</v>
          </cell>
          <cell r="C21" t="str">
            <v>福島区海老江2-1-26</v>
          </cell>
          <cell r="D21" t="str">
            <v>同区海老江2-1-36</v>
          </cell>
          <cell r="E21" t="str">
            <v>医療法人友愛会</v>
          </cell>
          <cell r="F21" t="str">
            <v>51. 3. 1</v>
          </cell>
        </row>
        <row r="22">
          <cell r="A22" t="str">
            <v>医療法人大植会葛城病院</v>
          </cell>
          <cell r="B22" t="str">
            <v>葛城病院保育所</v>
          </cell>
          <cell r="C22" t="str">
            <v>岸和田市真上町250</v>
          </cell>
          <cell r="D22" t="str">
            <v>同左</v>
          </cell>
          <cell r="E22" t="str">
            <v>医療法人大植会</v>
          </cell>
          <cell r="F22" t="str">
            <v>50. 5. 6</v>
          </cell>
        </row>
        <row r="23">
          <cell r="A23" t="str">
            <v>医療法人杏林会金岡病院</v>
          </cell>
          <cell r="B23" t="str">
            <v>金岡病院内保育所</v>
          </cell>
          <cell r="C23" t="str">
            <v>堺市中長尾町2-4-3</v>
          </cell>
          <cell r="D23" t="str">
            <v>同左</v>
          </cell>
          <cell r="E23" t="str">
            <v>医療法人杏林会</v>
          </cell>
          <cell r="F23" t="str">
            <v>48.10. 1</v>
          </cell>
        </row>
        <row r="24">
          <cell r="A24" t="str">
            <v>医療法人藤田会フジタ病院</v>
          </cell>
          <cell r="B24" t="str">
            <v>フジタ病院附属保育所</v>
          </cell>
          <cell r="C24" t="str">
            <v>福島区吉野2-10-11</v>
          </cell>
          <cell r="D24" t="str">
            <v>同左</v>
          </cell>
          <cell r="E24" t="str">
            <v>医療法人藤田会</v>
          </cell>
          <cell r="F24" t="str">
            <v>46. 6. 1</v>
          </cell>
        </row>
        <row r="25">
          <cell r="A25" t="str">
            <v>医療法人景岳会総合病院南大阪病院</v>
          </cell>
          <cell r="B25" t="str">
            <v>南大阪病院保育所</v>
          </cell>
          <cell r="C25" t="str">
            <v>住之江区東加賀屋2-1-19</v>
          </cell>
          <cell r="D25" t="str">
            <v>同区東加賀屋1-18-18</v>
          </cell>
          <cell r="E25" t="str">
            <v>医療法人景岳会</v>
          </cell>
          <cell r="F25" t="str">
            <v>46. 6. 1</v>
          </cell>
        </row>
        <row r="26">
          <cell r="A26" t="str">
            <v>財団法人大阪労働衛生センター第一病院</v>
          </cell>
          <cell r="B26" t="str">
            <v>大阪労働衛生センター第一病院保育室</v>
          </cell>
          <cell r="C26" t="str">
            <v>西淀川区御幣島6-2-2</v>
          </cell>
          <cell r="D26" t="str">
            <v>同左</v>
          </cell>
          <cell r="E26" t="str">
            <v>財）大阪労働衛生センター</v>
          </cell>
          <cell r="F26" t="str">
            <v>48. 4.15</v>
          </cell>
        </row>
        <row r="27">
          <cell r="A27" t="str">
            <v>新世病院</v>
          </cell>
          <cell r="B27" t="str">
            <v>新世病院附属あこ保育所</v>
          </cell>
          <cell r="C27" t="str">
            <v>枚方市田口5-11-1</v>
          </cell>
          <cell r="D27" t="str">
            <v>同左</v>
          </cell>
          <cell r="E27" t="str">
            <v>個人</v>
          </cell>
          <cell r="F27" t="str">
            <v>H6. 4. 1</v>
          </cell>
        </row>
        <row r="28">
          <cell r="A28" t="str">
            <v>青山病院</v>
          </cell>
          <cell r="B28" t="str">
            <v>青山病院内保育所ちびっこ園</v>
          </cell>
          <cell r="C28" t="str">
            <v>藤井寺市野中4-611-1</v>
          </cell>
          <cell r="D28" t="str">
            <v>藤井寺市野中4-606-1</v>
          </cell>
          <cell r="E28" t="str">
            <v>個人</v>
          </cell>
          <cell r="F28" t="str">
            <v>H5. 7. 1</v>
          </cell>
          <cell r="G28" t="str">
            <v>社福）光久福祉会</v>
          </cell>
          <cell r="H28" t="str">
            <v>辻　光治</v>
          </cell>
        </row>
        <row r="29">
          <cell r="A29" t="str">
            <v>生野愛和病院</v>
          </cell>
          <cell r="B29" t="str">
            <v>生野愛和病院保育所</v>
          </cell>
          <cell r="C29" t="str">
            <v>生野区巽南5-14-11</v>
          </cell>
          <cell r="D29" t="str">
            <v>生野区巽南5-7-64</v>
          </cell>
          <cell r="E29" t="str">
            <v>個人</v>
          </cell>
          <cell r="F29" t="str">
            <v>H5.10. 1</v>
          </cell>
        </row>
        <row r="30">
          <cell r="A30" t="str">
            <v>医療法人穂翔会村田病院</v>
          </cell>
          <cell r="B30" t="str">
            <v>村田病院内保育所</v>
          </cell>
          <cell r="C30" t="str">
            <v>生野区田島4-1-29</v>
          </cell>
          <cell r="D30" t="str">
            <v>生野区田島4-2-1</v>
          </cell>
          <cell r="E30" t="str">
            <v>医）穂翔会</v>
          </cell>
          <cell r="F30" t="str">
            <v>H2. 3.21</v>
          </cell>
        </row>
        <row r="31">
          <cell r="A31" t="str">
            <v>畷生会脳神経外科病院</v>
          </cell>
          <cell r="B31" t="str">
            <v>畷生会脳神経外科病院内保育所</v>
          </cell>
          <cell r="C31" t="str">
            <v>四条畷市江瀬美町3-17</v>
          </cell>
          <cell r="D31" t="str">
            <v>同市江瀬美町26-7</v>
          </cell>
          <cell r="E31" t="str">
            <v>個人</v>
          </cell>
          <cell r="F31" t="str">
            <v>63. 9. 7</v>
          </cell>
        </row>
        <row r="32">
          <cell r="A32" t="str">
            <v>豊川病院</v>
          </cell>
          <cell r="B32" t="str">
            <v>豊川病院内保育所</v>
          </cell>
          <cell r="C32" t="str">
            <v>羽曳野市伊賀11-1</v>
          </cell>
          <cell r="D32" t="str">
            <v>同左</v>
          </cell>
          <cell r="E32" t="str">
            <v>個人</v>
          </cell>
          <cell r="F32" t="str">
            <v>62. 4. 1</v>
          </cell>
        </row>
        <row r="33">
          <cell r="A33" t="str">
            <v>日赤大阪府支部大阪赤十字病院</v>
          </cell>
          <cell r="B33" t="str">
            <v>大阪赤十字病院院内保育所</v>
          </cell>
          <cell r="C33" t="str">
            <v>天王寺区筆ヶ崎町5-53</v>
          </cell>
          <cell r="D33" t="str">
            <v>同左</v>
          </cell>
          <cell r="E33" t="str">
            <v>日本赤十字社</v>
          </cell>
          <cell r="F33" t="str">
            <v>47. 1.13</v>
          </cell>
          <cell r="G33" t="str">
            <v>財）大阪赤十字病院相互会</v>
          </cell>
          <cell r="H33" t="str">
            <v>内野治人</v>
          </cell>
        </row>
        <row r="34">
          <cell r="A34" t="str">
            <v>社会福祉法人済生会茨木病院</v>
          </cell>
          <cell r="B34" t="str">
            <v>大阪府済生会茨木病院附属保育所</v>
          </cell>
          <cell r="C34" t="str">
            <v>茨木市見付山1-1-24</v>
          </cell>
          <cell r="D34" t="str">
            <v>同左</v>
          </cell>
          <cell r="E34" t="str">
            <v>社会福祉法人恩賜財団済生会</v>
          </cell>
          <cell r="F34" t="str">
            <v>47. 8.20</v>
          </cell>
        </row>
        <row r="35">
          <cell r="A35" t="str">
            <v>学校法人関西医科大学付属病院</v>
          </cell>
          <cell r="B35" t="str">
            <v>関西医科大学付属病院付設保育所</v>
          </cell>
          <cell r="C35" t="str">
            <v>守口市紅屋町1-22</v>
          </cell>
          <cell r="D35" t="str">
            <v>同市文園町10-15</v>
          </cell>
          <cell r="E35" t="str">
            <v>学校法人関西医科大学</v>
          </cell>
          <cell r="F35" t="str">
            <v>48.12.15</v>
          </cell>
        </row>
        <row r="36">
          <cell r="A36" t="str">
            <v>社会福祉法人枚方療育園</v>
          </cell>
          <cell r="B36" t="str">
            <v>枚方療育園園内保育所</v>
          </cell>
          <cell r="C36" t="str">
            <v>枚方市津田東町2-1-1</v>
          </cell>
          <cell r="D36" t="str">
            <v>同左</v>
          </cell>
          <cell r="E36" t="str">
            <v>社福）枚方療育園</v>
          </cell>
          <cell r="F36" t="str">
            <v>54. 4. 1</v>
          </cell>
        </row>
        <row r="37">
          <cell r="A37" t="str">
            <v>医療法人松仁会松井記念病院</v>
          </cell>
          <cell r="B37" t="str">
            <v>松井記念病院内保育所</v>
          </cell>
          <cell r="C37" t="str">
            <v>平野区加美西2-3-5</v>
          </cell>
          <cell r="D37" t="str">
            <v>同左</v>
          </cell>
          <cell r="E37" t="str">
            <v>医療法人松仁会</v>
          </cell>
          <cell r="F37" t="str">
            <v>H3.12.14</v>
          </cell>
          <cell r="G37" t="str">
            <v>有）関西総合企画</v>
          </cell>
          <cell r="H37" t="str">
            <v>森　静子</v>
          </cell>
        </row>
        <row r="38">
          <cell r="A38" t="str">
            <v>医療法人讃和会友愛会病院</v>
          </cell>
          <cell r="B38" t="str">
            <v>友愛会病院わかば保育所</v>
          </cell>
          <cell r="C38" t="str">
            <v>住之江区浜口東3-6-23</v>
          </cell>
          <cell r="D38" t="str">
            <v>同左</v>
          </cell>
          <cell r="E38" t="str">
            <v>医療法人讃和会</v>
          </cell>
          <cell r="F38" t="str">
            <v>H2. 1.21</v>
          </cell>
        </row>
        <row r="39">
          <cell r="A39" t="str">
            <v>医療法人祐生会みどりヶ丘病院</v>
          </cell>
          <cell r="B39" t="str">
            <v>みどりヶ丘病院ひまわり保育園</v>
          </cell>
          <cell r="C39" t="str">
            <v>高槻市真上町1-1-16</v>
          </cell>
          <cell r="D39" t="str">
            <v>高槻市真上町3-13-1</v>
          </cell>
          <cell r="E39" t="str">
            <v>医療法人祐生会</v>
          </cell>
          <cell r="F39" t="str">
            <v>H1. 9.21</v>
          </cell>
        </row>
        <row r="40">
          <cell r="A40" t="str">
            <v>医療法人協和会協和会病院</v>
          </cell>
          <cell r="B40" t="str">
            <v>協和会病院保育所</v>
          </cell>
          <cell r="C40" t="str">
            <v>吹田市岸部北1-24-1</v>
          </cell>
          <cell r="D40" t="str">
            <v>同左</v>
          </cell>
          <cell r="E40" t="str">
            <v>医療法人協和会</v>
          </cell>
          <cell r="F40" t="str">
            <v>63. 3. 1</v>
          </cell>
        </row>
        <row r="41">
          <cell r="A41" t="str">
            <v>医療法人医誠会摂津医誠会病院</v>
          </cell>
          <cell r="B41" t="str">
            <v>摂津医誠会病院保育所</v>
          </cell>
          <cell r="C41" t="str">
            <v>摂津市三島2-11-39</v>
          </cell>
          <cell r="D41" t="str">
            <v>同市南千里丘1-32</v>
          </cell>
          <cell r="E41" t="str">
            <v>医療法人医誠会</v>
          </cell>
          <cell r="F41" t="str">
            <v>63.11. 1</v>
          </cell>
        </row>
        <row r="42">
          <cell r="A42" t="str">
            <v>医療法人厚生医学会厚生会第一病院</v>
          </cell>
          <cell r="B42" t="str">
            <v>厚生会第一病院セシリア保育園</v>
          </cell>
          <cell r="C42" t="str">
            <v>八尾市木の本1-31-1</v>
          </cell>
          <cell r="D42" t="str">
            <v>同市西木の本1-63</v>
          </cell>
          <cell r="E42" t="str">
            <v>医療法人厚生医学会</v>
          </cell>
          <cell r="F42" t="str">
            <v>63. 2.16</v>
          </cell>
        </row>
        <row r="43">
          <cell r="A43" t="str">
            <v>医療法人若弘会若草第二竜間病院</v>
          </cell>
          <cell r="B43" t="str">
            <v>若草第二竜間病院保育所</v>
          </cell>
          <cell r="C43" t="str">
            <v>大東市竜間1580</v>
          </cell>
          <cell r="D43" t="str">
            <v>同左</v>
          </cell>
          <cell r="E43" t="str">
            <v>医療法人若弘会</v>
          </cell>
          <cell r="F43" t="str">
            <v>63. 6. 1</v>
          </cell>
        </row>
        <row r="44">
          <cell r="A44" t="str">
            <v>医療法人真美会中野こども病院</v>
          </cell>
          <cell r="B44" t="str">
            <v>中野こども病院アリス保育園</v>
          </cell>
          <cell r="C44" t="str">
            <v>旭区新森4-11-1</v>
          </cell>
          <cell r="D44" t="str">
            <v>同区新森4-13-17</v>
          </cell>
          <cell r="E44" t="str">
            <v>医療法人真美会</v>
          </cell>
          <cell r="F44" t="str">
            <v>63. 4. 1</v>
          </cell>
        </row>
        <row r="45">
          <cell r="A45" t="str">
            <v>医療法人頌徳会日野病院</v>
          </cell>
          <cell r="B45" t="str">
            <v>日野病院内保育所</v>
          </cell>
          <cell r="C45" t="str">
            <v>堺市北野田626</v>
          </cell>
          <cell r="D45" t="str">
            <v>同左</v>
          </cell>
          <cell r="E45" t="str">
            <v>医療法人頌徳会</v>
          </cell>
          <cell r="F45" t="str">
            <v>61. 4. 1</v>
          </cell>
        </row>
        <row r="46">
          <cell r="A46" t="str">
            <v>医療法人（社団）有恵会香里ヶ丘有恵会病院</v>
          </cell>
          <cell r="B46" t="str">
            <v>香里ヶ丘有恵会病院香里ケ丘有恵会保育所</v>
          </cell>
          <cell r="C46" t="str">
            <v>枚方市宮之下町7-10</v>
          </cell>
          <cell r="D46" t="str">
            <v>同左</v>
          </cell>
          <cell r="E46" t="str">
            <v>医）（社団）有恵会</v>
          </cell>
          <cell r="F46" t="str">
            <v>61.11. 1</v>
          </cell>
        </row>
        <row r="47">
          <cell r="A47" t="str">
            <v>医療法人庸愛会富田町病院、うえだ下田部病院</v>
          </cell>
          <cell r="B47" t="str">
            <v>富田町病院あゆみ保育園</v>
          </cell>
          <cell r="C47" t="str">
            <v>高槻市富田町4-3-21</v>
          </cell>
          <cell r="D47" t="str">
            <v>同市富田町6-10-1</v>
          </cell>
          <cell r="E47" t="str">
            <v>医療法人庸愛会</v>
          </cell>
          <cell r="F47" t="str">
            <v>59.12.21</v>
          </cell>
        </row>
        <row r="48">
          <cell r="A48" t="str">
            <v>医療法人相愛会相原第二病院</v>
          </cell>
          <cell r="B48" t="str">
            <v>相原第二病院相愛園</v>
          </cell>
          <cell r="C48" t="str">
            <v>阿倍野区阿倍野筋3-12-2-204</v>
          </cell>
          <cell r="D48" t="str">
            <v>同区阿倍野筋3-16-36</v>
          </cell>
          <cell r="E48" t="str">
            <v>医療法人相愛会</v>
          </cell>
          <cell r="F48" t="str">
            <v>58. 9. 1</v>
          </cell>
        </row>
        <row r="49">
          <cell r="A49" t="str">
            <v>医療法人恵生会恵生会病院</v>
          </cell>
          <cell r="B49" t="str">
            <v>恵生会病院内保育所</v>
          </cell>
          <cell r="C49" t="str">
            <v>東大阪市鷹殿町7-4</v>
          </cell>
          <cell r="D49" t="str">
            <v>同市鷹殿町20-29</v>
          </cell>
          <cell r="E49" t="str">
            <v>医療法人恵生会</v>
          </cell>
          <cell r="F49" t="str">
            <v>61. 4. 1</v>
          </cell>
        </row>
        <row r="50">
          <cell r="A50" t="str">
            <v>医療法人若弘会若草第一病院</v>
          </cell>
          <cell r="B50" t="str">
            <v>若草第一病院保育所</v>
          </cell>
          <cell r="C50" t="str">
            <v>東大阪市若草町2-12</v>
          </cell>
          <cell r="D50" t="str">
            <v>同市若草町1-6</v>
          </cell>
          <cell r="E50" t="str">
            <v>医療法人若弘会</v>
          </cell>
          <cell r="F50" t="str">
            <v>57. 2. 3</v>
          </cell>
        </row>
        <row r="51">
          <cell r="A51" t="str">
            <v>医療法人藤井会石切生喜病院</v>
          </cell>
          <cell r="B51" t="str">
            <v>石切生喜病院保育所</v>
          </cell>
          <cell r="C51" t="str">
            <v>東大阪市弥生町18-28</v>
          </cell>
          <cell r="D51" t="str">
            <v>同左</v>
          </cell>
          <cell r="E51" t="str">
            <v>医療法人藤井会</v>
          </cell>
          <cell r="F51" t="str">
            <v>57. 7. 1</v>
          </cell>
        </row>
        <row r="52">
          <cell r="A52" t="str">
            <v>医療法人協和会北大阪病院</v>
          </cell>
          <cell r="B52" t="str">
            <v>北大阪病院内保育所</v>
          </cell>
          <cell r="C52" t="str">
            <v>淀川区西宮原2-7-18-501</v>
          </cell>
          <cell r="D52" t="str">
            <v>同区西宮原2-7-17</v>
          </cell>
          <cell r="E52" t="str">
            <v>医療法人協和会</v>
          </cell>
          <cell r="F52" t="str">
            <v>56. 5.11</v>
          </cell>
        </row>
        <row r="53">
          <cell r="A53" t="str">
            <v>医療法人新仁会新仁会病院</v>
          </cell>
          <cell r="B53" t="str">
            <v>新仁会病院保育所</v>
          </cell>
          <cell r="C53" t="str">
            <v>和泉市今福町1-4-1</v>
          </cell>
          <cell r="D53" t="str">
            <v>同市今福町1-3-3</v>
          </cell>
          <cell r="E53" t="str">
            <v>医療法人新仁会</v>
          </cell>
          <cell r="F53" t="str">
            <v>55. 6. 1</v>
          </cell>
        </row>
        <row r="54">
          <cell r="A54" t="str">
            <v>医療法人弘生会老寿サナトリウム</v>
          </cell>
          <cell r="B54" t="str">
            <v>老寿サナトリウム寿保育所</v>
          </cell>
          <cell r="C54" t="str">
            <v>河内長野市小山田町379-5</v>
          </cell>
          <cell r="D54" t="str">
            <v>同左</v>
          </cell>
          <cell r="E54" t="str">
            <v>医療法人弘生会</v>
          </cell>
          <cell r="F54" t="str">
            <v>56. 1. 5</v>
          </cell>
        </row>
        <row r="55">
          <cell r="A55" t="str">
            <v>医療法人白卯会白井病院</v>
          </cell>
          <cell r="B55" t="str">
            <v>白井病院院内保育所</v>
          </cell>
          <cell r="C55" t="str">
            <v>泉南市新家2776</v>
          </cell>
          <cell r="D55" t="str">
            <v>同左</v>
          </cell>
          <cell r="E55" t="str">
            <v>医療法人白卯会</v>
          </cell>
          <cell r="F55" t="str">
            <v>55.12. 1</v>
          </cell>
        </row>
        <row r="56">
          <cell r="A56" t="str">
            <v>医療法人垣谷会明治橋病院</v>
          </cell>
          <cell r="B56" t="str">
            <v>明治橋病院ひまわり保育所</v>
          </cell>
          <cell r="C56" t="str">
            <v>松原市三宅西1-358-3</v>
          </cell>
          <cell r="D56" t="str">
            <v>同左</v>
          </cell>
          <cell r="E56" t="str">
            <v>医療法人垣谷会</v>
          </cell>
          <cell r="F56" t="str">
            <v>55. 4. 1</v>
          </cell>
        </row>
        <row r="57">
          <cell r="A57" t="str">
            <v>医療法人康生会みと中央病院</v>
          </cell>
          <cell r="B57" t="str">
            <v>みと中央病院保育所</v>
          </cell>
          <cell r="C57" t="str">
            <v>東大阪市大蓮東1-18-5</v>
          </cell>
          <cell r="D57" t="str">
            <v>同市友井3-2-13</v>
          </cell>
          <cell r="E57" t="str">
            <v>医療法人康生会</v>
          </cell>
          <cell r="F57" t="str">
            <v>55. 4. 7</v>
          </cell>
        </row>
        <row r="58">
          <cell r="A58" t="str">
            <v>医療法人永広会島田病院</v>
          </cell>
          <cell r="B58" t="str">
            <v>島田病院保育所チビッコハウス</v>
          </cell>
          <cell r="C58" t="str">
            <v>羽曳野市樫山205-1</v>
          </cell>
          <cell r="D58" t="str">
            <v>同市樫山100-1</v>
          </cell>
          <cell r="E58" t="str">
            <v>医療法人永広会</v>
          </cell>
          <cell r="F58" t="str">
            <v>54. 4. 1</v>
          </cell>
        </row>
        <row r="59">
          <cell r="A59" t="str">
            <v>医療法人（社団）有恵会有澤総合病院</v>
          </cell>
          <cell r="B59" t="str">
            <v>有澤総合病院有恵会保育所</v>
          </cell>
          <cell r="C59" t="str">
            <v>枚方市中宮東之町12-5</v>
          </cell>
          <cell r="D59" t="str">
            <v>同市中宮東之町12-14</v>
          </cell>
          <cell r="E59" t="str">
            <v>医）（社団）有恵会</v>
          </cell>
          <cell r="F59" t="str">
            <v>54. 4. 1</v>
          </cell>
        </row>
        <row r="60">
          <cell r="A60" t="str">
            <v>医療法人三世会森本病院</v>
          </cell>
          <cell r="B60" t="str">
            <v>森本病院保育所</v>
          </cell>
          <cell r="C60" t="str">
            <v>東淀川区豊新4-24-2</v>
          </cell>
          <cell r="D60" t="str">
            <v>同区豊新4-26-4</v>
          </cell>
          <cell r="E60" t="str">
            <v>医療法人三世会</v>
          </cell>
          <cell r="F60" t="str">
            <v>54. 1.29</v>
          </cell>
        </row>
        <row r="61">
          <cell r="A61" t="str">
            <v>医療法人徳洲会八尾徳洲会病院</v>
          </cell>
          <cell r="B61" t="str">
            <v>八尾徳州会病院保育所</v>
          </cell>
          <cell r="C61" t="str">
            <v>八尾市東久宝寺2-7-8</v>
          </cell>
          <cell r="D61" t="str">
            <v>同市久宝寺3-15-38</v>
          </cell>
          <cell r="E61" t="str">
            <v>医療法人徳州会</v>
          </cell>
          <cell r="F61" t="str">
            <v>54.10.10</v>
          </cell>
        </row>
        <row r="62">
          <cell r="A62" t="str">
            <v>医療法人春秋会城山病院</v>
          </cell>
          <cell r="B62" t="str">
            <v>城山病院こばと園</v>
          </cell>
          <cell r="C62" t="str">
            <v>羽曳野市古市7-10-5</v>
          </cell>
          <cell r="D62" t="str">
            <v>同左</v>
          </cell>
          <cell r="E62" t="str">
            <v>医療法人春秋会</v>
          </cell>
          <cell r="F62" t="str">
            <v>53.12. 1</v>
          </cell>
        </row>
        <row r="63">
          <cell r="A63" t="str">
            <v>医療法人同友会共和病院</v>
          </cell>
          <cell r="B63" t="str">
            <v>共和病院附属保育室</v>
          </cell>
          <cell r="C63" t="str">
            <v>生野区勝山南4-16-10</v>
          </cell>
          <cell r="D63" t="str">
            <v>同左</v>
          </cell>
          <cell r="E63" t="str">
            <v>医療法人同友会</v>
          </cell>
          <cell r="F63" t="str">
            <v>53.10.26</v>
          </cell>
          <cell r="G63" t="str">
            <v>あんり保育所</v>
          </cell>
          <cell r="H63" t="str">
            <v>山根秀美</v>
          </cell>
        </row>
        <row r="64">
          <cell r="A64" t="str">
            <v>医療法人清恵会清恵会病院</v>
          </cell>
          <cell r="B64" t="str">
            <v>清恵会病院ちゅうりっぷ保育園</v>
          </cell>
          <cell r="C64" t="str">
            <v>堺市向陵中町6-6-25</v>
          </cell>
          <cell r="D64" t="str">
            <v>同市向陵中町4-2-10</v>
          </cell>
          <cell r="E64" t="str">
            <v>医療法人清恵会</v>
          </cell>
          <cell r="F64" t="str">
            <v>53. 7. 1</v>
          </cell>
        </row>
        <row r="65">
          <cell r="A65" t="str">
            <v>生野寺方病院</v>
          </cell>
          <cell r="B65" t="str">
            <v>福徳医学会病院保育室</v>
          </cell>
          <cell r="C65" t="str">
            <v>守口市寺方本通1-20</v>
          </cell>
          <cell r="D65" t="str">
            <v>同左</v>
          </cell>
          <cell r="E65" t="str">
            <v>医療法人福徳医学会</v>
          </cell>
          <cell r="F65" t="str">
            <v>52. 4. 1</v>
          </cell>
        </row>
        <row r="66">
          <cell r="A66" t="str">
            <v>医療法人愛仁会高槻病院</v>
          </cell>
          <cell r="B66" t="str">
            <v>高槻病院保育所</v>
          </cell>
          <cell r="C66" t="str">
            <v>高槻市古曽部町1-3-13</v>
          </cell>
          <cell r="D66" t="str">
            <v>同左</v>
          </cell>
          <cell r="E66" t="str">
            <v>医療法人愛仁会</v>
          </cell>
          <cell r="F66" t="str">
            <v>52.10.14</v>
          </cell>
        </row>
        <row r="67">
          <cell r="A67" t="str">
            <v>医療法人徳洲会野崎病院</v>
          </cell>
          <cell r="B67" t="str">
            <v>野崎病院保育所</v>
          </cell>
          <cell r="C67" t="str">
            <v>大東市深野3-1-1</v>
          </cell>
          <cell r="D67" t="str">
            <v>同左</v>
          </cell>
          <cell r="E67" t="str">
            <v>医療法人徳州会</v>
          </cell>
          <cell r="F67" t="str">
            <v>52. 3. 1</v>
          </cell>
        </row>
        <row r="68">
          <cell r="A68" t="str">
            <v>医療法人蒼龍会井上病院</v>
          </cell>
          <cell r="B68" t="str">
            <v>井上病院託児室</v>
          </cell>
          <cell r="C68" t="str">
            <v>吹田市江の木町16-17</v>
          </cell>
          <cell r="D68" t="str">
            <v>同市江の木町14-11</v>
          </cell>
          <cell r="E68" t="str">
            <v>医療法人蒼龍会</v>
          </cell>
          <cell r="F68" t="str">
            <v>52. 6. 2</v>
          </cell>
        </row>
        <row r="69">
          <cell r="A69" t="str">
            <v>医療法人大道会大道病院、ボバース記念病院</v>
          </cell>
          <cell r="B69" t="str">
            <v>医療法人大道会ポッポ保育所</v>
          </cell>
          <cell r="C69" t="str">
            <v>城東区東中浜2-1-22</v>
          </cell>
          <cell r="D69" t="str">
            <v>同区東中浜1-3-17</v>
          </cell>
          <cell r="E69" t="str">
            <v>医療法人大道会</v>
          </cell>
          <cell r="F69" t="str">
            <v>51. 2. 1</v>
          </cell>
        </row>
        <row r="70">
          <cell r="A70" t="str">
            <v>医療法人宝生会ＰＬ病院</v>
          </cell>
          <cell r="B70" t="str">
            <v>ＰＬ病院内保育所</v>
          </cell>
          <cell r="C70" t="str">
            <v>富田林市新堂1998</v>
          </cell>
          <cell r="D70" t="str">
            <v>同市新堂2182</v>
          </cell>
          <cell r="E70" t="str">
            <v>医療法人宝生会</v>
          </cell>
          <cell r="F70" t="str">
            <v>50.10. 1</v>
          </cell>
        </row>
        <row r="71">
          <cell r="A71" t="str">
            <v>医療法人（社団）有隣会東大阪病院</v>
          </cell>
          <cell r="B71" t="str">
            <v>東大阪病院保育所ひまわり園</v>
          </cell>
          <cell r="C71" t="str">
            <v>城東区中央1-11-23</v>
          </cell>
          <cell r="D71" t="str">
            <v>同区中央1-7-22</v>
          </cell>
          <cell r="E71" t="str">
            <v>医）（社団）有隣会</v>
          </cell>
          <cell r="F71" t="str">
            <v>49. 6.21</v>
          </cell>
        </row>
        <row r="72">
          <cell r="A72" t="str">
            <v>医療法人愛仁会千船病院</v>
          </cell>
          <cell r="B72" t="str">
            <v>千船病院保育所</v>
          </cell>
          <cell r="C72" t="str">
            <v>西淀川区佃2-2-58</v>
          </cell>
          <cell r="D72" t="str">
            <v>同区佃2-2-45</v>
          </cell>
          <cell r="E72" t="str">
            <v>医療法人愛仁会</v>
          </cell>
          <cell r="F72" t="str">
            <v>48.11.30</v>
          </cell>
        </row>
        <row r="73">
          <cell r="A73" t="str">
            <v>医療法人光愛会光愛病院</v>
          </cell>
          <cell r="B73" t="str">
            <v>光愛病院さざなみ保育所</v>
          </cell>
          <cell r="C73" t="str">
            <v>高槻市奈佐原4-3-1</v>
          </cell>
          <cell r="D73" t="str">
            <v>同左</v>
          </cell>
          <cell r="E73" t="str">
            <v>医療法人光愛会</v>
          </cell>
          <cell r="F73" t="str">
            <v>47. 5. 1</v>
          </cell>
        </row>
        <row r="74">
          <cell r="A74" t="str">
            <v>医療法人寺西報恩会長吉総合病院</v>
          </cell>
          <cell r="B74" t="str">
            <v>長吉総合病院保育所</v>
          </cell>
          <cell r="C74" t="str">
            <v>平野区長吉長原2-1-28</v>
          </cell>
          <cell r="D74" t="str">
            <v>同区長吉長原1-2-34</v>
          </cell>
          <cell r="E74" t="str">
            <v>医療法人寺西報恩会</v>
          </cell>
          <cell r="F74" t="str">
            <v>43. 7. 1</v>
          </cell>
        </row>
        <row r="75">
          <cell r="A75" t="str">
            <v>医療法人仙養会北摂病院</v>
          </cell>
          <cell r="B75" t="str">
            <v>北摂病院院内保育所</v>
          </cell>
          <cell r="C75" t="str">
            <v>高槻市北柳川町16-23</v>
          </cell>
          <cell r="D75" t="str">
            <v>同左</v>
          </cell>
          <cell r="E75" t="str">
            <v>医療法人仙養会</v>
          </cell>
          <cell r="F75" t="str">
            <v>43. 5. 1</v>
          </cell>
        </row>
        <row r="76">
          <cell r="A76" t="str">
            <v>医療法人恒昭会藍野病院</v>
          </cell>
          <cell r="B76" t="str">
            <v>藍野病院あいのひまわり園</v>
          </cell>
          <cell r="C76" t="str">
            <v>茨木市高田町11-18</v>
          </cell>
          <cell r="D76" t="str">
            <v>同左</v>
          </cell>
          <cell r="E76" t="str">
            <v>医療法人恒昭会</v>
          </cell>
          <cell r="F76" t="str">
            <v>43. 8. 1</v>
          </cell>
        </row>
        <row r="77">
          <cell r="A77" t="str">
            <v>医療法人協仁会小松病院</v>
          </cell>
          <cell r="B77" t="str">
            <v>小松病院こばと保育所</v>
          </cell>
          <cell r="C77" t="str">
            <v>寝屋川市川勝町8-16</v>
          </cell>
          <cell r="D77" t="str">
            <v>同市川勝町11-16</v>
          </cell>
          <cell r="E77" t="str">
            <v>医療法人協仁会</v>
          </cell>
          <cell r="F77" t="str">
            <v>43.11. 1</v>
          </cell>
        </row>
        <row r="78">
          <cell r="A78" t="str">
            <v>医療法人一祐会藤本病院</v>
          </cell>
          <cell r="B78" t="str">
            <v>藤本病院若草保育所</v>
          </cell>
          <cell r="C78" t="str">
            <v>寝屋川市八坂町2-3</v>
          </cell>
          <cell r="D78" t="str">
            <v>同左</v>
          </cell>
          <cell r="E78" t="str">
            <v>医療法人一祐会</v>
          </cell>
          <cell r="F78" t="str">
            <v>62.12. 1</v>
          </cell>
        </row>
        <row r="79">
          <cell r="A79" t="str">
            <v>医療法人琴仁会光生病院</v>
          </cell>
          <cell r="B79" t="str">
            <v>光生病院内保育所</v>
          </cell>
          <cell r="C79" t="str">
            <v>和泉市葛の葉町203-1</v>
          </cell>
          <cell r="D79" t="str">
            <v>同左</v>
          </cell>
          <cell r="E79" t="str">
            <v>医）琴仁会</v>
          </cell>
          <cell r="F79" t="str">
            <v>H6. 1. 4</v>
          </cell>
        </row>
        <row r="80">
          <cell r="A80" t="str">
            <v>財団法人鳥潟免疫研究所鳥潟病院</v>
          </cell>
          <cell r="B80" t="str">
            <v>鳥潟病院院内保育所</v>
          </cell>
          <cell r="C80" t="str">
            <v>住吉区苅田2-13-14</v>
          </cell>
          <cell r="D80" t="str">
            <v>同左</v>
          </cell>
          <cell r="E80" t="str">
            <v>財）鳥潟免疫研究所</v>
          </cell>
          <cell r="F80" t="str">
            <v>H3. 4. 1</v>
          </cell>
        </row>
        <row r="81">
          <cell r="A81" t="str">
            <v>財団法人田附興風会北野病院</v>
          </cell>
          <cell r="B81" t="str">
            <v>北野病院保育所</v>
          </cell>
          <cell r="C81" t="str">
            <v>北区神山町13-3</v>
          </cell>
          <cell r="D81" t="str">
            <v>同左</v>
          </cell>
          <cell r="E81" t="str">
            <v>財団法人田附興風会</v>
          </cell>
          <cell r="F81" t="str">
            <v>49. 5. 1</v>
          </cell>
        </row>
        <row r="82">
          <cell r="A82" t="str">
            <v>財団法人浅香山病院浅香山病院</v>
          </cell>
          <cell r="B82" t="str">
            <v>浅香山病院保育園</v>
          </cell>
          <cell r="C82" t="str">
            <v>堺市今池町3-3-16</v>
          </cell>
          <cell r="D82" t="str">
            <v>同左</v>
          </cell>
          <cell r="E82" t="str">
            <v>財団法人浅香山病院</v>
          </cell>
          <cell r="F82" t="str">
            <v>44.12.15</v>
          </cell>
        </row>
        <row r="83">
          <cell r="A83" t="str">
            <v>医療法人医真会八尾総合病院</v>
          </cell>
          <cell r="B83" t="str">
            <v>医真会八尾総合病院森の子保育所</v>
          </cell>
          <cell r="C83" t="str">
            <v>八尾市沼1-78-3</v>
          </cell>
          <cell r="D83" t="str">
            <v>同市沼1-41</v>
          </cell>
          <cell r="E83" t="str">
            <v>医）医真会</v>
          </cell>
          <cell r="F83" t="str">
            <v>H2. 5. 1</v>
          </cell>
        </row>
        <row r="84">
          <cell r="A84" t="str">
            <v>茨木医誠会病院</v>
          </cell>
          <cell r="B84" t="str">
            <v>茨木医誠会病院保育所</v>
          </cell>
          <cell r="C84" t="str">
            <v>茨木市田中町1-21</v>
          </cell>
          <cell r="D84" t="str">
            <v>同市畑田町11-25</v>
          </cell>
          <cell r="E84" t="str">
            <v>個人</v>
          </cell>
          <cell r="F84" t="str">
            <v>62. 7. 1</v>
          </cell>
          <cell r="G84" t="str">
            <v>（株）東洋美装</v>
          </cell>
          <cell r="H84" t="str">
            <v>高橋成幸</v>
          </cell>
        </row>
        <row r="85">
          <cell r="A85" t="str">
            <v>聖和病院</v>
          </cell>
          <cell r="B85" t="str">
            <v>聖和病院保育所</v>
          </cell>
          <cell r="C85" t="str">
            <v>都島区中野町1-5-14</v>
          </cell>
          <cell r="D85" t="str">
            <v>同区中野町1-7-32</v>
          </cell>
          <cell r="E85" t="str">
            <v>個人</v>
          </cell>
          <cell r="F85" t="str">
            <v>62. 8. 1</v>
          </cell>
        </row>
        <row r="86">
          <cell r="A86" t="str">
            <v>友紘会総合病院</v>
          </cell>
          <cell r="B86" t="str">
            <v>友紘会総合病院どんぐり保育園</v>
          </cell>
          <cell r="C86" t="str">
            <v>茨木市清水1-34-1</v>
          </cell>
          <cell r="D86" t="str">
            <v>同左</v>
          </cell>
          <cell r="E86" t="str">
            <v>個人</v>
          </cell>
          <cell r="F86" t="str">
            <v>56.11. 1</v>
          </cell>
        </row>
        <row r="87">
          <cell r="A87" t="str">
            <v>医療法人きっこう会総合病院多根病院</v>
          </cell>
          <cell r="B87" t="str">
            <v>総合病院多根病院多根保育所</v>
          </cell>
          <cell r="C87" t="str">
            <v>港区南市岡1-2-5</v>
          </cell>
          <cell r="D87" t="str">
            <v>西区境川1-2-31</v>
          </cell>
          <cell r="E87" t="str">
            <v>医療法人きっこう会</v>
          </cell>
          <cell r="F87" t="str">
            <v>50. 4. 1</v>
          </cell>
        </row>
        <row r="88">
          <cell r="A88" t="str">
            <v>医療法人生長会ベルランド総合病院</v>
          </cell>
          <cell r="B88" t="str">
            <v>ベルランド総合病院ベルランド保育園</v>
          </cell>
          <cell r="C88" t="str">
            <v>堺市東山500-3</v>
          </cell>
          <cell r="D88" t="str">
            <v>同左</v>
          </cell>
          <cell r="E88" t="str">
            <v>医療法人生長会</v>
          </cell>
          <cell r="F88" t="str">
            <v>57. 5.10</v>
          </cell>
        </row>
        <row r="89">
          <cell r="A89" t="str">
            <v>医療法人三世会河内総合病院</v>
          </cell>
          <cell r="B89" t="str">
            <v>河内総合病院内保育所</v>
          </cell>
          <cell r="C89" t="str">
            <v>東大阪市横枕838</v>
          </cell>
          <cell r="D89" t="str">
            <v>同市横枕東28</v>
          </cell>
          <cell r="E89" t="str">
            <v>医療法人三世会</v>
          </cell>
          <cell r="F89" t="str">
            <v>56. 8. 1</v>
          </cell>
        </row>
        <row r="90">
          <cell r="A90" t="str">
            <v>医療法人生長会府中病院</v>
          </cell>
          <cell r="B90" t="str">
            <v>府中病院附属保育所</v>
          </cell>
          <cell r="C90" t="str">
            <v>泉大津市穴田43</v>
          </cell>
          <cell r="D90" t="str">
            <v>和泉市肥子町1-10-17</v>
          </cell>
          <cell r="E90" t="str">
            <v>医療法人生長会</v>
          </cell>
          <cell r="F90" t="str">
            <v>47. 8. 1</v>
          </cell>
        </row>
        <row r="91">
          <cell r="A91" t="str">
            <v>医療法人徳洲会岸和田徳洲会病院</v>
          </cell>
          <cell r="B91" t="str">
            <v>岸和田徳州会病院エンゼル保育園</v>
          </cell>
          <cell r="C91" t="str">
            <v>岸和田市磯上町4-23-27</v>
          </cell>
          <cell r="D91" t="str">
            <v>同市磯上町4-22-38</v>
          </cell>
          <cell r="E91" t="str">
            <v>医療法人徳州会</v>
          </cell>
          <cell r="F91" t="str">
            <v>53. 4. 1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bcdefg@pref.hyogo.lg.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1"/>
    <pageSetUpPr fitToPage="1"/>
  </sheetPr>
  <dimension ref="A1:N44"/>
  <sheetViews>
    <sheetView tabSelected="1" view="pageBreakPreview" topLeftCell="A29" zoomScaleNormal="100" zoomScaleSheetLayoutView="100" workbookViewId="0">
      <selection activeCell="C7" sqref="C7:E7"/>
    </sheetView>
  </sheetViews>
  <sheetFormatPr defaultColWidth="9" defaultRowHeight="13"/>
  <cols>
    <col min="1" max="1" width="2.453125" style="1" customWidth="1"/>
    <col min="2" max="2" width="23.6328125" style="1" customWidth="1"/>
    <col min="3" max="3" width="20.6328125" style="1" customWidth="1"/>
    <col min="4" max="4" width="10.6328125" style="1" customWidth="1"/>
    <col min="5" max="5" width="11.453125" style="1" customWidth="1"/>
    <col min="6" max="6" width="4.08984375" style="1" customWidth="1"/>
    <col min="7" max="7" width="23.6328125" style="1" customWidth="1"/>
    <col min="8" max="8" width="30.6328125" style="1" customWidth="1"/>
    <col min="9" max="9" width="10.6328125" style="1" customWidth="1"/>
    <col min="10" max="10" width="3.08984375" style="1" customWidth="1"/>
    <col min="11" max="11" width="15.08984375" style="26" customWidth="1"/>
    <col min="12" max="12" width="65.90625" style="26" customWidth="1"/>
    <col min="13" max="14" width="0" style="1" hidden="1" customWidth="1"/>
    <col min="15" max="16384" width="9" style="1"/>
  </cols>
  <sheetData>
    <row r="1" spans="1:14" ht="20.149999999999999" customHeight="1">
      <c r="B1" s="310" t="s">
        <v>443</v>
      </c>
    </row>
    <row r="2" spans="1:14" ht="20.149999999999999" customHeight="1">
      <c r="B2" s="421"/>
    </row>
    <row r="3" spans="1:14" ht="16.5">
      <c r="A3" s="205" t="s">
        <v>3</v>
      </c>
      <c r="B3" s="206"/>
      <c r="C3" s="206" t="str">
        <f>"令和"&amp;DBCS(C44)&amp;"年度新人看護職員卒後臨床研修事業にかかる交付申請について"</f>
        <v>令和８年度新人看護職員卒後臨床研修事業にかかる交付申請について</v>
      </c>
      <c r="K3" s="4"/>
      <c r="L3" s="4"/>
      <c r="M3" s="288" t="s">
        <v>430</v>
      </c>
    </row>
    <row r="4" spans="1:14" ht="3" customHeight="1">
      <c r="K4" s="4"/>
      <c r="L4" s="4"/>
    </row>
    <row r="5" spans="1:14" ht="20.149999999999999" customHeight="1" thickBot="1">
      <c r="B5" s="2" t="s">
        <v>546</v>
      </c>
      <c r="C5" s="3"/>
      <c r="D5" s="148"/>
      <c r="K5" s="4" t="s">
        <v>197</v>
      </c>
      <c r="L5" s="4"/>
    </row>
    <row r="6" spans="1:14" ht="20.149999999999999" customHeight="1" thickBot="1">
      <c r="B6" s="1" t="s">
        <v>4</v>
      </c>
      <c r="C6" s="3"/>
      <c r="D6" s="3"/>
      <c r="G6" s="3" t="s">
        <v>5</v>
      </c>
      <c r="K6" s="32" t="s">
        <v>191</v>
      </c>
      <c r="L6" s="32" t="s">
        <v>8</v>
      </c>
    </row>
    <row r="7" spans="1:14" ht="20.149999999999999" customHeight="1">
      <c r="B7" s="5" t="s">
        <v>6</v>
      </c>
      <c r="C7" s="488" t="str">
        <f>"令和"&amp;C44&amp;"年4月1日"</f>
        <v>令和8年4月1日</v>
      </c>
      <c r="D7" s="489"/>
      <c r="E7" s="490"/>
      <c r="G7" s="5" t="s">
        <v>6</v>
      </c>
      <c r="H7" s="445" t="str">
        <f>"令和"&amp;C44&amp;"年４月１日"</f>
        <v>令和8年４月１日</v>
      </c>
      <c r="K7" s="33" t="s">
        <v>0</v>
      </c>
      <c r="L7" s="27" t="s">
        <v>166</v>
      </c>
      <c r="M7" s="1" t="s">
        <v>0</v>
      </c>
      <c r="N7" s="1" t="s">
        <v>387</v>
      </c>
    </row>
    <row r="8" spans="1:14" ht="20.149999999999999" customHeight="1">
      <c r="B8" s="6" t="s">
        <v>379</v>
      </c>
      <c r="C8" s="491"/>
      <c r="D8" s="492"/>
      <c r="E8" s="493"/>
      <c r="G8" s="6" t="s">
        <v>379</v>
      </c>
      <c r="H8" s="271" t="s">
        <v>7</v>
      </c>
      <c r="K8" s="34" t="s">
        <v>1</v>
      </c>
      <c r="L8" s="28" t="s">
        <v>167</v>
      </c>
      <c r="M8" s="1" t="s">
        <v>1</v>
      </c>
      <c r="N8" s="1" t="s">
        <v>388</v>
      </c>
    </row>
    <row r="9" spans="1:14" ht="20.149999999999999" customHeight="1">
      <c r="B9" s="6" t="s">
        <v>380</v>
      </c>
      <c r="C9" s="491"/>
      <c r="D9" s="492"/>
      <c r="E9" s="493"/>
      <c r="G9" s="6" t="s">
        <v>380</v>
      </c>
      <c r="H9" s="271" t="s">
        <v>378</v>
      </c>
      <c r="K9" s="485" t="s">
        <v>2</v>
      </c>
      <c r="L9" s="29" t="s">
        <v>168</v>
      </c>
      <c r="M9" s="1" t="s">
        <v>2</v>
      </c>
    </row>
    <row r="10" spans="1:14" ht="20.149999999999999" customHeight="1">
      <c r="B10" s="6" t="s">
        <v>8</v>
      </c>
      <c r="C10" s="494"/>
      <c r="D10" s="495"/>
      <c r="E10" s="496"/>
      <c r="G10" s="6" t="s">
        <v>8</v>
      </c>
      <c r="H10" s="271" t="s">
        <v>9</v>
      </c>
      <c r="K10" s="486"/>
      <c r="L10" s="30" t="s">
        <v>169</v>
      </c>
      <c r="M10" s="1" t="s">
        <v>150</v>
      </c>
    </row>
    <row r="11" spans="1:14" ht="20.149999999999999" customHeight="1">
      <c r="B11" s="6" t="s">
        <v>122</v>
      </c>
      <c r="C11" s="491"/>
      <c r="D11" s="492"/>
      <c r="E11" s="493"/>
      <c r="G11" s="6" t="s">
        <v>122</v>
      </c>
      <c r="H11" s="271" t="s">
        <v>480</v>
      </c>
      <c r="K11" s="486"/>
      <c r="L11" s="30" t="s">
        <v>170</v>
      </c>
      <c r="M11" s="1" t="s">
        <v>151</v>
      </c>
    </row>
    <row r="12" spans="1:14" ht="15" customHeight="1">
      <c r="B12" s="266" t="s">
        <v>415</v>
      </c>
      <c r="C12" s="480"/>
      <c r="D12" s="481"/>
      <c r="E12" s="482"/>
      <c r="G12" s="269" t="s">
        <v>416</v>
      </c>
      <c r="H12" s="272" t="s">
        <v>417</v>
      </c>
      <c r="K12" s="487"/>
      <c r="L12" s="27" t="s">
        <v>171</v>
      </c>
      <c r="M12" s="1" t="s">
        <v>152</v>
      </c>
    </row>
    <row r="13" spans="1:14" ht="20.149999999999999" customHeight="1">
      <c r="B13" s="267" t="s">
        <v>10</v>
      </c>
      <c r="C13" s="502"/>
      <c r="D13" s="503"/>
      <c r="E13" s="504"/>
      <c r="G13" s="267" t="s">
        <v>10</v>
      </c>
      <c r="H13" s="268" t="s">
        <v>124</v>
      </c>
      <c r="K13" s="34" t="s">
        <v>150</v>
      </c>
      <c r="L13" s="28" t="s">
        <v>172</v>
      </c>
      <c r="M13" s="1" t="s">
        <v>153</v>
      </c>
    </row>
    <row r="14" spans="1:14" ht="20.149999999999999" customHeight="1">
      <c r="B14" s="6" t="s">
        <v>433</v>
      </c>
      <c r="C14" s="292"/>
      <c r="D14" s="483"/>
      <c r="E14" s="484"/>
      <c r="G14" s="6" t="s">
        <v>327</v>
      </c>
      <c r="H14" s="271" t="s">
        <v>481</v>
      </c>
      <c r="K14" s="34" t="s">
        <v>151</v>
      </c>
      <c r="L14" s="28" t="s">
        <v>173</v>
      </c>
      <c r="M14" s="1" t="s">
        <v>154</v>
      </c>
    </row>
    <row r="15" spans="1:14" ht="20.149999999999999" customHeight="1">
      <c r="B15" s="6" t="s">
        <v>383</v>
      </c>
      <c r="C15" s="494"/>
      <c r="D15" s="495"/>
      <c r="E15" s="496"/>
      <c r="G15" s="6" t="s">
        <v>383</v>
      </c>
      <c r="H15" s="271" t="s">
        <v>386</v>
      </c>
      <c r="K15" s="34" t="s">
        <v>152</v>
      </c>
      <c r="L15" s="28" t="s">
        <v>174</v>
      </c>
      <c r="M15" s="1" t="s">
        <v>155</v>
      </c>
    </row>
    <row r="16" spans="1:14" ht="20.149999999999999" customHeight="1">
      <c r="B16" s="145" t="s">
        <v>350</v>
      </c>
      <c r="C16" s="499"/>
      <c r="D16" s="500"/>
      <c r="E16" s="501"/>
      <c r="G16" s="145" t="s">
        <v>350</v>
      </c>
      <c r="H16" s="271" t="s">
        <v>482</v>
      </c>
      <c r="K16" s="34" t="s">
        <v>153</v>
      </c>
      <c r="L16" s="28" t="s">
        <v>175</v>
      </c>
      <c r="M16" s="1" t="s">
        <v>156</v>
      </c>
    </row>
    <row r="17" spans="2:13" ht="20.149999999999999" customHeight="1">
      <c r="B17" s="207" t="s">
        <v>377</v>
      </c>
      <c r="C17" s="270"/>
      <c r="D17" s="497"/>
      <c r="E17" s="498"/>
      <c r="G17" s="207" t="s">
        <v>377</v>
      </c>
      <c r="H17" s="273" t="s">
        <v>483</v>
      </c>
      <c r="K17" s="485" t="s">
        <v>154</v>
      </c>
      <c r="L17" s="29" t="s">
        <v>176</v>
      </c>
      <c r="M17" s="1" t="s">
        <v>157</v>
      </c>
    </row>
    <row r="18" spans="2:13" ht="20.149999999999999" customHeight="1" thickBot="1">
      <c r="B18" s="144" t="s">
        <v>199</v>
      </c>
      <c r="C18" s="511"/>
      <c r="D18" s="512"/>
      <c r="E18" s="513"/>
      <c r="G18" s="144" t="s">
        <v>199</v>
      </c>
      <c r="H18" s="423" t="s">
        <v>439</v>
      </c>
      <c r="K18" s="486"/>
      <c r="L18" s="30" t="s">
        <v>177</v>
      </c>
      <c r="M18" s="1" t="s">
        <v>158</v>
      </c>
    </row>
    <row r="19" spans="2:13" ht="20.149999999999999" customHeight="1" thickBot="1">
      <c r="B19" s="2" t="s">
        <v>194</v>
      </c>
      <c r="G19" s="1" t="s">
        <v>11</v>
      </c>
      <c r="H19" s="7" t="s">
        <v>12</v>
      </c>
      <c r="K19" s="486"/>
      <c r="L19" s="30" t="s">
        <v>178</v>
      </c>
      <c r="M19" s="1" t="s">
        <v>159</v>
      </c>
    </row>
    <row r="20" spans="2:13" ht="20.149999999999999" customHeight="1" thickBot="1">
      <c r="B20" s="1" t="s">
        <v>193</v>
      </c>
      <c r="C20" s="7"/>
      <c r="D20" s="7" t="s">
        <v>192</v>
      </c>
      <c r="G20" s="10" t="s">
        <v>13</v>
      </c>
      <c r="H20" s="11">
        <f>IF(H21=0,0,SUM(H21:H25))</f>
        <v>0</v>
      </c>
      <c r="K20" s="487"/>
      <c r="L20" s="27" t="s">
        <v>179</v>
      </c>
      <c r="M20" s="1" t="s">
        <v>160</v>
      </c>
    </row>
    <row r="21" spans="2:13" ht="20.149999999999999" customHeight="1">
      <c r="B21" s="8" t="s">
        <v>444</v>
      </c>
      <c r="C21" s="38"/>
      <c r="D21" s="9"/>
      <c r="G21" s="13" t="s">
        <v>14</v>
      </c>
      <c r="H21" s="14">
        <f>VLOOKUP(D26,計算用シート!A3:B73,2)</f>
        <v>0</v>
      </c>
      <c r="K21" s="34" t="s">
        <v>155</v>
      </c>
      <c r="L21" s="28" t="s">
        <v>180</v>
      </c>
      <c r="M21" s="1" t="s">
        <v>161</v>
      </c>
    </row>
    <row r="22" spans="2:13" ht="20.149999999999999" customHeight="1">
      <c r="B22" s="509" t="s">
        <v>445</v>
      </c>
      <c r="C22" s="510"/>
      <c r="D22" s="12"/>
      <c r="G22" s="13" t="s">
        <v>195</v>
      </c>
      <c r="H22" s="14">
        <f>IF(D27&gt;0,146000,0)</f>
        <v>0</v>
      </c>
      <c r="K22" s="34" t="s">
        <v>156</v>
      </c>
      <c r="L22" s="28" t="s">
        <v>181</v>
      </c>
      <c r="M22" s="1" t="s">
        <v>162</v>
      </c>
    </row>
    <row r="23" spans="2:13" ht="20.149999999999999" customHeight="1" thickBot="1">
      <c r="B23" s="505" t="s">
        <v>446</v>
      </c>
      <c r="C23" s="506"/>
      <c r="D23" s="41"/>
      <c r="G23" s="13" t="s">
        <v>196</v>
      </c>
      <c r="H23" s="14">
        <f>IF(D28&gt;0,146000,0)</f>
        <v>0</v>
      </c>
      <c r="K23" s="34" t="s">
        <v>157</v>
      </c>
      <c r="L23" s="28" t="s">
        <v>182</v>
      </c>
      <c r="M23" s="1" t="s">
        <v>163</v>
      </c>
    </row>
    <row r="24" spans="2:13" ht="20.149999999999999" customHeight="1">
      <c r="B24" s="43"/>
      <c r="C24" s="43"/>
      <c r="D24"/>
      <c r="G24" s="15" t="s">
        <v>16</v>
      </c>
      <c r="H24" s="16">
        <f>VLOOKUP(D29,計算用シート!D3:E17,2)</f>
        <v>0</v>
      </c>
      <c r="K24" s="35" t="s">
        <v>158</v>
      </c>
      <c r="L24" s="28" t="s">
        <v>183</v>
      </c>
      <c r="M24" s="1" t="s">
        <v>164</v>
      </c>
    </row>
    <row r="25" spans="2:13" ht="19.5" customHeight="1" thickBot="1">
      <c r="B25" s="39" t="s">
        <v>450</v>
      </c>
      <c r="C25" s="39"/>
      <c r="D25" s="7" t="s">
        <v>192</v>
      </c>
      <c r="G25" s="18" t="s">
        <v>17</v>
      </c>
      <c r="H25" s="19">
        <f>VLOOKUP(C33/40,計算用シート!G3:H33,2)</f>
        <v>0</v>
      </c>
      <c r="K25" s="35" t="s">
        <v>159</v>
      </c>
      <c r="L25" s="28" t="s">
        <v>184</v>
      </c>
      <c r="M25" s="1" t="s">
        <v>165</v>
      </c>
    </row>
    <row r="26" spans="2:13" ht="20.149999999999999" customHeight="1">
      <c r="B26" s="311" t="s">
        <v>447</v>
      </c>
      <c r="C26" s="42"/>
      <c r="D26" s="9"/>
      <c r="G26" s="20"/>
      <c r="K26" s="35" t="s">
        <v>160</v>
      </c>
      <c r="L26" s="28" t="s">
        <v>185</v>
      </c>
    </row>
    <row r="27" spans="2:13" ht="20.149999999999999" customHeight="1" thickBot="1">
      <c r="B27" s="509" t="s">
        <v>448</v>
      </c>
      <c r="C27" s="510"/>
      <c r="D27" s="40"/>
      <c r="G27" s="1" t="s">
        <v>302</v>
      </c>
      <c r="H27" s="7" t="s">
        <v>12</v>
      </c>
      <c r="K27" s="35" t="s">
        <v>161</v>
      </c>
      <c r="L27" s="28" t="s">
        <v>186</v>
      </c>
    </row>
    <row r="28" spans="2:13" ht="19.5" customHeight="1" thickBot="1">
      <c r="B28" s="505" t="s">
        <v>449</v>
      </c>
      <c r="C28" s="506"/>
      <c r="D28" s="37"/>
      <c r="G28" s="10" t="s">
        <v>300</v>
      </c>
      <c r="H28" s="61">
        <f>ROUNDDOWN(H20/2*1,-3)</f>
        <v>0</v>
      </c>
      <c r="I28" s="25"/>
      <c r="J28" s="25"/>
      <c r="K28" s="35" t="s">
        <v>162</v>
      </c>
      <c r="L28" s="28" t="s">
        <v>187</v>
      </c>
    </row>
    <row r="29" spans="2:13" ht="19.5" customHeight="1" thickBot="1">
      <c r="B29" s="507" t="s">
        <v>15</v>
      </c>
      <c r="C29" s="508"/>
      <c r="D29" s="44">
        <f>ROUNDDOWN(IF(D26&gt;70,70,D26)/5,0)</f>
        <v>0</v>
      </c>
      <c r="G29" s="10" t="s">
        <v>301</v>
      </c>
      <c r="H29" s="62">
        <f>'様式１－１（所要額調書）'!O11</f>
        <v>0</v>
      </c>
      <c r="I29" s="25"/>
      <c r="J29" s="25"/>
      <c r="K29" s="34" t="s">
        <v>163</v>
      </c>
      <c r="L29" s="28" t="s">
        <v>188</v>
      </c>
    </row>
    <row r="30" spans="2:13" ht="18.75" customHeight="1">
      <c r="B30" s="17" t="s">
        <v>384</v>
      </c>
      <c r="G30" s="514" t="s">
        <v>340</v>
      </c>
      <c r="H30" s="514"/>
      <c r="I30" s="22"/>
      <c r="J30" s="45"/>
      <c r="K30" s="35" t="s">
        <v>164</v>
      </c>
      <c r="L30" s="28" t="s">
        <v>189</v>
      </c>
    </row>
    <row r="31" spans="2:13" ht="30.65" customHeight="1" thickBot="1">
      <c r="B31" s="291"/>
      <c r="C31" s="231" t="str">
        <f>IF(E42=E43,"　","エラー（受講者数と助産師研修計画が不一致）")</f>
        <v>　</v>
      </c>
      <c r="D31" s="226"/>
      <c r="G31" s="515"/>
      <c r="H31" s="515"/>
      <c r="I31" s="22"/>
      <c r="J31" s="45"/>
      <c r="K31" s="36" t="s">
        <v>165</v>
      </c>
      <c r="L31" s="31" t="s">
        <v>190</v>
      </c>
    </row>
    <row r="32" spans="2:13" ht="19.5" customHeight="1" thickBot="1">
      <c r="B32" s="1" t="s">
        <v>18</v>
      </c>
      <c r="C32" s="7" t="s">
        <v>19</v>
      </c>
      <c r="D32" s="522"/>
      <c r="E32" s="2" t="s">
        <v>316</v>
      </c>
      <c r="K32" s="305"/>
      <c r="L32" s="306"/>
      <c r="M32" s="285"/>
    </row>
    <row r="33" spans="2:13" ht="19.5" customHeight="1" thickBot="1">
      <c r="B33" s="21" t="s">
        <v>20</v>
      </c>
      <c r="C33" s="300">
        <f>'様式２－２（受入職員名簿）'!F51</f>
        <v>1</v>
      </c>
      <c r="D33" s="522"/>
      <c r="E33" s="1" t="s">
        <v>309</v>
      </c>
      <c r="K33" s="307"/>
      <c r="L33" s="306"/>
      <c r="M33" s="285"/>
    </row>
    <row r="34" spans="2:13" ht="20.25" customHeight="1">
      <c r="B34" s="528"/>
      <c r="C34" s="528"/>
      <c r="D34" s="528"/>
      <c r="E34" s="529" t="s">
        <v>364</v>
      </c>
      <c r="F34" s="530"/>
      <c r="G34" s="175"/>
      <c r="H34" s="299"/>
      <c r="I34" s="295"/>
      <c r="K34" s="307"/>
      <c r="L34" s="308"/>
      <c r="M34" s="286"/>
    </row>
    <row r="35" spans="2:13" ht="19.5" customHeight="1">
      <c r="B35" s="528"/>
      <c r="C35" s="528"/>
      <c r="D35" s="528"/>
      <c r="E35" s="518" t="s">
        <v>310</v>
      </c>
      <c r="F35" s="519"/>
      <c r="G35" s="338"/>
      <c r="H35" s="304"/>
      <c r="I35" s="296"/>
      <c r="K35" s="307"/>
      <c r="L35" s="309"/>
      <c r="M35" s="287"/>
    </row>
    <row r="36" spans="2:13" ht="19.5" customHeight="1">
      <c r="B36" s="2" t="s">
        <v>312</v>
      </c>
      <c r="C36" s="22"/>
      <c r="D36" s="25"/>
      <c r="E36" s="518" t="s">
        <v>311</v>
      </c>
      <c r="F36" s="519"/>
      <c r="G36" s="302"/>
      <c r="H36" s="303"/>
      <c r="I36" s="297"/>
      <c r="K36" s="307"/>
      <c r="L36" s="309"/>
      <c r="M36" s="287"/>
    </row>
    <row r="37" spans="2:13" ht="15" customHeight="1">
      <c r="B37" s="527" t="s">
        <v>544</v>
      </c>
      <c r="C37" s="527"/>
      <c r="D37" s="527"/>
      <c r="E37" s="520" t="s">
        <v>317</v>
      </c>
      <c r="F37" s="521"/>
      <c r="G37" s="523"/>
      <c r="H37" s="524"/>
      <c r="I37" s="298"/>
    </row>
    <row r="38" spans="2:13" ht="27.75" customHeight="1" thickBot="1">
      <c r="B38" s="527"/>
      <c r="C38" s="527"/>
      <c r="D38" s="527"/>
      <c r="E38" s="516" t="s">
        <v>315</v>
      </c>
      <c r="F38" s="517"/>
      <c r="G38" s="525"/>
      <c r="H38" s="526"/>
      <c r="I38" s="298"/>
    </row>
    <row r="41" spans="2:13">
      <c r="B41" s="205"/>
      <c r="C41" s="228" t="s">
        <v>401</v>
      </c>
      <c r="D41" s="228" t="s">
        <v>402</v>
      </c>
      <c r="E41" s="228" t="s">
        <v>403</v>
      </c>
      <c r="G41" s="24" t="s">
        <v>313</v>
      </c>
    </row>
    <row r="42" spans="2:13">
      <c r="B42" s="229" t="s">
        <v>404</v>
      </c>
      <c r="C42" s="230">
        <f>IF(D26&gt;=1,1,0)</f>
        <v>0</v>
      </c>
      <c r="D42" s="230">
        <f>IF(D27&gt;=1,1,0)</f>
        <v>0</v>
      </c>
      <c r="E42" s="230">
        <f>IF(D28&gt;=1,1,0)</f>
        <v>0</v>
      </c>
      <c r="G42" s="24" t="s">
        <v>314</v>
      </c>
    </row>
    <row r="43" spans="2:13">
      <c r="B43" s="229" t="s">
        <v>406</v>
      </c>
      <c r="C43" s="230">
        <f>IF('様式１－４（研修内容計画書）'!C2&gt;=1,1,0)</f>
        <v>1</v>
      </c>
      <c r="D43" s="230">
        <f>IF('様式１－４（研修内容計画書）'!D2&gt;=1,1,0)</f>
        <v>0</v>
      </c>
      <c r="E43" s="230">
        <f>IF('様式１－４（研修内容計画書）'!E2&gt;=1,1,0)</f>
        <v>0</v>
      </c>
      <c r="G43" s="205" t="s">
        <v>492</v>
      </c>
    </row>
    <row r="44" spans="2:13">
      <c r="B44" s="229" t="s">
        <v>547</v>
      </c>
      <c r="C44" s="230">
        <v>8</v>
      </c>
      <c r="D44" s="205"/>
      <c r="E44" s="205"/>
      <c r="K44" s="1"/>
      <c r="L44" s="1"/>
    </row>
  </sheetData>
  <sheetProtection selectLockedCells="1"/>
  <mergeCells count="30">
    <mergeCell ref="G30:H31"/>
    <mergeCell ref="E38:F38"/>
    <mergeCell ref="E35:F35"/>
    <mergeCell ref="E37:F37"/>
    <mergeCell ref="D32:D33"/>
    <mergeCell ref="G37:H37"/>
    <mergeCell ref="G38:H38"/>
    <mergeCell ref="B37:D38"/>
    <mergeCell ref="E36:F36"/>
    <mergeCell ref="B34:D35"/>
    <mergeCell ref="E34:F34"/>
    <mergeCell ref="B23:C23"/>
    <mergeCell ref="B29:C29"/>
    <mergeCell ref="C15:E15"/>
    <mergeCell ref="B22:C22"/>
    <mergeCell ref="B28:C28"/>
    <mergeCell ref="B27:C27"/>
    <mergeCell ref="C18:E18"/>
    <mergeCell ref="C12:E12"/>
    <mergeCell ref="D14:E14"/>
    <mergeCell ref="K17:K20"/>
    <mergeCell ref="C7:E7"/>
    <mergeCell ref="C8:E8"/>
    <mergeCell ref="C9:E9"/>
    <mergeCell ref="C10:E10"/>
    <mergeCell ref="K9:K12"/>
    <mergeCell ref="D17:E17"/>
    <mergeCell ref="C16:E16"/>
    <mergeCell ref="C13:E13"/>
    <mergeCell ref="C11:E11"/>
  </mergeCells>
  <phoneticPr fontId="4"/>
  <dataValidations count="25">
    <dataValidation type="whole" operator="greaterThanOrEqual" allowBlank="1" showDropDown="1" showInputMessage="1" showErrorMessage="1" errorTitle="入力エラー" error="新人看護師数は７０名が上限です。" sqref="E21" xr:uid="{00000000-0002-0000-0000-000000000000}">
      <formula1>0</formula1>
    </dataValidation>
    <dataValidation type="whole" operator="lessThanOrEqual" allowBlank="1" showInputMessage="1" showErrorMessage="1" errorTitle="エラー" error="教育担当者は新人看護職員５名以上で、５名ごとに１名追加です。_x000a_" sqref="E28" xr:uid="{00000000-0002-0000-0000-000001000000}">
      <formula1>E22/5</formula1>
    </dataValidation>
    <dataValidation type="whole" operator="lessThanOrEqual" allowBlank="1" showInputMessage="1" showErrorMessage="1" errorTitle="入力エラー" error="新人看護師数のうち研修を受講した人数です。" sqref="E22:E24" xr:uid="{00000000-0002-0000-0000-000002000000}">
      <formula1>E21</formula1>
    </dataValidation>
    <dataValidation type="whole" operator="lessThanOrEqual" allowBlank="1" showInputMessage="1" showErrorMessage="1" errorTitle="入力エラー" error="新人看護師数のうち研修を受講した人数です。" sqref="E27" xr:uid="{00000000-0002-0000-0000-000003000000}">
      <formula1>E22</formula1>
    </dataValidation>
    <dataValidation type="whole" operator="lessThanOrEqual" allowBlank="1" showInputMessage="1" showErrorMessage="1" errorTitle="入力エラー" error="新人看護師数のうち研修を受講した人数です。" sqref="E25" xr:uid="{00000000-0002-0000-0000-000004000000}">
      <formula1>E23</formula1>
    </dataValidation>
    <dataValidation type="whole" operator="lessThanOrEqual" allowBlank="1" showInputMessage="1" showErrorMessage="1" errorTitle="入力エラー" error="新人看護師数のうち研修を受講した人数です。" sqref="D24 E26" xr:uid="{00000000-0002-0000-0000-000005000000}">
      <formula1>D21</formula1>
    </dataValidation>
    <dataValidation type="list" allowBlank="1" showInputMessage="1" showErrorMessage="1" sqref="M33 I35" xr:uid="{00000000-0002-0000-0000-000006000000}">
      <formula1>$G$41:$G$42</formula1>
    </dataValidation>
    <dataValidation imeMode="off" allowBlank="1" showInputMessage="1" showErrorMessage="1" sqref="L34:M34 G36 I36" xr:uid="{00000000-0002-0000-0000-000007000000}"/>
    <dataValidation imeMode="halfKatakana" allowBlank="1" showInputMessage="1" showErrorMessage="1" sqref="L35:M35 I37" xr:uid="{00000000-0002-0000-0000-000008000000}"/>
    <dataValidation allowBlank="1" showInputMessage="1" showErrorMessage="1" promptTitle="正式名称を記入してください" prompt="記入例）○○法人△△会" sqref="C11:E11" xr:uid="{00000000-0002-0000-0000-000009000000}"/>
    <dataValidation allowBlank="1" showInputMessage="1" showErrorMessage="1" prompt="職名" sqref="C14" xr:uid="{00000000-0002-0000-0000-00000A000000}"/>
    <dataValidation allowBlank="1" showInputMessage="1" showErrorMessage="1" prompt="氏名" sqref="D14:E14" xr:uid="{00000000-0002-0000-0000-00000B000000}"/>
    <dataValidation allowBlank="1" showInputMessage="1" showErrorMessage="1" prompt="金融機関名" sqref="G34" xr:uid="{00000000-0002-0000-0000-00000C000000}"/>
    <dataValidation allowBlank="1" showInputMessage="1" showErrorMessage="1" prompt="支店名" sqref="H34" xr:uid="{00000000-0002-0000-0000-00000D000000}"/>
    <dataValidation allowBlank="1" showInputMessage="1" showErrorMessage="1" prompt="法人の所在地を記入すること" sqref="C8:E8" xr:uid="{00000000-0002-0000-0000-00000E000000}"/>
    <dataValidation allowBlank="1" showInputMessage="1" showErrorMessage="1" prompt="施設の所在地を記入すること" sqref="C9:E9" xr:uid="{00000000-0002-0000-0000-00000F000000}"/>
    <dataValidation type="list" allowBlank="1" showInputMessage="1" showErrorMessage="1" sqref="C10:E10" xr:uid="{00000000-0002-0000-0000-000010000000}">
      <formula1>$M$7:$M$25</formula1>
    </dataValidation>
    <dataValidation type="list" allowBlank="1" showInputMessage="1" showErrorMessage="1" sqref="C15:E15" xr:uid="{00000000-0002-0000-0000-000011000000}">
      <formula1>$N$7:$N$8</formula1>
    </dataValidation>
    <dataValidation type="list" allowBlank="1" showInputMessage="1" showErrorMessage="1" sqref="G35" xr:uid="{00000000-0002-0000-0000-000012000000}">
      <formula1>$G$41:$G$43</formula1>
    </dataValidation>
    <dataValidation type="custom" operator="lessThanOrEqual" allowBlank="1" showInputMessage="1" showErrorMessage="1" errorTitle="入力エラー" error="新人看護職員数のうち研修を受講した新人保健師の人数です。" sqref="D22" xr:uid="{B526EDA3-496F-4546-9FCA-0F2A7D1078DA}">
      <formula1>SUM($D$22:$D$23)&lt;=$D$21</formula1>
    </dataValidation>
    <dataValidation type="custom" operator="lessThanOrEqual" allowBlank="1" showInputMessage="1" showErrorMessage="1" errorTitle="入力エラー" error="新人看護職員数のうち研修を受講した新人助産師の人数です。" sqref="D23" xr:uid="{E4417361-BA46-4952-9B36-11CD2F058CDE}">
      <formula1>SUM($D$22:$D$23)&lt;=$D$21</formula1>
    </dataValidation>
    <dataValidation type="whole" operator="lessThanOrEqual" allowBlank="1" showInputMessage="1" showErrorMessage="1" errorTitle="入力エラー" error="新人看護職員数のうち、研修を受講した新人看護職員数のみ入力してください。（保健師、助産師を除く）" sqref="D26" xr:uid="{41345F18-4CFD-41C0-8EC9-A6DE04264CA3}">
      <formula1>$D$21-SUM($D$27:$D$28)</formula1>
    </dataValidation>
    <dataValidation type="whole" operator="lessThanOrEqual" allowBlank="1" showInputMessage="1" showErrorMessage="1" errorTitle="入力エラー" error="新人保健師数のうち、研修を受講した人数のみを入力してください。" sqref="D27" xr:uid="{2FD0A95B-E71D-40D1-B3D4-A981E32F0E30}">
      <formula1>$D$22</formula1>
    </dataValidation>
    <dataValidation type="whole" allowBlank="1" showDropDown="1" showInputMessage="1" showErrorMessage="1" errorTitle="入力エラー" error="新人看護師数は７０名が上限です。" sqref="D21" xr:uid="{236E6574-7966-4245-A359-509F0159B00E}">
      <formula1>0</formula1>
      <formula2>70</formula2>
    </dataValidation>
    <dataValidation type="whole" operator="lessThanOrEqual" allowBlank="1" showInputMessage="1" showErrorMessage="1" errorTitle="入力エラー" error="新人助産師数のうち、研修を受講した人数のみを入力してください。" sqref="D28" xr:uid="{DB30CD5E-A038-4AFC-819F-99E4E28E3DBD}">
      <formula1>$D$23</formula1>
    </dataValidation>
  </dataValidations>
  <hyperlinks>
    <hyperlink ref="H18" r:id="rId1" xr:uid="{4C38D73E-9AA5-44E6-A91E-300B4421A97F}"/>
  </hyperlinks>
  <printOptions horizontalCentered="1"/>
  <pageMargins left="0.15748031496062992" right="7.874015748031496E-2" top="0.39370078740157483" bottom="0.19685039370078741" header="0.39370078740157483" footer="0.23622047244094491"/>
  <pageSetup paperSize="9" scale="83" orientation="landscape" blackAndWhite="1" r:id="rId2"/>
  <headerFooter alignWithMargins="0"/>
  <colBreaks count="1" manualBreakCount="1">
    <brk id="9" min="2" max="36" man="1"/>
  </colBreak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indexed="51"/>
  </sheetPr>
  <dimension ref="A1:P189"/>
  <sheetViews>
    <sheetView view="pageBreakPreview" zoomScaleNormal="100" zoomScaleSheetLayoutView="100" workbookViewId="0">
      <selection activeCell="P15" sqref="P15"/>
    </sheetView>
  </sheetViews>
  <sheetFormatPr defaultColWidth="9" defaultRowHeight="13"/>
  <cols>
    <col min="1" max="1" width="10.6328125" style="1" customWidth="1"/>
    <col min="2" max="2" width="7" style="1" customWidth="1"/>
    <col min="3" max="3" width="18.36328125" style="1" customWidth="1"/>
    <col min="4" max="5" width="10.6328125" style="1" customWidth="1"/>
    <col min="6" max="7" width="7.6328125" style="1" customWidth="1"/>
    <col min="8" max="8" width="21.6328125" style="1" customWidth="1"/>
    <col min="9" max="9" width="7.6328125" style="1" customWidth="1"/>
    <col min="10" max="10" width="10.26953125" style="24" customWidth="1"/>
    <col min="11" max="11" width="9" style="24"/>
    <col min="12" max="16384" width="9" style="1"/>
  </cols>
  <sheetData>
    <row r="1" spans="1:16">
      <c r="A1" s="238"/>
      <c r="B1" s="232"/>
      <c r="C1" s="233" t="s">
        <v>250</v>
      </c>
      <c r="D1" s="234" t="s">
        <v>251</v>
      </c>
      <c r="E1" s="234" t="s">
        <v>252</v>
      </c>
      <c r="F1" s="232"/>
      <c r="G1" s="232"/>
      <c r="H1" s="235" t="s">
        <v>401</v>
      </c>
      <c r="I1" s="235" t="s">
        <v>402</v>
      </c>
      <c r="J1" s="235" t="s">
        <v>403</v>
      </c>
    </row>
    <row r="2" spans="1:16">
      <c r="A2" s="238"/>
      <c r="B2" s="236" t="s">
        <v>405</v>
      </c>
      <c r="C2" s="232">
        <f>COUNTIF(A10:B185,"（新人看護職員用）")</f>
        <v>5</v>
      </c>
      <c r="D2" s="232">
        <f>COUNTIF(A10:B251,"（新人保健師用）")</f>
        <v>0</v>
      </c>
      <c r="E2" s="232">
        <f>COUNTIF(A10:B251,"（新人助産師用）")</f>
        <v>0</v>
      </c>
      <c r="F2" s="236"/>
      <c r="G2" s="236" t="s">
        <v>404</v>
      </c>
      <c r="H2" s="237" t="str">
        <f>IF(入力シート!D26&gt;=1,"あり","なし")</f>
        <v>なし</v>
      </c>
      <c r="I2" s="237" t="str">
        <f>IF(入力シート!D27&gt;=1,"あり","なし")</f>
        <v>なし</v>
      </c>
      <c r="J2" s="237" t="str">
        <f>IF(入力シート!D28&gt;=1,"あり","なし")</f>
        <v>なし</v>
      </c>
    </row>
    <row r="3" spans="1:16" s="448" customFormat="1">
      <c r="B3" s="448">
        <f>SUM(B14:B30,B42:B58,B70:B86,B98:B114,B126:B142,)</f>
        <v>0</v>
      </c>
      <c r="J3" s="448">
        <f>SUM(J14:J30,J42:J58,J70:J86,J98:J114,J126:J142,)</f>
        <v>0</v>
      </c>
      <c r="K3" s="448">
        <f>'様式２－２（受入職員名簿）'!F51</f>
        <v>1</v>
      </c>
      <c r="L3" s="448" t="s">
        <v>348</v>
      </c>
    </row>
    <row r="4" spans="1:16" s="448" customFormat="1">
      <c r="K4" s="449">
        <f>入力シート!C33</f>
        <v>1</v>
      </c>
      <c r="L4" s="448" t="s">
        <v>347</v>
      </c>
    </row>
    <row r="5" spans="1:16">
      <c r="A5" s="1" t="s">
        <v>101</v>
      </c>
    </row>
    <row r="6" spans="1:16" ht="10" customHeight="1">
      <c r="J6" s="225"/>
    </row>
    <row r="7" spans="1:16" ht="15" customHeight="1">
      <c r="A7" s="735" t="s">
        <v>249</v>
      </c>
      <c r="B7" s="735"/>
      <c r="C7" s="735"/>
      <c r="D7" s="735"/>
      <c r="E7" s="735"/>
      <c r="F7" s="735"/>
      <c r="G7" s="735"/>
      <c r="H7" s="735"/>
      <c r="I7" s="735"/>
      <c r="J7" s="141"/>
    </row>
    <row r="8" spans="1:16" ht="20.25" customHeight="1">
      <c r="K8" s="1" t="s">
        <v>250</v>
      </c>
    </row>
    <row r="9" spans="1:16" ht="20.25" customHeight="1">
      <c r="F9" s="734" t="s">
        <v>10</v>
      </c>
      <c r="G9" s="734"/>
      <c r="H9" s="599" t="str">
        <f>IF(入力シート!$C$13=""," ",入力シート!$C$13)</f>
        <v xml:space="preserve"> </v>
      </c>
      <c r="I9" s="599"/>
      <c r="K9" s="1" t="s">
        <v>251</v>
      </c>
    </row>
    <row r="10" spans="1:16" ht="19.5" customHeight="1" thickBot="1">
      <c r="A10" s="733" t="s">
        <v>250</v>
      </c>
      <c r="B10" s="733"/>
      <c r="K10" s="1" t="s">
        <v>252</v>
      </c>
    </row>
    <row r="11" spans="1:16" s="17" customFormat="1" ht="10" customHeight="1">
      <c r="A11" s="724" t="s">
        <v>342</v>
      </c>
      <c r="B11" s="707" t="s">
        <v>343</v>
      </c>
      <c r="C11" s="720" t="s">
        <v>349</v>
      </c>
      <c r="D11" s="727" t="s">
        <v>102</v>
      </c>
      <c r="E11" s="720" t="s">
        <v>103</v>
      </c>
      <c r="F11" s="730" t="s">
        <v>451</v>
      </c>
      <c r="G11" s="107"/>
      <c r="H11" s="720" t="s">
        <v>104</v>
      </c>
      <c r="I11" s="717" t="s">
        <v>84</v>
      </c>
      <c r="J11" s="17" t="s">
        <v>345</v>
      </c>
      <c r="K11" s="142"/>
    </row>
    <row r="12" spans="1:16" s="17" customFormat="1" ht="25" customHeight="1">
      <c r="A12" s="725"/>
      <c r="B12" s="708"/>
      <c r="C12" s="721"/>
      <c r="D12" s="728"/>
      <c r="E12" s="721"/>
      <c r="F12" s="731"/>
      <c r="G12" s="412" t="s">
        <v>105</v>
      </c>
      <c r="H12" s="721"/>
      <c r="I12" s="718"/>
      <c r="J12" s="17" t="s">
        <v>346</v>
      </c>
      <c r="K12" s="142"/>
    </row>
    <row r="13" spans="1:16" s="17" customFormat="1" ht="12" customHeight="1" thickBot="1">
      <c r="A13" s="726"/>
      <c r="B13" s="709"/>
      <c r="C13" s="722"/>
      <c r="D13" s="729"/>
      <c r="E13" s="722"/>
      <c r="F13" s="108" t="s">
        <v>106</v>
      </c>
      <c r="G13" s="108" t="s">
        <v>106</v>
      </c>
      <c r="H13" s="722"/>
      <c r="I13" s="719"/>
      <c r="K13" s="142"/>
    </row>
    <row r="14" spans="1:16" s="17" customFormat="1" ht="42" customHeight="1">
      <c r="A14" s="135" t="s">
        <v>341</v>
      </c>
      <c r="B14" s="136"/>
      <c r="C14" s="46"/>
      <c r="D14" s="46"/>
      <c r="E14" s="46"/>
      <c r="F14" s="52"/>
      <c r="G14" s="52"/>
      <c r="H14" s="46"/>
      <c r="I14" s="49"/>
      <c r="J14" s="17">
        <f>B14*G14</f>
        <v>0</v>
      </c>
      <c r="K14" s="142"/>
    </row>
    <row r="15" spans="1:16" s="17" customFormat="1" ht="42" customHeight="1">
      <c r="A15" s="137" t="s">
        <v>341</v>
      </c>
      <c r="B15" s="138"/>
      <c r="C15" s="47"/>
      <c r="D15" s="47"/>
      <c r="E15" s="47"/>
      <c r="F15" s="53"/>
      <c r="G15" s="53"/>
      <c r="H15" s="47"/>
      <c r="I15" s="50"/>
      <c r="J15" s="17">
        <f t="shared" ref="J15:J30" si="0">B15*G15</f>
        <v>0</v>
      </c>
      <c r="K15" s="142"/>
      <c r="P15" s="476"/>
    </row>
    <row r="16" spans="1:16" s="17" customFormat="1" ht="42" customHeight="1">
      <c r="A16" s="137" t="s">
        <v>341</v>
      </c>
      <c r="B16" s="138"/>
      <c r="C16" s="47"/>
      <c r="D16" s="47"/>
      <c r="E16" s="47"/>
      <c r="F16" s="53"/>
      <c r="G16" s="53"/>
      <c r="H16" s="47"/>
      <c r="I16" s="50"/>
      <c r="J16" s="17">
        <f t="shared" si="0"/>
        <v>0</v>
      </c>
      <c r="K16" s="142"/>
    </row>
    <row r="17" spans="1:11" s="17" customFormat="1" ht="42" customHeight="1">
      <c r="A17" s="137" t="s">
        <v>341</v>
      </c>
      <c r="B17" s="138"/>
      <c r="C17" s="47"/>
      <c r="D17" s="47"/>
      <c r="E17" s="47"/>
      <c r="F17" s="53"/>
      <c r="G17" s="53"/>
      <c r="H17" s="47"/>
      <c r="I17" s="50"/>
      <c r="J17" s="17">
        <f t="shared" si="0"/>
        <v>0</v>
      </c>
      <c r="K17" s="142"/>
    </row>
    <row r="18" spans="1:11" s="17" customFormat="1" ht="42" customHeight="1">
      <c r="A18" s="137" t="s">
        <v>341</v>
      </c>
      <c r="B18" s="138"/>
      <c r="C18" s="47"/>
      <c r="D18" s="47"/>
      <c r="E18" s="47"/>
      <c r="F18" s="53"/>
      <c r="G18" s="53"/>
      <c r="H18" s="47"/>
      <c r="I18" s="50"/>
      <c r="J18" s="17">
        <f t="shared" si="0"/>
        <v>0</v>
      </c>
      <c r="K18" s="142"/>
    </row>
    <row r="19" spans="1:11" s="17" customFormat="1" ht="42" customHeight="1">
      <c r="A19" s="137" t="s">
        <v>341</v>
      </c>
      <c r="B19" s="138"/>
      <c r="C19" s="47"/>
      <c r="D19" s="47"/>
      <c r="E19" s="47"/>
      <c r="F19" s="53"/>
      <c r="G19" s="53"/>
      <c r="H19" s="47"/>
      <c r="I19" s="50"/>
      <c r="J19" s="17">
        <f t="shared" si="0"/>
        <v>0</v>
      </c>
      <c r="K19" s="142"/>
    </row>
    <row r="20" spans="1:11" s="17" customFormat="1" ht="42" customHeight="1">
      <c r="A20" s="137" t="s">
        <v>341</v>
      </c>
      <c r="B20" s="138"/>
      <c r="C20" s="47"/>
      <c r="D20" s="47"/>
      <c r="E20" s="47"/>
      <c r="F20" s="53"/>
      <c r="G20" s="53"/>
      <c r="H20" s="47"/>
      <c r="I20" s="50"/>
      <c r="J20" s="17">
        <f t="shared" si="0"/>
        <v>0</v>
      </c>
      <c r="K20" s="142"/>
    </row>
    <row r="21" spans="1:11" s="17" customFormat="1" ht="42" customHeight="1">
      <c r="A21" s="137" t="s">
        <v>341</v>
      </c>
      <c r="B21" s="138"/>
      <c r="C21" s="47"/>
      <c r="D21" s="47"/>
      <c r="E21" s="47"/>
      <c r="F21" s="53"/>
      <c r="G21" s="53"/>
      <c r="H21" s="47"/>
      <c r="I21" s="50"/>
      <c r="J21" s="17">
        <f t="shared" si="0"/>
        <v>0</v>
      </c>
      <c r="K21" s="142"/>
    </row>
    <row r="22" spans="1:11" s="17" customFormat="1" ht="42" customHeight="1">
      <c r="A22" s="137" t="s">
        <v>341</v>
      </c>
      <c r="B22" s="138"/>
      <c r="C22" s="47"/>
      <c r="D22" s="47"/>
      <c r="E22" s="47"/>
      <c r="F22" s="53"/>
      <c r="G22" s="53"/>
      <c r="H22" s="47"/>
      <c r="I22" s="50"/>
      <c r="J22" s="17">
        <f t="shared" si="0"/>
        <v>0</v>
      </c>
      <c r="K22" s="142"/>
    </row>
    <row r="23" spans="1:11" s="17" customFormat="1" ht="42" customHeight="1">
      <c r="A23" s="137" t="s">
        <v>341</v>
      </c>
      <c r="B23" s="138"/>
      <c r="C23" s="47"/>
      <c r="D23" s="47"/>
      <c r="E23" s="47"/>
      <c r="F23" s="53"/>
      <c r="G23" s="53"/>
      <c r="H23" s="47"/>
      <c r="I23" s="50"/>
      <c r="J23" s="17">
        <f t="shared" si="0"/>
        <v>0</v>
      </c>
      <c r="K23" s="142"/>
    </row>
    <row r="24" spans="1:11" s="17" customFormat="1" ht="42" customHeight="1">
      <c r="A24" s="137" t="s">
        <v>341</v>
      </c>
      <c r="B24" s="138"/>
      <c r="C24" s="47"/>
      <c r="D24" s="47"/>
      <c r="E24" s="47"/>
      <c r="F24" s="53"/>
      <c r="G24" s="53"/>
      <c r="H24" s="47"/>
      <c r="I24" s="50"/>
      <c r="J24" s="17">
        <f t="shared" si="0"/>
        <v>0</v>
      </c>
      <c r="K24" s="142"/>
    </row>
    <row r="25" spans="1:11" s="17" customFormat="1" ht="42" customHeight="1">
      <c r="A25" s="137" t="s">
        <v>341</v>
      </c>
      <c r="B25" s="138"/>
      <c r="C25" s="47"/>
      <c r="D25" s="47"/>
      <c r="E25" s="47"/>
      <c r="F25" s="53"/>
      <c r="G25" s="53"/>
      <c r="H25" s="47"/>
      <c r="I25" s="50"/>
      <c r="J25" s="17">
        <f t="shared" si="0"/>
        <v>0</v>
      </c>
      <c r="K25" s="142"/>
    </row>
    <row r="26" spans="1:11" s="17" customFormat="1" ht="42" customHeight="1">
      <c r="A26" s="137" t="s">
        <v>341</v>
      </c>
      <c r="B26" s="138"/>
      <c r="C26" s="47"/>
      <c r="D26" s="47"/>
      <c r="E26" s="47"/>
      <c r="F26" s="53"/>
      <c r="G26" s="53"/>
      <c r="H26" s="47"/>
      <c r="I26" s="50"/>
      <c r="J26" s="17">
        <f t="shared" si="0"/>
        <v>0</v>
      </c>
      <c r="K26" s="142"/>
    </row>
    <row r="27" spans="1:11" s="17" customFormat="1" ht="42" customHeight="1">
      <c r="A27" s="137" t="s">
        <v>341</v>
      </c>
      <c r="B27" s="138"/>
      <c r="C27" s="47"/>
      <c r="D27" s="47"/>
      <c r="E27" s="47"/>
      <c r="F27" s="53"/>
      <c r="G27" s="53"/>
      <c r="H27" s="47"/>
      <c r="I27" s="50"/>
      <c r="J27" s="17">
        <f t="shared" si="0"/>
        <v>0</v>
      </c>
      <c r="K27" s="142"/>
    </row>
    <row r="28" spans="1:11" s="17" customFormat="1" ht="42" customHeight="1">
      <c r="A28" s="137" t="s">
        <v>341</v>
      </c>
      <c r="B28" s="138"/>
      <c r="C28" s="47"/>
      <c r="D28" s="47"/>
      <c r="E28" s="47"/>
      <c r="F28" s="53"/>
      <c r="G28" s="53"/>
      <c r="H28" s="47"/>
      <c r="I28" s="50"/>
      <c r="J28" s="17">
        <f t="shared" si="0"/>
        <v>0</v>
      </c>
      <c r="K28" s="142"/>
    </row>
    <row r="29" spans="1:11" s="17" customFormat="1" ht="42" customHeight="1">
      <c r="A29" s="137" t="s">
        <v>341</v>
      </c>
      <c r="B29" s="138"/>
      <c r="C29" s="47"/>
      <c r="D29" s="47"/>
      <c r="E29" s="47"/>
      <c r="F29" s="53"/>
      <c r="G29" s="53"/>
      <c r="H29" s="47"/>
      <c r="I29" s="50"/>
      <c r="J29" s="17">
        <f t="shared" si="0"/>
        <v>0</v>
      </c>
      <c r="K29" s="142"/>
    </row>
    <row r="30" spans="1:11" s="17" customFormat="1" ht="42" customHeight="1" thickBot="1">
      <c r="A30" s="139" t="s">
        <v>341</v>
      </c>
      <c r="B30" s="140"/>
      <c r="C30" s="48"/>
      <c r="D30" s="48"/>
      <c r="E30" s="48"/>
      <c r="F30" s="54"/>
      <c r="G30" s="54"/>
      <c r="H30" s="48"/>
      <c r="I30" s="51"/>
      <c r="J30" s="17">
        <f t="shared" si="0"/>
        <v>0</v>
      </c>
      <c r="K30" s="142"/>
    </row>
    <row r="31" spans="1:11" s="17" customFormat="1" ht="11">
      <c r="A31" s="109" t="s">
        <v>198</v>
      </c>
      <c r="B31" s="129"/>
      <c r="K31" s="142"/>
    </row>
    <row r="32" spans="1:11" s="17" customFormat="1" ht="11">
      <c r="A32" s="109" t="s">
        <v>107</v>
      </c>
      <c r="B32" s="129"/>
      <c r="K32" s="142"/>
    </row>
    <row r="33" spans="1:11">
      <c r="A33" s="26" t="s">
        <v>101</v>
      </c>
      <c r="B33" s="26"/>
      <c r="C33" s="26"/>
      <c r="D33" s="26"/>
      <c r="E33" s="26"/>
      <c r="F33" s="26"/>
      <c r="G33" s="26"/>
      <c r="H33" s="26"/>
      <c r="I33" s="26"/>
      <c r="J33" s="1"/>
    </row>
    <row r="34" spans="1:11" ht="10" customHeight="1">
      <c r="A34" s="26"/>
      <c r="B34" s="26"/>
      <c r="C34" s="26"/>
      <c r="D34" s="26"/>
      <c r="E34" s="26"/>
      <c r="F34" s="26"/>
      <c r="G34" s="26"/>
      <c r="H34" s="26"/>
      <c r="I34" s="26"/>
      <c r="J34" s="1"/>
    </row>
    <row r="35" spans="1:11" ht="15" customHeight="1">
      <c r="A35" s="588" t="s">
        <v>249</v>
      </c>
      <c r="B35" s="588"/>
      <c r="C35" s="588"/>
      <c r="D35" s="588"/>
      <c r="E35" s="588"/>
      <c r="F35" s="588"/>
      <c r="G35" s="588"/>
      <c r="H35" s="588"/>
      <c r="I35" s="588"/>
      <c r="J35" s="71"/>
    </row>
    <row r="36" spans="1:11" ht="20.149999999999999" customHeight="1">
      <c r="A36" s="26"/>
      <c r="B36" s="26"/>
      <c r="C36" s="26"/>
      <c r="D36" s="26"/>
      <c r="E36" s="26"/>
      <c r="F36" s="26"/>
      <c r="G36" s="26"/>
      <c r="H36" s="26"/>
      <c r="I36" s="26"/>
      <c r="J36" s="1"/>
    </row>
    <row r="37" spans="1:11" ht="20.149999999999999" customHeight="1">
      <c r="A37" s="26"/>
      <c r="B37" s="26"/>
      <c r="C37" s="26"/>
      <c r="D37" s="26"/>
      <c r="E37" s="26"/>
      <c r="F37" s="732" t="s">
        <v>10</v>
      </c>
      <c r="G37" s="732"/>
      <c r="H37" s="723" t="str">
        <f>H9</f>
        <v xml:space="preserve"> </v>
      </c>
      <c r="I37" s="723"/>
      <c r="J37" s="1"/>
    </row>
    <row r="38" spans="1:11" ht="19.5" customHeight="1" thickBot="1">
      <c r="A38" s="733" t="s">
        <v>250</v>
      </c>
      <c r="B38" s="733"/>
      <c r="C38" s="26"/>
      <c r="D38" s="26"/>
      <c r="E38" s="26"/>
      <c r="F38" s="26"/>
      <c r="G38" s="26"/>
      <c r="H38" s="26"/>
      <c r="I38" s="26"/>
      <c r="J38" s="1"/>
    </row>
    <row r="39" spans="1:11" s="17" customFormat="1" ht="10" customHeight="1">
      <c r="A39" s="724" t="s">
        <v>342</v>
      </c>
      <c r="B39" s="707" t="s">
        <v>343</v>
      </c>
      <c r="C39" s="720" t="s">
        <v>349</v>
      </c>
      <c r="D39" s="727" t="s">
        <v>102</v>
      </c>
      <c r="E39" s="720" t="s">
        <v>103</v>
      </c>
      <c r="F39" s="730" t="s">
        <v>451</v>
      </c>
      <c r="G39" s="107"/>
      <c r="H39" s="720" t="s">
        <v>104</v>
      </c>
      <c r="I39" s="717" t="s">
        <v>84</v>
      </c>
      <c r="J39" s="17" t="s">
        <v>345</v>
      </c>
      <c r="K39" s="142"/>
    </row>
    <row r="40" spans="1:11" s="17" customFormat="1" ht="25" customHeight="1">
      <c r="A40" s="725"/>
      <c r="B40" s="708"/>
      <c r="C40" s="721"/>
      <c r="D40" s="728"/>
      <c r="E40" s="721"/>
      <c r="F40" s="731"/>
      <c r="G40" s="412" t="s">
        <v>105</v>
      </c>
      <c r="H40" s="721"/>
      <c r="I40" s="718"/>
      <c r="J40" s="17" t="s">
        <v>346</v>
      </c>
      <c r="K40" s="142"/>
    </row>
    <row r="41" spans="1:11" s="17" customFormat="1" ht="12" customHeight="1" thickBot="1">
      <c r="A41" s="726"/>
      <c r="B41" s="709"/>
      <c r="C41" s="722"/>
      <c r="D41" s="729"/>
      <c r="E41" s="722"/>
      <c r="F41" s="108" t="s">
        <v>106</v>
      </c>
      <c r="G41" s="108" t="s">
        <v>106</v>
      </c>
      <c r="H41" s="722"/>
      <c r="I41" s="719"/>
      <c r="K41" s="142"/>
    </row>
    <row r="42" spans="1:11" s="17" customFormat="1" ht="42" customHeight="1">
      <c r="A42" s="135" t="s">
        <v>341</v>
      </c>
      <c r="B42" s="136"/>
      <c r="C42" s="46"/>
      <c r="D42" s="46"/>
      <c r="E42" s="46"/>
      <c r="F42" s="52"/>
      <c r="G42" s="52"/>
      <c r="H42" s="46"/>
      <c r="I42" s="49"/>
      <c r="J42" s="17">
        <f>B42*G42</f>
        <v>0</v>
      </c>
      <c r="K42" s="142"/>
    </row>
    <row r="43" spans="1:11" s="17" customFormat="1" ht="42" customHeight="1">
      <c r="A43" s="137" t="s">
        <v>341</v>
      </c>
      <c r="B43" s="138"/>
      <c r="C43" s="47"/>
      <c r="D43" s="47"/>
      <c r="E43" s="47"/>
      <c r="F43" s="53"/>
      <c r="G43" s="53"/>
      <c r="H43" s="47"/>
      <c r="I43" s="50"/>
      <c r="J43" s="17">
        <f t="shared" ref="J43:J58" si="1">B43*G43</f>
        <v>0</v>
      </c>
      <c r="K43" s="142"/>
    </row>
    <row r="44" spans="1:11" s="17" customFormat="1" ht="42" customHeight="1">
      <c r="A44" s="137" t="s">
        <v>341</v>
      </c>
      <c r="B44" s="138"/>
      <c r="C44" s="47"/>
      <c r="D44" s="47"/>
      <c r="E44" s="47"/>
      <c r="F44" s="53"/>
      <c r="G44" s="53"/>
      <c r="H44" s="47"/>
      <c r="I44" s="50"/>
      <c r="J44" s="17">
        <f t="shared" si="1"/>
        <v>0</v>
      </c>
      <c r="K44" s="142"/>
    </row>
    <row r="45" spans="1:11" s="17" customFormat="1" ht="42" customHeight="1">
      <c r="A45" s="137" t="s">
        <v>341</v>
      </c>
      <c r="B45" s="138"/>
      <c r="C45" s="47"/>
      <c r="D45" s="47"/>
      <c r="E45" s="47"/>
      <c r="F45" s="53"/>
      <c r="G45" s="53"/>
      <c r="H45" s="47"/>
      <c r="I45" s="50"/>
      <c r="J45" s="17">
        <f t="shared" si="1"/>
        <v>0</v>
      </c>
      <c r="K45" s="142"/>
    </row>
    <row r="46" spans="1:11" s="17" customFormat="1" ht="42" customHeight="1">
      <c r="A46" s="137" t="s">
        <v>341</v>
      </c>
      <c r="B46" s="138"/>
      <c r="C46" s="47"/>
      <c r="D46" s="47"/>
      <c r="E46" s="47"/>
      <c r="F46" s="53"/>
      <c r="G46" s="53"/>
      <c r="H46" s="47"/>
      <c r="I46" s="50"/>
      <c r="J46" s="17">
        <f t="shared" si="1"/>
        <v>0</v>
      </c>
      <c r="K46" s="142"/>
    </row>
    <row r="47" spans="1:11" s="17" customFormat="1" ht="42" customHeight="1">
      <c r="A47" s="137" t="s">
        <v>341</v>
      </c>
      <c r="B47" s="138"/>
      <c r="C47" s="47"/>
      <c r="D47" s="47"/>
      <c r="E47" s="47"/>
      <c r="F47" s="53"/>
      <c r="G47" s="53"/>
      <c r="H47" s="47"/>
      <c r="I47" s="50"/>
      <c r="J47" s="17">
        <f t="shared" si="1"/>
        <v>0</v>
      </c>
      <c r="K47" s="142"/>
    </row>
    <row r="48" spans="1:11" s="17" customFormat="1" ht="42" customHeight="1">
      <c r="A48" s="137" t="s">
        <v>341</v>
      </c>
      <c r="B48" s="138"/>
      <c r="C48" s="47"/>
      <c r="D48" s="47"/>
      <c r="E48" s="47"/>
      <c r="F48" s="53"/>
      <c r="G48" s="53"/>
      <c r="H48" s="47"/>
      <c r="I48" s="50"/>
      <c r="J48" s="17">
        <f t="shared" si="1"/>
        <v>0</v>
      </c>
      <c r="K48" s="142"/>
    </row>
    <row r="49" spans="1:11" s="17" customFormat="1" ht="42" customHeight="1">
      <c r="A49" s="137" t="s">
        <v>341</v>
      </c>
      <c r="B49" s="138"/>
      <c r="C49" s="47"/>
      <c r="D49" s="47"/>
      <c r="E49" s="47"/>
      <c r="F49" s="53"/>
      <c r="G49" s="53"/>
      <c r="H49" s="47"/>
      <c r="I49" s="50"/>
      <c r="J49" s="17">
        <f t="shared" si="1"/>
        <v>0</v>
      </c>
      <c r="K49" s="142"/>
    </row>
    <row r="50" spans="1:11" s="17" customFormat="1" ht="42" customHeight="1">
      <c r="A50" s="137" t="s">
        <v>341</v>
      </c>
      <c r="B50" s="138"/>
      <c r="C50" s="47"/>
      <c r="D50" s="47"/>
      <c r="E50" s="47"/>
      <c r="F50" s="53"/>
      <c r="G50" s="53"/>
      <c r="H50" s="47"/>
      <c r="I50" s="50"/>
      <c r="J50" s="17">
        <f t="shared" si="1"/>
        <v>0</v>
      </c>
      <c r="K50" s="142"/>
    </row>
    <row r="51" spans="1:11" s="17" customFormat="1" ht="42" customHeight="1">
      <c r="A51" s="137" t="s">
        <v>341</v>
      </c>
      <c r="B51" s="138"/>
      <c r="C51" s="47"/>
      <c r="D51" s="47"/>
      <c r="E51" s="47"/>
      <c r="F51" s="53"/>
      <c r="G51" s="53"/>
      <c r="H51" s="47"/>
      <c r="I51" s="50"/>
      <c r="J51" s="17">
        <f t="shared" si="1"/>
        <v>0</v>
      </c>
      <c r="K51" s="142"/>
    </row>
    <row r="52" spans="1:11" s="17" customFormat="1" ht="42" customHeight="1">
      <c r="A52" s="137" t="s">
        <v>341</v>
      </c>
      <c r="B52" s="138"/>
      <c r="C52" s="47"/>
      <c r="D52" s="47"/>
      <c r="E52" s="47"/>
      <c r="F52" s="53"/>
      <c r="G52" s="53"/>
      <c r="H52" s="47"/>
      <c r="I52" s="50"/>
      <c r="J52" s="17">
        <f t="shared" si="1"/>
        <v>0</v>
      </c>
      <c r="K52" s="142"/>
    </row>
    <row r="53" spans="1:11" s="17" customFormat="1" ht="42" customHeight="1">
      <c r="A53" s="137" t="s">
        <v>341</v>
      </c>
      <c r="B53" s="138"/>
      <c r="C53" s="47"/>
      <c r="D53" s="47"/>
      <c r="E53" s="47"/>
      <c r="F53" s="53"/>
      <c r="G53" s="53"/>
      <c r="H53" s="47"/>
      <c r="I53" s="50"/>
      <c r="J53" s="17">
        <f t="shared" si="1"/>
        <v>0</v>
      </c>
      <c r="K53" s="142"/>
    </row>
    <row r="54" spans="1:11" s="17" customFormat="1" ht="42" customHeight="1">
      <c r="A54" s="137" t="s">
        <v>341</v>
      </c>
      <c r="B54" s="138"/>
      <c r="C54" s="47"/>
      <c r="D54" s="47"/>
      <c r="E54" s="47"/>
      <c r="F54" s="53"/>
      <c r="G54" s="53"/>
      <c r="H54" s="47"/>
      <c r="I54" s="50"/>
      <c r="J54" s="17">
        <f t="shared" si="1"/>
        <v>0</v>
      </c>
      <c r="K54" s="142"/>
    </row>
    <row r="55" spans="1:11" s="17" customFormat="1" ht="42" customHeight="1">
      <c r="A55" s="137" t="s">
        <v>341</v>
      </c>
      <c r="B55" s="138"/>
      <c r="C55" s="47"/>
      <c r="D55" s="47"/>
      <c r="E55" s="47"/>
      <c r="F55" s="53"/>
      <c r="G55" s="53"/>
      <c r="H55" s="47"/>
      <c r="I55" s="50"/>
      <c r="J55" s="17">
        <f t="shared" si="1"/>
        <v>0</v>
      </c>
      <c r="K55" s="142"/>
    </row>
    <row r="56" spans="1:11" s="17" customFormat="1" ht="42" customHeight="1">
      <c r="A56" s="137" t="s">
        <v>341</v>
      </c>
      <c r="B56" s="138"/>
      <c r="C56" s="47"/>
      <c r="D56" s="47"/>
      <c r="E56" s="47"/>
      <c r="F56" s="53"/>
      <c r="G56" s="53"/>
      <c r="H56" s="47"/>
      <c r="I56" s="50"/>
      <c r="J56" s="17">
        <f t="shared" si="1"/>
        <v>0</v>
      </c>
      <c r="K56" s="142"/>
    </row>
    <row r="57" spans="1:11" s="17" customFormat="1" ht="42" customHeight="1">
      <c r="A57" s="137" t="s">
        <v>341</v>
      </c>
      <c r="B57" s="138"/>
      <c r="C57" s="47"/>
      <c r="D57" s="47"/>
      <c r="E57" s="47"/>
      <c r="F57" s="53"/>
      <c r="G57" s="53"/>
      <c r="H57" s="47"/>
      <c r="I57" s="50"/>
      <c r="J57" s="17">
        <f t="shared" si="1"/>
        <v>0</v>
      </c>
      <c r="K57" s="142"/>
    </row>
    <row r="58" spans="1:11" s="17" customFormat="1" ht="42" customHeight="1" thickBot="1">
      <c r="A58" s="139" t="s">
        <v>341</v>
      </c>
      <c r="B58" s="140"/>
      <c r="C58" s="48"/>
      <c r="D58" s="48"/>
      <c r="E58" s="48"/>
      <c r="F58" s="54"/>
      <c r="G58" s="54"/>
      <c r="H58" s="48"/>
      <c r="I58" s="51"/>
      <c r="J58" s="17">
        <f t="shared" si="1"/>
        <v>0</v>
      </c>
      <c r="K58" s="142"/>
    </row>
    <row r="59" spans="1:11" s="17" customFormat="1" ht="11">
      <c r="A59" s="109" t="s">
        <v>198</v>
      </c>
      <c r="B59" s="129"/>
      <c r="K59" s="142"/>
    </row>
    <row r="60" spans="1:11" s="17" customFormat="1" ht="11">
      <c r="A60" s="109" t="s">
        <v>107</v>
      </c>
      <c r="B60" s="129"/>
      <c r="K60" s="142"/>
    </row>
    <row r="61" spans="1:11">
      <c r="A61" s="26" t="s">
        <v>101</v>
      </c>
      <c r="B61" s="26"/>
      <c r="C61" s="26"/>
      <c r="D61" s="26"/>
      <c r="E61" s="26"/>
      <c r="F61" s="26"/>
      <c r="G61" s="26"/>
      <c r="H61" s="26"/>
      <c r="I61" s="26"/>
      <c r="J61" s="1"/>
    </row>
    <row r="62" spans="1:11" ht="10" customHeight="1">
      <c r="A62" s="26"/>
      <c r="B62" s="26"/>
      <c r="C62" s="26"/>
      <c r="D62" s="26"/>
      <c r="E62" s="26"/>
      <c r="F62" s="26"/>
      <c r="G62" s="26"/>
      <c r="H62" s="26"/>
      <c r="I62" s="26"/>
      <c r="J62" s="1"/>
    </row>
    <row r="63" spans="1:11" ht="15" customHeight="1">
      <c r="A63" s="588" t="s">
        <v>249</v>
      </c>
      <c r="B63" s="588"/>
      <c r="C63" s="588"/>
      <c r="D63" s="588"/>
      <c r="E63" s="588"/>
      <c r="F63" s="588"/>
      <c r="G63" s="588"/>
      <c r="H63" s="588"/>
      <c r="I63" s="588"/>
      <c r="J63" s="71"/>
    </row>
    <row r="64" spans="1:11" ht="20.149999999999999" customHeight="1">
      <c r="A64" s="26"/>
      <c r="B64" s="26"/>
      <c r="C64" s="26"/>
      <c r="D64" s="26"/>
      <c r="E64" s="26"/>
      <c r="F64" s="26"/>
      <c r="G64" s="26"/>
      <c r="H64" s="26"/>
      <c r="I64" s="26"/>
      <c r="J64" s="1"/>
    </row>
    <row r="65" spans="1:11" ht="20.149999999999999" customHeight="1">
      <c r="A65" s="26"/>
      <c r="B65" s="26"/>
      <c r="C65" s="26"/>
      <c r="D65" s="26"/>
      <c r="E65" s="26"/>
      <c r="F65" s="732" t="s">
        <v>10</v>
      </c>
      <c r="G65" s="732"/>
      <c r="H65" s="723" t="str">
        <f>H9</f>
        <v xml:space="preserve"> </v>
      </c>
      <c r="I65" s="723"/>
      <c r="J65" s="1"/>
    </row>
    <row r="66" spans="1:11" ht="19.5" customHeight="1" thickBot="1">
      <c r="A66" s="733" t="s">
        <v>250</v>
      </c>
      <c r="B66" s="733"/>
      <c r="C66" s="26"/>
      <c r="D66" s="26"/>
      <c r="E66" s="26"/>
      <c r="F66" s="26"/>
      <c r="G66" s="26"/>
      <c r="H66" s="26"/>
      <c r="I66" s="26"/>
      <c r="J66" s="1"/>
    </row>
    <row r="67" spans="1:11" s="17" customFormat="1" ht="10" customHeight="1">
      <c r="A67" s="724" t="s">
        <v>342</v>
      </c>
      <c r="B67" s="707" t="s">
        <v>343</v>
      </c>
      <c r="C67" s="720" t="s">
        <v>349</v>
      </c>
      <c r="D67" s="727" t="s">
        <v>102</v>
      </c>
      <c r="E67" s="720" t="s">
        <v>103</v>
      </c>
      <c r="F67" s="730" t="s">
        <v>451</v>
      </c>
      <c r="G67" s="107"/>
      <c r="H67" s="720" t="s">
        <v>104</v>
      </c>
      <c r="I67" s="717" t="s">
        <v>84</v>
      </c>
      <c r="J67" s="17" t="s">
        <v>345</v>
      </c>
      <c r="K67" s="142"/>
    </row>
    <row r="68" spans="1:11" s="17" customFormat="1" ht="25" customHeight="1">
      <c r="A68" s="725"/>
      <c r="B68" s="708"/>
      <c r="C68" s="721"/>
      <c r="D68" s="728"/>
      <c r="E68" s="721"/>
      <c r="F68" s="731"/>
      <c r="G68" s="412" t="s">
        <v>105</v>
      </c>
      <c r="H68" s="721"/>
      <c r="I68" s="718"/>
      <c r="J68" s="17" t="s">
        <v>346</v>
      </c>
      <c r="K68" s="142"/>
    </row>
    <row r="69" spans="1:11" s="17" customFormat="1" ht="12" customHeight="1" thickBot="1">
      <c r="A69" s="726"/>
      <c r="B69" s="709"/>
      <c r="C69" s="722"/>
      <c r="D69" s="729"/>
      <c r="E69" s="722"/>
      <c r="F69" s="108" t="s">
        <v>106</v>
      </c>
      <c r="G69" s="108" t="s">
        <v>106</v>
      </c>
      <c r="H69" s="722"/>
      <c r="I69" s="719"/>
      <c r="K69" s="142"/>
    </row>
    <row r="70" spans="1:11" s="17" customFormat="1" ht="42" customHeight="1">
      <c r="A70" s="135" t="s">
        <v>341</v>
      </c>
      <c r="B70" s="136"/>
      <c r="C70" s="46"/>
      <c r="D70" s="46"/>
      <c r="E70" s="46"/>
      <c r="F70" s="52"/>
      <c r="G70" s="52"/>
      <c r="H70" s="46"/>
      <c r="I70" s="49"/>
      <c r="J70" s="17">
        <f>B70*G70</f>
        <v>0</v>
      </c>
      <c r="K70" s="142"/>
    </row>
    <row r="71" spans="1:11" s="17" customFormat="1" ht="42" customHeight="1">
      <c r="A71" s="137" t="s">
        <v>341</v>
      </c>
      <c r="B71" s="138"/>
      <c r="C71" s="47"/>
      <c r="D71" s="47"/>
      <c r="E71" s="47"/>
      <c r="F71" s="53"/>
      <c r="G71" s="53"/>
      <c r="H71" s="47"/>
      <c r="I71" s="50"/>
      <c r="J71" s="17">
        <f t="shared" ref="J71:J86" si="2">B71*G71</f>
        <v>0</v>
      </c>
      <c r="K71" s="142"/>
    </row>
    <row r="72" spans="1:11" s="17" customFormat="1" ht="42" customHeight="1">
      <c r="A72" s="137" t="s">
        <v>341</v>
      </c>
      <c r="B72" s="138"/>
      <c r="C72" s="47"/>
      <c r="D72" s="47"/>
      <c r="E72" s="47"/>
      <c r="F72" s="53"/>
      <c r="G72" s="53"/>
      <c r="H72" s="47"/>
      <c r="I72" s="50"/>
      <c r="J72" s="17">
        <f t="shared" si="2"/>
        <v>0</v>
      </c>
      <c r="K72" s="142"/>
    </row>
    <row r="73" spans="1:11" s="17" customFormat="1" ht="42" customHeight="1">
      <c r="A73" s="137" t="s">
        <v>341</v>
      </c>
      <c r="B73" s="138"/>
      <c r="C73" s="47"/>
      <c r="D73" s="47"/>
      <c r="E73" s="47"/>
      <c r="F73" s="53"/>
      <c r="G73" s="53"/>
      <c r="H73" s="47"/>
      <c r="I73" s="50"/>
      <c r="J73" s="17">
        <f t="shared" si="2"/>
        <v>0</v>
      </c>
      <c r="K73" s="142"/>
    </row>
    <row r="74" spans="1:11" s="17" customFormat="1" ht="42" customHeight="1">
      <c r="A74" s="137" t="s">
        <v>341</v>
      </c>
      <c r="B74" s="138"/>
      <c r="C74" s="47"/>
      <c r="D74" s="47"/>
      <c r="E74" s="47"/>
      <c r="F74" s="53"/>
      <c r="G74" s="53"/>
      <c r="H74" s="47"/>
      <c r="I74" s="50"/>
      <c r="J74" s="17">
        <f t="shared" si="2"/>
        <v>0</v>
      </c>
      <c r="K74" s="142"/>
    </row>
    <row r="75" spans="1:11" s="17" customFormat="1" ht="42" customHeight="1">
      <c r="A75" s="137" t="s">
        <v>341</v>
      </c>
      <c r="B75" s="138"/>
      <c r="C75" s="47"/>
      <c r="D75" s="47"/>
      <c r="E75" s="47"/>
      <c r="F75" s="53"/>
      <c r="G75" s="53"/>
      <c r="H75" s="47"/>
      <c r="I75" s="50"/>
      <c r="J75" s="17">
        <f t="shared" si="2"/>
        <v>0</v>
      </c>
      <c r="K75" s="142"/>
    </row>
    <row r="76" spans="1:11" s="17" customFormat="1" ht="42" customHeight="1">
      <c r="A76" s="137" t="s">
        <v>341</v>
      </c>
      <c r="B76" s="138"/>
      <c r="C76" s="47"/>
      <c r="D76" s="47"/>
      <c r="E76" s="47"/>
      <c r="F76" s="53"/>
      <c r="G76" s="53"/>
      <c r="H76" s="47"/>
      <c r="I76" s="50"/>
      <c r="J76" s="17">
        <f t="shared" si="2"/>
        <v>0</v>
      </c>
      <c r="K76" s="142"/>
    </row>
    <row r="77" spans="1:11" s="17" customFormat="1" ht="42" customHeight="1">
      <c r="A77" s="137" t="s">
        <v>341</v>
      </c>
      <c r="B77" s="138"/>
      <c r="C77" s="47"/>
      <c r="D77" s="47"/>
      <c r="E77" s="47"/>
      <c r="F77" s="53"/>
      <c r="G77" s="53"/>
      <c r="H77" s="47"/>
      <c r="I77" s="50"/>
      <c r="J77" s="17">
        <f t="shared" si="2"/>
        <v>0</v>
      </c>
      <c r="K77" s="142"/>
    </row>
    <row r="78" spans="1:11" s="17" customFormat="1" ht="42" customHeight="1">
      <c r="A78" s="137" t="s">
        <v>341</v>
      </c>
      <c r="B78" s="138"/>
      <c r="C78" s="47"/>
      <c r="D78" s="47"/>
      <c r="E78" s="47"/>
      <c r="F78" s="53"/>
      <c r="G78" s="53"/>
      <c r="H78" s="47"/>
      <c r="I78" s="50"/>
      <c r="J78" s="17">
        <f t="shared" si="2"/>
        <v>0</v>
      </c>
      <c r="K78" s="142"/>
    </row>
    <row r="79" spans="1:11" s="17" customFormat="1" ht="42" customHeight="1">
      <c r="A79" s="137" t="s">
        <v>341</v>
      </c>
      <c r="B79" s="138"/>
      <c r="C79" s="47"/>
      <c r="D79" s="47"/>
      <c r="E79" s="47"/>
      <c r="F79" s="53"/>
      <c r="G79" s="53"/>
      <c r="H79" s="47"/>
      <c r="I79" s="50"/>
      <c r="J79" s="17">
        <f t="shared" si="2"/>
        <v>0</v>
      </c>
      <c r="K79" s="142"/>
    </row>
    <row r="80" spans="1:11" s="17" customFormat="1" ht="42" customHeight="1">
      <c r="A80" s="137" t="s">
        <v>341</v>
      </c>
      <c r="B80" s="138"/>
      <c r="C80" s="47"/>
      <c r="D80" s="47"/>
      <c r="E80" s="47"/>
      <c r="F80" s="53"/>
      <c r="G80" s="53"/>
      <c r="H80" s="47"/>
      <c r="I80" s="50"/>
      <c r="J80" s="17">
        <f t="shared" si="2"/>
        <v>0</v>
      </c>
      <c r="K80" s="142"/>
    </row>
    <row r="81" spans="1:11" s="17" customFormat="1" ht="42" customHeight="1">
      <c r="A81" s="137" t="s">
        <v>341</v>
      </c>
      <c r="B81" s="138"/>
      <c r="C81" s="47"/>
      <c r="D81" s="47"/>
      <c r="E81" s="47"/>
      <c r="F81" s="53"/>
      <c r="G81" s="53"/>
      <c r="H81" s="47"/>
      <c r="I81" s="50"/>
      <c r="J81" s="17">
        <f t="shared" si="2"/>
        <v>0</v>
      </c>
      <c r="K81" s="142"/>
    </row>
    <row r="82" spans="1:11" s="17" customFormat="1" ht="42" customHeight="1">
      <c r="A82" s="137" t="s">
        <v>341</v>
      </c>
      <c r="B82" s="138"/>
      <c r="C82" s="47"/>
      <c r="D82" s="47"/>
      <c r="E82" s="47"/>
      <c r="F82" s="53"/>
      <c r="G82" s="53"/>
      <c r="H82" s="47"/>
      <c r="I82" s="50"/>
      <c r="J82" s="17">
        <f t="shared" si="2"/>
        <v>0</v>
      </c>
      <c r="K82" s="142"/>
    </row>
    <row r="83" spans="1:11" s="17" customFormat="1" ht="42" customHeight="1">
      <c r="A83" s="137" t="s">
        <v>341</v>
      </c>
      <c r="B83" s="138"/>
      <c r="C83" s="47"/>
      <c r="D83" s="47"/>
      <c r="E83" s="47"/>
      <c r="F83" s="53"/>
      <c r="G83" s="53"/>
      <c r="H83" s="47"/>
      <c r="I83" s="50"/>
      <c r="J83" s="17">
        <f t="shared" si="2"/>
        <v>0</v>
      </c>
      <c r="K83" s="142"/>
    </row>
    <row r="84" spans="1:11" s="17" customFormat="1" ht="42" customHeight="1">
      <c r="A84" s="137" t="s">
        <v>341</v>
      </c>
      <c r="B84" s="138"/>
      <c r="C84" s="47"/>
      <c r="D84" s="47"/>
      <c r="E84" s="47"/>
      <c r="F84" s="53"/>
      <c r="G84" s="53"/>
      <c r="H84" s="47"/>
      <c r="I84" s="50"/>
      <c r="J84" s="17">
        <f t="shared" si="2"/>
        <v>0</v>
      </c>
      <c r="K84" s="142"/>
    </row>
    <row r="85" spans="1:11" s="17" customFormat="1" ht="42" customHeight="1">
      <c r="A85" s="137" t="s">
        <v>341</v>
      </c>
      <c r="B85" s="138"/>
      <c r="C85" s="47"/>
      <c r="D85" s="47"/>
      <c r="E85" s="47"/>
      <c r="F85" s="53"/>
      <c r="G85" s="53"/>
      <c r="H85" s="47"/>
      <c r="I85" s="50"/>
      <c r="J85" s="17">
        <f t="shared" si="2"/>
        <v>0</v>
      </c>
      <c r="K85" s="142"/>
    </row>
    <row r="86" spans="1:11" s="17" customFormat="1" ht="42" customHeight="1" thickBot="1">
      <c r="A86" s="139" t="s">
        <v>341</v>
      </c>
      <c r="B86" s="140"/>
      <c r="C86" s="48"/>
      <c r="D86" s="48"/>
      <c r="E86" s="48"/>
      <c r="F86" s="54"/>
      <c r="G86" s="54"/>
      <c r="H86" s="48"/>
      <c r="I86" s="51"/>
      <c r="J86" s="17">
        <f t="shared" si="2"/>
        <v>0</v>
      </c>
      <c r="K86" s="142"/>
    </row>
    <row r="87" spans="1:11" s="17" customFormat="1" ht="11">
      <c r="A87" s="109" t="s">
        <v>198</v>
      </c>
      <c r="B87" s="129"/>
      <c r="K87" s="142"/>
    </row>
    <row r="88" spans="1:11" s="17" customFormat="1" ht="11">
      <c r="A88" s="109" t="s">
        <v>107</v>
      </c>
      <c r="B88" s="129"/>
      <c r="K88" s="142"/>
    </row>
    <row r="89" spans="1:11">
      <c r="A89" s="26" t="s">
        <v>101</v>
      </c>
      <c r="B89" s="26"/>
      <c r="C89" s="26"/>
      <c r="D89" s="26"/>
      <c r="E89" s="26"/>
      <c r="F89" s="26"/>
      <c r="G89" s="26"/>
      <c r="H89" s="26"/>
      <c r="I89" s="26"/>
      <c r="J89" s="1"/>
    </row>
    <row r="90" spans="1:11" ht="10" customHeight="1">
      <c r="A90" s="26"/>
      <c r="B90" s="26"/>
      <c r="C90" s="26"/>
      <c r="D90" s="26"/>
      <c r="E90" s="26"/>
      <c r="F90" s="26"/>
      <c r="G90" s="26"/>
      <c r="H90" s="26"/>
      <c r="I90" s="26"/>
      <c r="J90" s="1"/>
    </row>
    <row r="91" spans="1:11" ht="15" customHeight="1">
      <c r="A91" s="588" t="s">
        <v>249</v>
      </c>
      <c r="B91" s="588"/>
      <c r="C91" s="588"/>
      <c r="D91" s="588"/>
      <c r="E91" s="588"/>
      <c r="F91" s="588"/>
      <c r="G91" s="588"/>
      <c r="H91" s="588"/>
      <c r="I91" s="588"/>
      <c r="J91" s="71"/>
    </row>
    <row r="92" spans="1:11" ht="20.149999999999999" customHeight="1">
      <c r="A92" s="26"/>
      <c r="B92" s="26"/>
      <c r="C92" s="26"/>
      <c r="D92" s="26"/>
      <c r="E92" s="26"/>
      <c r="F92" s="26"/>
      <c r="G92" s="26"/>
      <c r="H92" s="26"/>
      <c r="I92" s="26"/>
      <c r="J92" s="1"/>
    </row>
    <row r="93" spans="1:11" ht="20.149999999999999" customHeight="1">
      <c r="A93" s="26"/>
      <c r="B93" s="26"/>
      <c r="C93" s="26"/>
      <c r="D93" s="26"/>
      <c r="E93" s="26"/>
      <c r="F93" s="732" t="s">
        <v>10</v>
      </c>
      <c r="G93" s="732"/>
      <c r="H93" s="723" t="str">
        <f>H9</f>
        <v xml:space="preserve"> </v>
      </c>
      <c r="I93" s="723"/>
      <c r="J93" s="1"/>
    </row>
    <row r="94" spans="1:11" ht="20.5" customHeight="1" thickBot="1">
      <c r="A94" s="733" t="s">
        <v>250</v>
      </c>
      <c r="B94" s="733"/>
      <c r="C94" s="26"/>
      <c r="D94" s="26"/>
      <c r="E94" s="26"/>
      <c r="F94" s="26"/>
      <c r="G94" s="26"/>
      <c r="H94" s="26"/>
      <c r="I94" s="26"/>
      <c r="J94" s="1"/>
    </row>
    <row r="95" spans="1:11" s="17" customFormat="1" ht="10" customHeight="1">
      <c r="A95" s="724" t="s">
        <v>342</v>
      </c>
      <c r="B95" s="707" t="s">
        <v>343</v>
      </c>
      <c r="C95" s="720" t="s">
        <v>349</v>
      </c>
      <c r="D95" s="727" t="s">
        <v>102</v>
      </c>
      <c r="E95" s="720" t="s">
        <v>103</v>
      </c>
      <c r="F95" s="730" t="s">
        <v>451</v>
      </c>
      <c r="G95" s="107"/>
      <c r="H95" s="720" t="s">
        <v>104</v>
      </c>
      <c r="I95" s="717" t="s">
        <v>84</v>
      </c>
      <c r="J95" s="17" t="s">
        <v>345</v>
      </c>
      <c r="K95" s="142"/>
    </row>
    <row r="96" spans="1:11" s="17" customFormat="1" ht="25" customHeight="1">
      <c r="A96" s="725"/>
      <c r="B96" s="708"/>
      <c r="C96" s="721"/>
      <c r="D96" s="728"/>
      <c r="E96" s="721"/>
      <c r="F96" s="731"/>
      <c r="G96" s="412" t="s">
        <v>105</v>
      </c>
      <c r="H96" s="721"/>
      <c r="I96" s="718"/>
      <c r="J96" s="17" t="s">
        <v>346</v>
      </c>
      <c r="K96" s="142"/>
    </row>
    <row r="97" spans="1:11" s="17" customFormat="1" ht="12" customHeight="1" thickBot="1">
      <c r="A97" s="726"/>
      <c r="B97" s="709"/>
      <c r="C97" s="722"/>
      <c r="D97" s="729"/>
      <c r="E97" s="722"/>
      <c r="F97" s="108" t="s">
        <v>106</v>
      </c>
      <c r="G97" s="108" t="s">
        <v>106</v>
      </c>
      <c r="H97" s="722"/>
      <c r="I97" s="719"/>
      <c r="K97" s="142"/>
    </row>
    <row r="98" spans="1:11" s="17" customFormat="1" ht="42" customHeight="1">
      <c r="A98" s="135" t="s">
        <v>341</v>
      </c>
      <c r="B98" s="136"/>
      <c r="C98" s="46"/>
      <c r="D98" s="46"/>
      <c r="E98" s="46"/>
      <c r="F98" s="52"/>
      <c r="G98" s="52"/>
      <c r="H98" s="46"/>
      <c r="I98" s="49"/>
      <c r="J98" s="17">
        <f>B98*G98</f>
        <v>0</v>
      </c>
      <c r="K98" s="142"/>
    </row>
    <row r="99" spans="1:11" s="17" customFormat="1" ht="42" customHeight="1">
      <c r="A99" s="137" t="s">
        <v>341</v>
      </c>
      <c r="B99" s="138"/>
      <c r="C99" s="47"/>
      <c r="D99" s="47"/>
      <c r="E99" s="47"/>
      <c r="F99" s="53"/>
      <c r="G99" s="53"/>
      <c r="H99" s="47"/>
      <c r="I99" s="50"/>
      <c r="J99" s="17">
        <f t="shared" ref="J99:J114" si="3">B99*G99</f>
        <v>0</v>
      </c>
      <c r="K99" s="142"/>
    </row>
    <row r="100" spans="1:11" s="17" customFormat="1" ht="42" customHeight="1">
      <c r="A100" s="137" t="s">
        <v>341</v>
      </c>
      <c r="B100" s="138"/>
      <c r="C100" s="47"/>
      <c r="D100" s="47"/>
      <c r="E100" s="47"/>
      <c r="F100" s="53"/>
      <c r="G100" s="53"/>
      <c r="H100" s="47"/>
      <c r="I100" s="50"/>
      <c r="J100" s="17">
        <f t="shared" si="3"/>
        <v>0</v>
      </c>
      <c r="K100" s="142"/>
    </row>
    <row r="101" spans="1:11" s="17" customFormat="1" ht="42" customHeight="1">
      <c r="A101" s="137" t="s">
        <v>341</v>
      </c>
      <c r="B101" s="138"/>
      <c r="C101" s="47"/>
      <c r="D101" s="47"/>
      <c r="E101" s="47"/>
      <c r="F101" s="53"/>
      <c r="G101" s="53"/>
      <c r="H101" s="47"/>
      <c r="I101" s="50"/>
      <c r="J101" s="17">
        <f t="shared" si="3"/>
        <v>0</v>
      </c>
      <c r="K101" s="142"/>
    </row>
    <row r="102" spans="1:11" s="17" customFormat="1" ht="42" customHeight="1">
      <c r="A102" s="137" t="s">
        <v>341</v>
      </c>
      <c r="B102" s="138"/>
      <c r="C102" s="47"/>
      <c r="D102" s="47"/>
      <c r="E102" s="47"/>
      <c r="F102" s="53"/>
      <c r="G102" s="53"/>
      <c r="H102" s="47"/>
      <c r="I102" s="50"/>
      <c r="J102" s="17">
        <f t="shared" si="3"/>
        <v>0</v>
      </c>
      <c r="K102" s="142"/>
    </row>
    <row r="103" spans="1:11" s="17" customFormat="1" ht="42" customHeight="1">
      <c r="A103" s="137" t="s">
        <v>341</v>
      </c>
      <c r="B103" s="138"/>
      <c r="C103" s="47"/>
      <c r="D103" s="47"/>
      <c r="E103" s="47"/>
      <c r="F103" s="53"/>
      <c r="G103" s="53"/>
      <c r="H103" s="47"/>
      <c r="I103" s="50"/>
      <c r="J103" s="17">
        <f t="shared" si="3"/>
        <v>0</v>
      </c>
      <c r="K103" s="142"/>
    </row>
    <row r="104" spans="1:11" s="17" customFormat="1" ht="42" customHeight="1">
      <c r="A104" s="137" t="s">
        <v>341</v>
      </c>
      <c r="B104" s="138"/>
      <c r="C104" s="47"/>
      <c r="D104" s="47"/>
      <c r="E104" s="47"/>
      <c r="F104" s="53"/>
      <c r="G104" s="53"/>
      <c r="H104" s="47"/>
      <c r="I104" s="50"/>
      <c r="J104" s="17">
        <f t="shared" si="3"/>
        <v>0</v>
      </c>
      <c r="K104" s="142"/>
    </row>
    <row r="105" spans="1:11" s="17" customFormat="1" ht="42" customHeight="1">
      <c r="A105" s="137" t="s">
        <v>341</v>
      </c>
      <c r="B105" s="138"/>
      <c r="C105" s="47"/>
      <c r="D105" s="47"/>
      <c r="E105" s="47"/>
      <c r="F105" s="53"/>
      <c r="G105" s="53"/>
      <c r="H105" s="47"/>
      <c r="I105" s="50"/>
      <c r="J105" s="17">
        <f t="shared" si="3"/>
        <v>0</v>
      </c>
      <c r="K105" s="142"/>
    </row>
    <row r="106" spans="1:11" s="17" customFormat="1" ht="42" customHeight="1">
      <c r="A106" s="137" t="s">
        <v>341</v>
      </c>
      <c r="B106" s="138"/>
      <c r="C106" s="47"/>
      <c r="D106" s="47"/>
      <c r="E106" s="47"/>
      <c r="F106" s="53"/>
      <c r="G106" s="53"/>
      <c r="H106" s="47"/>
      <c r="I106" s="50"/>
      <c r="J106" s="17">
        <f t="shared" si="3"/>
        <v>0</v>
      </c>
      <c r="K106" s="142"/>
    </row>
    <row r="107" spans="1:11" s="17" customFormat="1" ht="42" customHeight="1">
      <c r="A107" s="137" t="s">
        <v>341</v>
      </c>
      <c r="B107" s="138"/>
      <c r="C107" s="47"/>
      <c r="D107" s="47"/>
      <c r="E107" s="47"/>
      <c r="F107" s="53"/>
      <c r="G107" s="53"/>
      <c r="H107" s="47"/>
      <c r="I107" s="50"/>
      <c r="J107" s="17">
        <f t="shared" si="3"/>
        <v>0</v>
      </c>
      <c r="K107" s="142"/>
    </row>
    <row r="108" spans="1:11" s="17" customFormat="1" ht="42" customHeight="1">
      <c r="A108" s="137" t="s">
        <v>341</v>
      </c>
      <c r="B108" s="138"/>
      <c r="C108" s="47"/>
      <c r="D108" s="47"/>
      <c r="E108" s="47"/>
      <c r="F108" s="53"/>
      <c r="G108" s="53"/>
      <c r="H108" s="47"/>
      <c r="I108" s="50"/>
      <c r="J108" s="17">
        <f t="shared" si="3"/>
        <v>0</v>
      </c>
      <c r="K108" s="142"/>
    </row>
    <row r="109" spans="1:11" s="17" customFormat="1" ht="42" customHeight="1">
      <c r="A109" s="137" t="s">
        <v>341</v>
      </c>
      <c r="B109" s="138"/>
      <c r="C109" s="47"/>
      <c r="D109" s="47"/>
      <c r="E109" s="47"/>
      <c r="F109" s="53"/>
      <c r="G109" s="53"/>
      <c r="H109" s="47"/>
      <c r="I109" s="50"/>
      <c r="J109" s="17">
        <f t="shared" si="3"/>
        <v>0</v>
      </c>
      <c r="K109" s="142"/>
    </row>
    <row r="110" spans="1:11" s="17" customFormat="1" ht="42" customHeight="1">
      <c r="A110" s="137" t="s">
        <v>341</v>
      </c>
      <c r="B110" s="138"/>
      <c r="C110" s="47"/>
      <c r="D110" s="47"/>
      <c r="E110" s="47"/>
      <c r="F110" s="53"/>
      <c r="G110" s="53"/>
      <c r="H110" s="47"/>
      <c r="I110" s="50"/>
      <c r="J110" s="17">
        <f t="shared" si="3"/>
        <v>0</v>
      </c>
      <c r="K110" s="142"/>
    </row>
    <row r="111" spans="1:11" s="17" customFormat="1" ht="42" customHeight="1">
      <c r="A111" s="137" t="s">
        <v>341</v>
      </c>
      <c r="B111" s="138"/>
      <c r="C111" s="47"/>
      <c r="D111" s="47"/>
      <c r="E111" s="47"/>
      <c r="F111" s="53"/>
      <c r="G111" s="53"/>
      <c r="H111" s="47"/>
      <c r="I111" s="50"/>
      <c r="J111" s="17">
        <f t="shared" si="3"/>
        <v>0</v>
      </c>
      <c r="K111" s="142"/>
    </row>
    <row r="112" spans="1:11" s="17" customFormat="1" ht="42" customHeight="1">
      <c r="A112" s="137" t="s">
        <v>341</v>
      </c>
      <c r="B112" s="138"/>
      <c r="C112" s="47"/>
      <c r="D112" s="47"/>
      <c r="E112" s="47"/>
      <c r="F112" s="53"/>
      <c r="G112" s="53"/>
      <c r="H112" s="47"/>
      <c r="I112" s="50"/>
      <c r="J112" s="17">
        <f t="shared" si="3"/>
        <v>0</v>
      </c>
      <c r="K112" s="142"/>
    </row>
    <row r="113" spans="1:11" s="17" customFormat="1" ht="42" customHeight="1">
      <c r="A113" s="137" t="s">
        <v>341</v>
      </c>
      <c r="B113" s="138"/>
      <c r="C113" s="47"/>
      <c r="D113" s="47"/>
      <c r="E113" s="47"/>
      <c r="F113" s="53"/>
      <c r="G113" s="53"/>
      <c r="H113" s="47"/>
      <c r="I113" s="50"/>
      <c r="J113" s="17">
        <f t="shared" si="3"/>
        <v>0</v>
      </c>
      <c r="K113" s="142"/>
    </row>
    <row r="114" spans="1:11" s="17" customFormat="1" ht="42" customHeight="1" thickBot="1">
      <c r="A114" s="139" t="s">
        <v>341</v>
      </c>
      <c r="B114" s="140"/>
      <c r="C114" s="48"/>
      <c r="D114" s="48"/>
      <c r="E114" s="48"/>
      <c r="F114" s="54"/>
      <c r="G114" s="54"/>
      <c r="H114" s="48"/>
      <c r="I114" s="51"/>
      <c r="J114" s="17">
        <f t="shared" si="3"/>
        <v>0</v>
      </c>
      <c r="K114" s="142"/>
    </row>
    <row r="115" spans="1:11" s="17" customFormat="1" ht="11">
      <c r="A115" s="109" t="s">
        <v>198</v>
      </c>
      <c r="B115" s="129"/>
      <c r="K115" s="142"/>
    </row>
    <row r="116" spans="1:11" s="17" customFormat="1" ht="11">
      <c r="A116" s="109" t="s">
        <v>107</v>
      </c>
      <c r="B116" s="129"/>
      <c r="K116" s="142"/>
    </row>
    <row r="117" spans="1:11">
      <c r="A117" s="26" t="s">
        <v>101</v>
      </c>
      <c r="B117" s="26"/>
      <c r="C117" s="26"/>
      <c r="D117" s="26"/>
      <c r="E117" s="26"/>
      <c r="F117" s="26"/>
      <c r="G117" s="26"/>
      <c r="H117" s="26"/>
      <c r="I117" s="26"/>
      <c r="J117" s="1"/>
    </row>
    <row r="118" spans="1:11" ht="10" customHeight="1">
      <c r="A118" s="26"/>
      <c r="B118" s="26"/>
      <c r="C118" s="26"/>
      <c r="D118" s="26"/>
      <c r="E118" s="26"/>
      <c r="F118" s="26"/>
      <c r="G118" s="26"/>
      <c r="H118" s="26"/>
      <c r="I118" s="26"/>
      <c r="J118" s="1"/>
    </row>
    <row r="119" spans="1:11" ht="15" customHeight="1">
      <c r="A119" s="588" t="s">
        <v>249</v>
      </c>
      <c r="B119" s="588"/>
      <c r="C119" s="588"/>
      <c r="D119" s="588"/>
      <c r="E119" s="588"/>
      <c r="F119" s="588"/>
      <c r="G119" s="588"/>
      <c r="H119" s="588"/>
      <c r="I119" s="588"/>
      <c r="J119" s="71"/>
    </row>
    <row r="120" spans="1:11" ht="20.149999999999999" customHeight="1">
      <c r="A120" s="26"/>
      <c r="B120" s="26"/>
      <c r="C120" s="26"/>
      <c r="D120" s="26"/>
      <c r="E120" s="26"/>
      <c r="F120" s="26"/>
      <c r="G120" s="26"/>
      <c r="H120" s="26"/>
      <c r="I120" s="26"/>
      <c r="J120" s="1"/>
    </row>
    <row r="121" spans="1:11" ht="20.149999999999999" customHeight="1">
      <c r="A121" s="26"/>
      <c r="B121" s="26"/>
      <c r="C121" s="26"/>
      <c r="D121" s="26"/>
      <c r="E121" s="26"/>
      <c r="F121" s="732" t="s">
        <v>10</v>
      </c>
      <c r="G121" s="732"/>
      <c r="H121" s="723" t="str">
        <f>H9</f>
        <v xml:space="preserve"> </v>
      </c>
      <c r="I121" s="723"/>
      <c r="J121" s="1"/>
    </row>
    <row r="122" spans="1:11" ht="17.5" customHeight="1" thickBot="1">
      <c r="A122" s="733" t="s">
        <v>250</v>
      </c>
      <c r="B122" s="733"/>
      <c r="C122" s="26"/>
      <c r="D122" s="26"/>
      <c r="E122" s="26"/>
      <c r="F122" s="26"/>
      <c r="G122" s="26"/>
      <c r="H122" s="26"/>
      <c r="I122" s="26"/>
      <c r="J122" s="1"/>
    </row>
    <row r="123" spans="1:11" s="17" customFormat="1" ht="10" customHeight="1">
      <c r="A123" s="724" t="s">
        <v>342</v>
      </c>
      <c r="B123" s="707" t="s">
        <v>343</v>
      </c>
      <c r="C123" s="720" t="s">
        <v>349</v>
      </c>
      <c r="D123" s="727" t="s">
        <v>102</v>
      </c>
      <c r="E123" s="720" t="s">
        <v>103</v>
      </c>
      <c r="F123" s="730" t="s">
        <v>451</v>
      </c>
      <c r="G123" s="107"/>
      <c r="H123" s="720" t="s">
        <v>104</v>
      </c>
      <c r="I123" s="717" t="s">
        <v>84</v>
      </c>
      <c r="J123" s="17" t="s">
        <v>345</v>
      </c>
      <c r="K123" s="142"/>
    </row>
    <row r="124" spans="1:11" s="17" customFormat="1" ht="25" customHeight="1">
      <c r="A124" s="725"/>
      <c r="B124" s="708"/>
      <c r="C124" s="721"/>
      <c r="D124" s="728"/>
      <c r="E124" s="721"/>
      <c r="F124" s="731"/>
      <c r="G124" s="412" t="s">
        <v>105</v>
      </c>
      <c r="H124" s="721"/>
      <c r="I124" s="718"/>
      <c r="J124" s="17" t="s">
        <v>346</v>
      </c>
      <c r="K124" s="142"/>
    </row>
    <row r="125" spans="1:11" s="17" customFormat="1" ht="12" customHeight="1" thickBot="1">
      <c r="A125" s="726"/>
      <c r="B125" s="709"/>
      <c r="C125" s="722"/>
      <c r="D125" s="729"/>
      <c r="E125" s="722"/>
      <c r="F125" s="108" t="s">
        <v>106</v>
      </c>
      <c r="G125" s="108" t="s">
        <v>106</v>
      </c>
      <c r="H125" s="722"/>
      <c r="I125" s="719"/>
      <c r="K125" s="142"/>
    </row>
    <row r="126" spans="1:11" s="17" customFormat="1" ht="42" customHeight="1">
      <c r="A126" s="135" t="s">
        <v>341</v>
      </c>
      <c r="B126" s="136"/>
      <c r="C126" s="46"/>
      <c r="D126" s="46"/>
      <c r="E126" s="46"/>
      <c r="F126" s="52"/>
      <c r="G126" s="52"/>
      <c r="H126" s="46"/>
      <c r="I126" s="49"/>
      <c r="J126" s="17">
        <f t="shared" ref="J126:J142" si="4">B126*G126</f>
        <v>0</v>
      </c>
      <c r="K126" s="142"/>
    </row>
    <row r="127" spans="1:11" s="17" customFormat="1" ht="42" customHeight="1">
      <c r="A127" s="137" t="s">
        <v>341</v>
      </c>
      <c r="B127" s="138"/>
      <c r="C127" s="47"/>
      <c r="D127" s="47"/>
      <c r="E127" s="47"/>
      <c r="F127" s="53"/>
      <c r="G127" s="53"/>
      <c r="H127" s="47"/>
      <c r="I127" s="50"/>
      <c r="J127" s="17">
        <f t="shared" si="4"/>
        <v>0</v>
      </c>
      <c r="K127" s="142"/>
    </row>
    <row r="128" spans="1:11" s="17" customFormat="1" ht="42" customHeight="1">
      <c r="A128" s="137" t="s">
        <v>341</v>
      </c>
      <c r="B128" s="138"/>
      <c r="C128" s="47"/>
      <c r="D128" s="47"/>
      <c r="E128" s="47"/>
      <c r="F128" s="53"/>
      <c r="G128" s="53"/>
      <c r="H128" s="47"/>
      <c r="I128" s="50"/>
      <c r="J128" s="17">
        <f t="shared" si="4"/>
        <v>0</v>
      </c>
      <c r="K128" s="142"/>
    </row>
    <row r="129" spans="1:11" s="17" customFormat="1" ht="42" customHeight="1">
      <c r="A129" s="137" t="s">
        <v>341</v>
      </c>
      <c r="B129" s="138"/>
      <c r="C129" s="47"/>
      <c r="D129" s="47"/>
      <c r="E129" s="47"/>
      <c r="F129" s="53"/>
      <c r="G129" s="53"/>
      <c r="H129" s="47"/>
      <c r="I129" s="50"/>
      <c r="J129" s="17">
        <f t="shared" si="4"/>
        <v>0</v>
      </c>
      <c r="K129" s="142"/>
    </row>
    <row r="130" spans="1:11" s="17" customFormat="1" ht="42" customHeight="1">
      <c r="A130" s="137" t="s">
        <v>341</v>
      </c>
      <c r="B130" s="138"/>
      <c r="C130" s="47"/>
      <c r="D130" s="47"/>
      <c r="E130" s="47"/>
      <c r="F130" s="53"/>
      <c r="G130" s="53"/>
      <c r="H130" s="47"/>
      <c r="I130" s="50"/>
      <c r="J130" s="17">
        <f t="shared" si="4"/>
        <v>0</v>
      </c>
      <c r="K130" s="142"/>
    </row>
    <row r="131" spans="1:11" s="17" customFormat="1" ht="42" customHeight="1">
      <c r="A131" s="137" t="s">
        <v>341</v>
      </c>
      <c r="B131" s="138"/>
      <c r="C131" s="47"/>
      <c r="D131" s="47"/>
      <c r="E131" s="47"/>
      <c r="F131" s="53"/>
      <c r="G131" s="53"/>
      <c r="H131" s="47"/>
      <c r="I131" s="50"/>
      <c r="J131" s="17">
        <f t="shared" si="4"/>
        <v>0</v>
      </c>
      <c r="K131" s="142"/>
    </row>
    <row r="132" spans="1:11" s="17" customFormat="1" ht="42" customHeight="1">
      <c r="A132" s="137" t="s">
        <v>341</v>
      </c>
      <c r="B132" s="138"/>
      <c r="C132" s="47"/>
      <c r="D132" s="47"/>
      <c r="E132" s="47"/>
      <c r="F132" s="53"/>
      <c r="G132" s="53"/>
      <c r="H132" s="47"/>
      <c r="I132" s="50"/>
      <c r="J132" s="17">
        <f t="shared" si="4"/>
        <v>0</v>
      </c>
      <c r="K132" s="142"/>
    </row>
    <row r="133" spans="1:11" s="17" customFormat="1" ht="42" customHeight="1">
      <c r="A133" s="137" t="s">
        <v>341</v>
      </c>
      <c r="B133" s="138"/>
      <c r="C133" s="47"/>
      <c r="D133" s="47"/>
      <c r="E133" s="47"/>
      <c r="F133" s="53"/>
      <c r="G133" s="53"/>
      <c r="H133" s="47"/>
      <c r="I133" s="50"/>
      <c r="J133" s="17">
        <f t="shared" si="4"/>
        <v>0</v>
      </c>
      <c r="K133" s="142"/>
    </row>
    <row r="134" spans="1:11" s="17" customFormat="1" ht="42" customHeight="1">
      <c r="A134" s="137" t="s">
        <v>341</v>
      </c>
      <c r="B134" s="138"/>
      <c r="C134" s="47"/>
      <c r="D134" s="47"/>
      <c r="E134" s="47"/>
      <c r="F134" s="53"/>
      <c r="G134" s="53"/>
      <c r="H134" s="47"/>
      <c r="I134" s="50"/>
      <c r="J134" s="17">
        <f t="shared" si="4"/>
        <v>0</v>
      </c>
      <c r="K134" s="142"/>
    </row>
    <row r="135" spans="1:11" s="17" customFormat="1" ht="42" customHeight="1">
      <c r="A135" s="137" t="s">
        <v>341</v>
      </c>
      <c r="B135" s="138"/>
      <c r="C135" s="47"/>
      <c r="D135" s="47"/>
      <c r="E135" s="47"/>
      <c r="F135" s="53"/>
      <c r="G135" s="53"/>
      <c r="H135" s="47"/>
      <c r="I135" s="50"/>
      <c r="J135" s="17">
        <f t="shared" si="4"/>
        <v>0</v>
      </c>
      <c r="K135" s="142"/>
    </row>
    <row r="136" spans="1:11" s="17" customFormat="1" ht="42" customHeight="1">
      <c r="A136" s="137" t="s">
        <v>341</v>
      </c>
      <c r="B136" s="138"/>
      <c r="C136" s="47"/>
      <c r="D136" s="47"/>
      <c r="E136" s="47"/>
      <c r="F136" s="53"/>
      <c r="G136" s="53"/>
      <c r="H136" s="47"/>
      <c r="I136" s="50"/>
      <c r="J136" s="17">
        <f t="shared" si="4"/>
        <v>0</v>
      </c>
      <c r="K136" s="142"/>
    </row>
    <row r="137" spans="1:11" s="17" customFormat="1" ht="42" customHeight="1">
      <c r="A137" s="137" t="s">
        <v>341</v>
      </c>
      <c r="B137" s="138"/>
      <c r="C137" s="47"/>
      <c r="D137" s="47"/>
      <c r="E137" s="47"/>
      <c r="F137" s="53"/>
      <c r="G137" s="53"/>
      <c r="H137" s="47"/>
      <c r="I137" s="50"/>
      <c r="J137" s="17">
        <f t="shared" si="4"/>
        <v>0</v>
      </c>
      <c r="K137" s="142"/>
    </row>
    <row r="138" spans="1:11" s="17" customFormat="1" ht="42" customHeight="1">
      <c r="A138" s="137" t="s">
        <v>341</v>
      </c>
      <c r="B138" s="138"/>
      <c r="C138" s="47"/>
      <c r="D138" s="47"/>
      <c r="E138" s="47"/>
      <c r="F138" s="53"/>
      <c r="G138" s="53"/>
      <c r="H138" s="47"/>
      <c r="I138" s="50"/>
      <c r="J138" s="17">
        <f t="shared" si="4"/>
        <v>0</v>
      </c>
      <c r="K138" s="142"/>
    </row>
    <row r="139" spans="1:11" s="17" customFormat="1" ht="42" customHeight="1">
      <c r="A139" s="137" t="s">
        <v>341</v>
      </c>
      <c r="B139" s="138"/>
      <c r="C139" s="47"/>
      <c r="D139" s="47"/>
      <c r="E139" s="47"/>
      <c r="F139" s="53"/>
      <c r="G139" s="53"/>
      <c r="H139" s="47"/>
      <c r="I139" s="50"/>
      <c r="J139" s="17">
        <f t="shared" si="4"/>
        <v>0</v>
      </c>
      <c r="K139" s="142"/>
    </row>
    <row r="140" spans="1:11" s="17" customFormat="1" ht="42" customHeight="1">
      <c r="A140" s="137" t="s">
        <v>341</v>
      </c>
      <c r="B140" s="138"/>
      <c r="C140" s="47"/>
      <c r="D140" s="47"/>
      <c r="E140" s="47"/>
      <c r="F140" s="53"/>
      <c r="G140" s="53"/>
      <c r="H140" s="47"/>
      <c r="I140" s="50"/>
      <c r="J140" s="17">
        <f t="shared" si="4"/>
        <v>0</v>
      </c>
      <c r="K140" s="142"/>
    </row>
    <row r="141" spans="1:11" s="17" customFormat="1" ht="42" customHeight="1">
      <c r="A141" s="137" t="s">
        <v>341</v>
      </c>
      <c r="B141" s="138"/>
      <c r="C141" s="47"/>
      <c r="D141" s="47"/>
      <c r="E141" s="47"/>
      <c r="F141" s="53"/>
      <c r="G141" s="53"/>
      <c r="H141" s="47"/>
      <c r="I141" s="50"/>
      <c r="J141" s="17">
        <f t="shared" si="4"/>
        <v>0</v>
      </c>
      <c r="K141" s="142"/>
    </row>
    <row r="142" spans="1:11" s="17" customFormat="1" ht="42" customHeight="1" thickBot="1">
      <c r="A142" s="139" t="s">
        <v>341</v>
      </c>
      <c r="B142" s="140"/>
      <c r="C142" s="48"/>
      <c r="D142" s="48"/>
      <c r="E142" s="48"/>
      <c r="F142" s="54"/>
      <c r="G142" s="54"/>
      <c r="H142" s="48"/>
      <c r="I142" s="51"/>
      <c r="J142" s="17">
        <f t="shared" si="4"/>
        <v>0</v>
      </c>
      <c r="K142" s="142"/>
    </row>
    <row r="143" spans="1:11" s="17" customFormat="1" ht="11">
      <c r="A143" s="109" t="s">
        <v>198</v>
      </c>
      <c r="B143" s="129"/>
      <c r="K143" s="142"/>
    </row>
    <row r="144" spans="1:11" s="17" customFormat="1" ht="11">
      <c r="A144" s="109" t="s">
        <v>107</v>
      </c>
      <c r="B144" s="129"/>
      <c r="K144" s="142"/>
    </row>
    <row r="145" spans="1:10">
      <c r="A145" s="26"/>
      <c r="B145" s="26"/>
      <c r="C145" s="26"/>
      <c r="D145" s="26"/>
      <c r="E145" s="26"/>
      <c r="F145" s="26"/>
      <c r="G145" s="26"/>
      <c r="H145" s="26"/>
      <c r="I145" s="26"/>
      <c r="J145" s="1"/>
    </row>
    <row r="148" spans="1:10">
      <c r="A148" s="26"/>
      <c r="B148" s="26"/>
      <c r="C148" s="26"/>
      <c r="D148" s="26"/>
      <c r="E148" s="26"/>
      <c r="F148" s="26"/>
      <c r="G148" s="26"/>
      <c r="H148" s="26"/>
      <c r="I148" s="26"/>
    </row>
    <row r="149" spans="1:10">
      <c r="A149" s="26"/>
      <c r="B149" s="26"/>
      <c r="C149" s="26"/>
      <c r="D149" s="26"/>
      <c r="E149" s="26"/>
      <c r="F149" s="26"/>
      <c r="G149" s="26"/>
      <c r="H149" s="26"/>
      <c r="I149" s="26"/>
    </row>
    <row r="150" spans="1:10">
      <c r="A150" s="26"/>
      <c r="B150" s="26"/>
      <c r="C150" s="26"/>
      <c r="D150" s="26"/>
      <c r="E150" s="26"/>
      <c r="F150" s="26"/>
      <c r="G150" s="26"/>
      <c r="H150" s="26"/>
      <c r="I150" s="26"/>
    </row>
    <row r="151" spans="1:10">
      <c r="A151" s="26"/>
      <c r="B151" s="26"/>
      <c r="C151" s="26"/>
      <c r="D151" s="26"/>
      <c r="E151" s="26"/>
      <c r="F151" s="26"/>
      <c r="G151" s="26"/>
      <c r="H151" s="26"/>
      <c r="I151" s="26"/>
    </row>
    <row r="152" spans="1:10">
      <c r="A152" s="26"/>
      <c r="B152" s="26"/>
      <c r="C152" s="26"/>
      <c r="D152" s="26"/>
      <c r="E152" s="26"/>
      <c r="F152" s="26"/>
      <c r="G152" s="26"/>
      <c r="H152" s="26"/>
      <c r="I152" s="26"/>
    </row>
    <row r="153" spans="1:10">
      <c r="A153" s="26"/>
      <c r="B153" s="26"/>
      <c r="C153" s="26"/>
      <c r="D153" s="26"/>
      <c r="E153" s="26"/>
      <c r="F153" s="26"/>
      <c r="G153" s="26"/>
      <c r="H153" s="26"/>
      <c r="I153" s="26"/>
    </row>
    <row r="154" spans="1:10">
      <c r="A154" s="26"/>
      <c r="B154" s="26"/>
      <c r="C154" s="26"/>
      <c r="D154" s="26"/>
      <c r="E154" s="26"/>
      <c r="F154" s="26"/>
      <c r="G154" s="26"/>
      <c r="H154" s="26"/>
      <c r="I154" s="26"/>
    </row>
    <row r="155" spans="1:10">
      <c r="A155" s="26"/>
      <c r="B155" s="26"/>
      <c r="C155" s="26"/>
      <c r="D155" s="26"/>
      <c r="E155" s="26"/>
      <c r="F155" s="26"/>
      <c r="G155" s="26"/>
      <c r="H155" s="26"/>
      <c r="I155" s="26"/>
    </row>
    <row r="156" spans="1:10">
      <c r="A156" s="26"/>
      <c r="B156" s="26"/>
      <c r="C156" s="26"/>
      <c r="D156" s="26"/>
      <c r="E156" s="26"/>
      <c r="F156" s="26"/>
      <c r="G156" s="26"/>
      <c r="H156" s="26"/>
      <c r="I156" s="26"/>
    </row>
    <row r="157" spans="1:10">
      <c r="A157" s="26"/>
      <c r="B157" s="26"/>
      <c r="C157" s="26"/>
      <c r="D157" s="26"/>
      <c r="E157" s="26"/>
      <c r="F157" s="26"/>
      <c r="G157" s="26"/>
      <c r="H157" s="26"/>
      <c r="I157" s="26"/>
    </row>
    <row r="158" spans="1:10">
      <c r="A158" s="26"/>
      <c r="B158" s="26"/>
      <c r="C158" s="26"/>
      <c r="D158" s="26"/>
      <c r="E158" s="26"/>
      <c r="F158" s="26"/>
      <c r="G158" s="26"/>
      <c r="H158" s="26"/>
      <c r="I158" s="26"/>
    </row>
    <row r="159" spans="1:10">
      <c r="A159" s="26"/>
      <c r="B159" s="26"/>
      <c r="C159" s="26"/>
      <c r="D159" s="26"/>
      <c r="E159" s="26"/>
      <c r="F159" s="26"/>
      <c r="G159" s="26"/>
      <c r="H159" s="26"/>
      <c r="I159" s="26"/>
    </row>
    <row r="160" spans="1:10">
      <c r="A160" s="26"/>
      <c r="B160" s="26"/>
      <c r="C160" s="26"/>
      <c r="D160" s="26"/>
      <c r="E160" s="26"/>
      <c r="F160" s="26"/>
      <c r="G160" s="26"/>
      <c r="H160" s="26"/>
      <c r="I160" s="26"/>
    </row>
    <row r="161" spans="1:9">
      <c r="A161" s="26"/>
      <c r="B161" s="26"/>
      <c r="C161" s="26"/>
      <c r="D161" s="26"/>
      <c r="E161" s="26"/>
      <c r="F161" s="26"/>
      <c r="G161" s="26"/>
      <c r="H161" s="26"/>
      <c r="I161" s="26"/>
    </row>
    <row r="162" spans="1:9">
      <c r="A162" s="26"/>
      <c r="B162" s="26"/>
      <c r="C162" s="26"/>
      <c r="D162" s="26"/>
      <c r="E162" s="26"/>
      <c r="F162" s="26"/>
      <c r="G162" s="26"/>
      <c r="H162" s="26"/>
      <c r="I162" s="26"/>
    </row>
    <row r="163" spans="1:9">
      <c r="A163" s="26"/>
      <c r="B163" s="26"/>
      <c r="C163" s="26"/>
      <c r="D163" s="26"/>
      <c r="E163" s="26"/>
      <c r="F163" s="26"/>
      <c r="G163" s="26"/>
      <c r="H163" s="26"/>
      <c r="I163" s="26"/>
    </row>
    <row r="164" spans="1:9">
      <c r="A164" s="26"/>
      <c r="B164" s="26"/>
      <c r="C164" s="26"/>
      <c r="D164" s="26"/>
      <c r="E164" s="26"/>
      <c r="F164" s="26"/>
      <c r="G164" s="26"/>
      <c r="H164" s="26"/>
      <c r="I164" s="26"/>
    </row>
    <row r="165" spans="1:9">
      <c r="A165" s="26"/>
      <c r="B165" s="26"/>
      <c r="C165" s="26"/>
      <c r="D165" s="26"/>
      <c r="E165" s="26"/>
      <c r="F165" s="26"/>
      <c r="G165" s="26"/>
      <c r="H165" s="26"/>
      <c r="I165" s="26"/>
    </row>
    <row r="166" spans="1:9">
      <c r="A166" s="26"/>
      <c r="B166" s="26"/>
      <c r="C166" s="26"/>
      <c r="D166" s="26"/>
      <c r="E166" s="26"/>
      <c r="F166" s="26"/>
      <c r="G166" s="26"/>
      <c r="H166" s="26"/>
      <c r="I166" s="26"/>
    </row>
    <row r="167" spans="1:9">
      <c r="A167" s="26"/>
      <c r="B167" s="26"/>
      <c r="C167" s="26"/>
      <c r="D167" s="26"/>
      <c r="E167" s="26"/>
      <c r="F167" s="26"/>
      <c r="G167" s="26"/>
      <c r="H167" s="26"/>
      <c r="I167" s="26"/>
    </row>
    <row r="168" spans="1:9">
      <c r="A168" s="26"/>
      <c r="B168" s="26"/>
      <c r="C168" s="26"/>
      <c r="D168" s="26"/>
      <c r="E168" s="26"/>
      <c r="F168" s="26"/>
      <c r="G168" s="26"/>
      <c r="H168" s="26"/>
      <c r="I168" s="26"/>
    </row>
    <row r="169" spans="1:9">
      <c r="A169" s="26"/>
      <c r="B169" s="26"/>
      <c r="C169" s="26"/>
      <c r="D169" s="26"/>
      <c r="E169" s="26"/>
      <c r="F169" s="26"/>
      <c r="G169" s="26"/>
      <c r="H169" s="26"/>
      <c r="I169" s="26"/>
    </row>
    <row r="170" spans="1:9">
      <c r="A170" s="26"/>
      <c r="B170" s="26"/>
      <c r="C170" s="26"/>
      <c r="D170" s="26"/>
      <c r="E170" s="26"/>
      <c r="F170" s="26"/>
      <c r="G170" s="26"/>
      <c r="H170" s="26"/>
      <c r="I170" s="26"/>
    </row>
    <row r="171" spans="1:9">
      <c r="A171" s="26"/>
      <c r="B171" s="26"/>
      <c r="C171" s="26"/>
      <c r="D171" s="26"/>
      <c r="E171" s="26"/>
      <c r="F171" s="26"/>
      <c r="G171" s="26"/>
      <c r="H171" s="26"/>
      <c r="I171" s="26"/>
    </row>
    <row r="172" spans="1:9">
      <c r="A172" s="26"/>
      <c r="B172" s="26"/>
      <c r="C172" s="26"/>
      <c r="D172" s="26"/>
      <c r="E172" s="26"/>
      <c r="F172" s="26"/>
      <c r="G172" s="26"/>
      <c r="H172" s="26"/>
      <c r="I172" s="26"/>
    </row>
    <row r="173" spans="1:9">
      <c r="A173" s="26"/>
      <c r="B173" s="26"/>
      <c r="C173" s="26"/>
      <c r="D173" s="26"/>
      <c r="E173" s="26"/>
      <c r="F173" s="26"/>
      <c r="G173" s="26"/>
      <c r="H173" s="26"/>
      <c r="I173" s="26"/>
    </row>
    <row r="174" spans="1:9">
      <c r="A174" s="26"/>
      <c r="B174" s="26"/>
      <c r="C174" s="26"/>
      <c r="D174" s="26"/>
      <c r="E174" s="26"/>
      <c r="F174" s="26"/>
      <c r="G174" s="26"/>
      <c r="H174" s="26"/>
      <c r="I174" s="26"/>
    </row>
    <row r="175" spans="1:9">
      <c r="A175" s="26"/>
      <c r="B175" s="26"/>
      <c r="C175" s="26"/>
      <c r="D175" s="26"/>
      <c r="E175" s="26"/>
      <c r="F175" s="26"/>
      <c r="G175" s="26"/>
      <c r="H175" s="26"/>
      <c r="I175" s="26"/>
    </row>
    <row r="176" spans="1:9">
      <c r="A176" s="26"/>
      <c r="B176" s="26"/>
      <c r="C176" s="26"/>
      <c r="D176" s="26"/>
      <c r="E176" s="26"/>
      <c r="F176" s="26"/>
      <c r="G176" s="26"/>
      <c r="H176" s="26"/>
      <c r="I176" s="26"/>
    </row>
    <row r="177" spans="1:9">
      <c r="A177" s="26"/>
      <c r="B177" s="26"/>
      <c r="C177" s="26"/>
      <c r="D177" s="26"/>
      <c r="E177" s="26"/>
      <c r="F177" s="26"/>
      <c r="G177" s="26"/>
      <c r="H177" s="26"/>
      <c r="I177" s="26"/>
    </row>
    <row r="178" spans="1:9">
      <c r="A178" s="26"/>
      <c r="B178" s="26"/>
      <c r="C178" s="26"/>
      <c r="D178" s="26"/>
      <c r="E178" s="26"/>
      <c r="F178" s="26"/>
      <c r="G178" s="26"/>
      <c r="H178" s="26"/>
      <c r="I178" s="26"/>
    </row>
    <row r="179" spans="1:9">
      <c r="A179" s="26"/>
      <c r="B179" s="26"/>
      <c r="C179" s="26"/>
      <c r="D179" s="26"/>
      <c r="E179" s="26"/>
      <c r="F179" s="26"/>
      <c r="G179" s="26"/>
      <c r="H179" s="26"/>
      <c r="I179" s="26"/>
    </row>
    <row r="180" spans="1:9">
      <c r="A180" s="26"/>
      <c r="B180" s="26"/>
      <c r="C180" s="26"/>
      <c r="D180" s="26"/>
      <c r="E180" s="26"/>
      <c r="F180" s="26"/>
      <c r="G180" s="26"/>
      <c r="H180" s="26"/>
      <c r="I180" s="26"/>
    </row>
    <row r="181" spans="1:9">
      <c r="A181" s="26"/>
      <c r="B181" s="26"/>
      <c r="C181" s="26"/>
      <c r="D181" s="26"/>
      <c r="E181" s="26"/>
      <c r="F181" s="26"/>
      <c r="G181" s="26"/>
      <c r="H181" s="26"/>
      <c r="I181" s="26"/>
    </row>
    <row r="182" spans="1:9">
      <c r="A182" s="26"/>
      <c r="B182" s="26"/>
      <c r="C182" s="26"/>
      <c r="D182" s="26"/>
      <c r="E182" s="26"/>
      <c r="F182" s="26"/>
      <c r="G182" s="26"/>
      <c r="H182" s="26"/>
      <c r="I182" s="26"/>
    </row>
    <row r="183" spans="1:9">
      <c r="A183" s="26"/>
      <c r="B183" s="26"/>
      <c r="C183" s="26"/>
      <c r="D183" s="26"/>
      <c r="E183" s="26"/>
      <c r="F183" s="26"/>
      <c r="G183" s="26"/>
      <c r="H183" s="26"/>
      <c r="I183" s="26"/>
    </row>
    <row r="184" spans="1:9">
      <c r="A184" s="26"/>
      <c r="B184" s="26"/>
      <c r="C184" s="26"/>
      <c r="D184" s="26"/>
      <c r="E184" s="26"/>
      <c r="F184" s="26"/>
      <c r="G184" s="26"/>
      <c r="H184" s="26"/>
      <c r="I184" s="26"/>
    </row>
    <row r="185" spans="1:9">
      <c r="A185" s="26"/>
      <c r="B185" s="26"/>
      <c r="C185" s="26"/>
      <c r="D185" s="26"/>
      <c r="E185" s="26"/>
      <c r="F185" s="26"/>
      <c r="G185" s="26"/>
      <c r="H185" s="26"/>
      <c r="I185" s="26"/>
    </row>
    <row r="186" spans="1:9">
      <c r="A186" s="26"/>
      <c r="B186" s="26"/>
      <c r="C186" s="26"/>
      <c r="D186" s="26"/>
      <c r="E186" s="26"/>
      <c r="F186" s="26"/>
      <c r="G186" s="26"/>
      <c r="H186" s="26"/>
      <c r="I186" s="26"/>
    </row>
    <row r="187" spans="1:9">
      <c r="A187" s="26"/>
      <c r="B187" s="26"/>
      <c r="C187" s="26"/>
      <c r="D187" s="26"/>
      <c r="E187" s="26"/>
      <c r="F187" s="26"/>
      <c r="G187" s="26"/>
      <c r="H187" s="26"/>
      <c r="I187" s="26"/>
    </row>
    <row r="188" spans="1:9">
      <c r="A188" s="26"/>
      <c r="B188" s="26"/>
      <c r="C188" s="26"/>
      <c r="D188" s="26"/>
      <c r="E188" s="26"/>
      <c r="F188" s="26"/>
      <c r="G188" s="26"/>
      <c r="H188" s="26"/>
      <c r="I188" s="26"/>
    </row>
    <row r="189" spans="1:9">
      <c r="A189" s="26"/>
      <c r="B189" s="26"/>
      <c r="C189" s="26"/>
      <c r="D189" s="26"/>
      <c r="E189" s="26"/>
      <c r="F189" s="26"/>
      <c r="G189" s="26"/>
      <c r="H189" s="26"/>
      <c r="I189" s="26"/>
    </row>
  </sheetData>
  <sheetProtection selectLockedCells="1"/>
  <mergeCells count="60">
    <mergeCell ref="A7:I7"/>
    <mergeCell ref="F11:F12"/>
    <mergeCell ref="A11:A13"/>
    <mergeCell ref="C11:C13"/>
    <mergeCell ref="I11:I13"/>
    <mergeCell ref="D11:D13"/>
    <mergeCell ref="E11:E13"/>
    <mergeCell ref="H11:H13"/>
    <mergeCell ref="H9:I9"/>
    <mergeCell ref="B11:B13"/>
    <mergeCell ref="A35:I35"/>
    <mergeCell ref="F37:G37"/>
    <mergeCell ref="B67:B69"/>
    <mergeCell ref="F65:G65"/>
    <mergeCell ref="F9:G9"/>
    <mergeCell ref="A10:B10"/>
    <mergeCell ref="H37:I37"/>
    <mergeCell ref="I67:I69"/>
    <mergeCell ref="A67:A69"/>
    <mergeCell ref="C67:C69"/>
    <mergeCell ref="I39:I41"/>
    <mergeCell ref="B39:B41"/>
    <mergeCell ref="A38:B38"/>
    <mergeCell ref="A63:I63"/>
    <mergeCell ref="H65:I65"/>
    <mergeCell ref="D67:D69"/>
    <mergeCell ref="H93:I93"/>
    <mergeCell ref="D39:D41"/>
    <mergeCell ref="E39:E41"/>
    <mergeCell ref="H67:H69"/>
    <mergeCell ref="A39:A41"/>
    <mergeCell ref="C39:C41"/>
    <mergeCell ref="H39:H41"/>
    <mergeCell ref="F39:F40"/>
    <mergeCell ref="A66:B66"/>
    <mergeCell ref="A91:I91"/>
    <mergeCell ref="E67:E69"/>
    <mergeCell ref="F67:F68"/>
    <mergeCell ref="F93:G93"/>
    <mergeCell ref="C95:C97"/>
    <mergeCell ref="D95:D97"/>
    <mergeCell ref="A94:B94"/>
    <mergeCell ref="E95:E97"/>
    <mergeCell ref="F95:F96"/>
    <mergeCell ref="I123:I125"/>
    <mergeCell ref="B123:B125"/>
    <mergeCell ref="H95:H97"/>
    <mergeCell ref="I95:I97"/>
    <mergeCell ref="B95:B97"/>
    <mergeCell ref="A119:I119"/>
    <mergeCell ref="H121:I121"/>
    <mergeCell ref="A123:A125"/>
    <mergeCell ref="C123:C125"/>
    <mergeCell ref="D123:D125"/>
    <mergeCell ref="E123:E125"/>
    <mergeCell ref="F123:F124"/>
    <mergeCell ref="A95:A97"/>
    <mergeCell ref="H123:H125"/>
    <mergeCell ref="F121:G121"/>
    <mergeCell ref="A122:B122"/>
  </mergeCells>
  <phoneticPr fontId="4"/>
  <dataValidations count="3">
    <dataValidation type="whole" operator="greaterThanOrEqual" allowBlank="1" showInputMessage="1" showErrorMessage="1" errorTitle="入力確認" error="受入人数を含んだ人数を入力してください。" sqref="F14 F98 F42 F70 F126" xr:uid="{00000000-0002-0000-0900-000000000000}">
      <formula1>G14</formula1>
    </dataValidation>
    <dataValidation type="whole" operator="lessThanOrEqual" allowBlank="1" showInputMessage="1" showErrorMessage="1" errorTitle="入力確認" error="参加者数の内数となります。_x000a_" sqref="G14 G98 G42 G70 G126" xr:uid="{00000000-0002-0000-0900-000001000000}">
      <formula1>F14</formula1>
    </dataValidation>
    <dataValidation type="list" allowBlank="1" showInputMessage="1" showErrorMessage="1" sqref="A94 A66 A122 A10 A38" xr:uid="{00000000-0002-0000-0900-000002000000}">
      <formula1>$K$8:$K$10</formula1>
    </dataValidation>
  </dataValidations>
  <printOptions horizontalCentered="1"/>
  <pageMargins left="0.19685039370078741" right="0.19685039370078741" top="0.39370078740157483" bottom="0.11811023622047245" header="0.51181102362204722" footer="0.15748031496062992"/>
  <pageSetup paperSize="9" scale="96" orientation="portrait" blackAndWhite="1" r:id="rId1"/>
  <headerFooter alignWithMargins="0"/>
  <rowBreaks count="4" manualBreakCount="4">
    <brk id="32" max="8" man="1"/>
    <brk id="60" max="8" man="1"/>
    <brk id="88" max="8" man="1"/>
    <brk id="116" max="8" man="1"/>
  </rowBreak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indexed="51"/>
  </sheetPr>
  <dimension ref="A1:I234"/>
  <sheetViews>
    <sheetView view="pageBreakPreview" topLeftCell="A36" zoomScaleNormal="100" zoomScaleSheetLayoutView="100" workbookViewId="0">
      <selection activeCell="M6" sqref="M6"/>
    </sheetView>
  </sheetViews>
  <sheetFormatPr defaultColWidth="9" defaultRowHeight="13"/>
  <cols>
    <col min="1" max="1" width="3.08984375" style="4" customWidth="1"/>
    <col min="2" max="2" width="4.26953125" style="4" customWidth="1"/>
    <col min="3" max="3" width="26.36328125" style="4" customWidth="1"/>
    <col min="4" max="4" width="17.90625" style="4" customWidth="1"/>
    <col min="5" max="5" width="16.36328125" style="4" customWidth="1"/>
    <col min="6" max="6" width="18.453125" style="4" customWidth="1"/>
    <col min="7" max="16384" width="9" style="4"/>
  </cols>
  <sheetData>
    <row r="1" spans="1:9">
      <c r="C1" s="227" t="str">
        <f>"新人　"&amp;入力シート!D26&amp;"人"</f>
        <v>新人　人</v>
      </c>
      <c r="D1" s="117" t="str">
        <f>"保健師　"&amp;入力シート!D27&amp;"人"</f>
        <v>保健師　人</v>
      </c>
      <c r="E1" s="39" t="str">
        <f>"助産師　"&amp;入力シート!D28&amp;"人"</f>
        <v>助産師　人</v>
      </c>
      <c r="F1" s="1" t="s">
        <v>408</v>
      </c>
      <c r="H1" s="232"/>
      <c r="I1" s="232"/>
    </row>
    <row r="2" spans="1:9">
      <c r="C2" s="451" t="str">
        <f>IF(C1=C4,"一致","不一致")</f>
        <v>不一致</v>
      </c>
      <c r="D2" s="451" t="str">
        <f t="shared" ref="D2:F2" si="0">IF(D1=D4,"一致","不一致")</f>
        <v>不一致</v>
      </c>
      <c r="E2" s="451" t="str">
        <f t="shared" si="0"/>
        <v>不一致</v>
      </c>
      <c r="F2" s="451" t="str">
        <f t="shared" si="0"/>
        <v>不一致</v>
      </c>
      <c r="H2" s="232"/>
      <c r="I2" s="232"/>
    </row>
    <row r="3" spans="1:9">
      <c r="C3" s="450" t="s">
        <v>304</v>
      </c>
      <c r="D3" s="450" t="s">
        <v>305</v>
      </c>
      <c r="E3" s="450" t="s">
        <v>306</v>
      </c>
      <c r="F3" s="450" t="s">
        <v>307</v>
      </c>
      <c r="H3" s="232"/>
      <c r="I3" s="232"/>
    </row>
    <row r="4" spans="1:9">
      <c r="C4" s="451">
        <f>COUNTIF($E$10:$E$49,$C$3)+COUNTIF($E$56:$E$95,$C$3)+COUNTIF($E$102:$E$141,$C$3)+COUNTIF($E$148:$E$187,$C$3)+COUNTIF($E$194:$E$233,$C$3)</f>
        <v>0</v>
      </c>
      <c r="D4" s="451">
        <f>COUNTIF($E$10:$E$49,$D$3)+COUNTIF($E$56:$E$95,$D$3)+COUNTIF($E$102:$E$141,$D$3)+COUNTIF($E$148:$E$187,$D$3)+COUNTIF($E$194:$E$233,$D$3)</f>
        <v>0</v>
      </c>
      <c r="E4" s="451">
        <f>COUNTIF($E$10:$E$49,$E$3)+COUNTIF($E$56:$E$95,$E$3)+COUNTIF($E$102:$E$141,$E$3)+COUNTIF($E$148:$E$187,$E$3)+COUNTIF($E$194:$E$233,$E$3)</f>
        <v>0</v>
      </c>
      <c r="F4" s="451">
        <f>COUNTIF($E$10:$E$49,$F$3)+COUNTIF($E$56:$E$95,$F$3)+COUNTIF($E$102:$E$141,$F$3)+COUNTIF($E$148:$E$187,$F$3)+COUNTIF($E$194:$E$233,$F$3)</f>
        <v>0</v>
      </c>
      <c r="H4" s="232"/>
      <c r="I4" s="232"/>
    </row>
    <row r="5" spans="1:9">
      <c r="A5" s="4" t="s">
        <v>286</v>
      </c>
      <c r="F5" s="1"/>
    </row>
    <row r="6" spans="1:9" ht="21" customHeight="1">
      <c r="A6" s="750" t="s">
        <v>287</v>
      </c>
      <c r="B6" s="750"/>
      <c r="C6" s="750"/>
      <c r="D6" s="750"/>
      <c r="E6" s="750"/>
      <c r="F6" s="750"/>
    </row>
    <row r="7" spans="1:9" s="110" customFormat="1" ht="36" customHeight="1">
      <c r="E7" s="111" t="s">
        <v>10</v>
      </c>
      <c r="F7" s="112" t="str">
        <f>IF(入力シート!C13="","",入力シート!C13)</f>
        <v/>
      </c>
    </row>
    <row r="8" spans="1:9" ht="10.5" customHeight="1" thickBot="1"/>
    <row r="9" spans="1:9" ht="27" customHeight="1" thickBot="1">
      <c r="B9" s="113" t="s">
        <v>288</v>
      </c>
      <c r="C9" s="114" t="s">
        <v>289</v>
      </c>
      <c r="D9" s="114" t="s">
        <v>290</v>
      </c>
      <c r="E9" s="115" t="s">
        <v>303</v>
      </c>
      <c r="F9" s="116" t="s">
        <v>291</v>
      </c>
    </row>
    <row r="10" spans="1:9" ht="12" customHeight="1">
      <c r="B10" s="751">
        <v>1</v>
      </c>
      <c r="C10" s="55"/>
      <c r="D10" s="752"/>
      <c r="E10" s="754"/>
      <c r="F10" s="753"/>
    </row>
    <row r="11" spans="1:9" ht="23.5" customHeight="1">
      <c r="B11" s="741"/>
      <c r="C11" s="56"/>
      <c r="D11" s="737"/>
      <c r="E11" s="755"/>
      <c r="F11" s="736"/>
    </row>
    <row r="12" spans="1:9" ht="12" customHeight="1">
      <c r="B12" s="741">
        <v>2</v>
      </c>
      <c r="C12" s="57"/>
      <c r="D12" s="737"/>
      <c r="E12" s="738"/>
      <c r="F12" s="736"/>
    </row>
    <row r="13" spans="1:9" ht="23.5" customHeight="1">
      <c r="B13" s="741"/>
      <c r="C13" s="56"/>
      <c r="D13" s="737"/>
      <c r="E13" s="739"/>
      <c r="F13" s="736"/>
    </row>
    <row r="14" spans="1:9" ht="12" customHeight="1">
      <c r="B14" s="741">
        <v>3</v>
      </c>
      <c r="C14" s="57"/>
      <c r="D14" s="737"/>
      <c r="E14" s="738"/>
      <c r="F14" s="736"/>
    </row>
    <row r="15" spans="1:9" ht="23.5" customHeight="1">
      <c r="B15" s="741"/>
      <c r="C15" s="56"/>
      <c r="D15" s="737"/>
      <c r="E15" s="739"/>
      <c r="F15" s="736"/>
    </row>
    <row r="16" spans="1:9" ht="12" customHeight="1">
      <c r="B16" s="741">
        <v>4</v>
      </c>
      <c r="C16" s="57"/>
      <c r="D16" s="737"/>
      <c r="E16" s="738"/>
      <c r="F16" s="736"/>
    </row>
    <row r="17" spans="2:6" ht="23.5" customHeight="1">
      <c r="B17" s="741"/>
      <c r="C17" s="56"/>
      <c r="D17" s="737"/>
      <c r="E17" s="739"/>
      <c r="F17" s="736"/>
    </row>
    <row r="18" spans="2:6" ht="12" customHeight="1">
      <c r="B18" s="741">
        <v>5</v>
      </c>
      <c r="C18" s="57"/>
      <c r="D18" s="737"/>
      <c r="E18" s="738"/>
      <c r="F18" s="736"/>
    </row>
    <row r="19" spans="2:6" ht="23.5" customHeight="1">
      <c r="B19" s="741"/>
      <c r="C19" s="56"/>
      <c r="D19" s="737"/>
      <c r="E19" s="739"/>
      <c r="F19" s="736"/>
    </row>
    <row r="20" spans="2:6" ht="12" customHeight="1">
      <c r="B20" s="741">
        <v>6</v>
      </c>
      <c r="C20" s="57"/>
      <c r="D20" s="737"/>
      <c r="E20" s="738"/>
      <c r="F20" s="736"/>
    </row>
    <row r="21" spans="2:6" ht="23.5" customHeight="1">
      <c r="B21" s="741"/>
      <c r="C21" s="56"/>
      <c r="D21" s="737"/>
      <c r="E21" s="739"/>
      <c r="F21" s="736"/>
    </row>
    <row r="22" spans="2:6" ht="12" customHeight="1">
      <c r="B22" s="741">
        <v>7</v>
      </c>
      <c r="C22" s="57"/>
      <c r="D22" s="737"/>
      <c r="E22" s="738"/>
      <c r="F22" s="736"/>
    </row>
    <row r="23" spans="2:6" ht="23.5" customHeight="1">
      <c r="B23" s="741"/>
      <c r="C23" s="56"/>
      <c r="D23" s="737"/>
      <c r="E23" s="739"/>
      <c r="F23" s="736"/>
    </row>
    <row r="24" spans="2:6" ht="12" customHeight="1">
      <c r="B24" s="741">
        <v>8</v>
      </c>
      <c r="C24" s="57"/>
      <c r="D24" s="737"/>
      <c r="E24" s="738"/>
      <c r="F24" s="736"/>
    </row>
    <row r="25" spans="2:6" ht="23.5" customHeight="1">
      <c r="B25" s="741"/>
      <c r="C25" s="56"/>
      <c r="D25" s="737"/>
      <c r="E25" s="739"/>
      <c r="F25" s="736"/>
    </row>
    <row r="26" spans="2:6" ht="12" customHeight="1">
      <c r="B26" s="741">
        <v>9</v>
      </c>
      <c r="C26" s="57"/>
      <c r="D26" s="737"/>
      <c r="E26" s="738"/>
      <c r="F26" s="736"/>
    </row>
    <row r="27" spans="2:6" ht="23.5" customHeight="1">
      <c r="B27" s="741"/>
      <c r="C27" s="56"/>
      <c r="D27" s="737"/>
      <c r="E27" s="739"/>
      <c r="F27" s="736"/>
    </row>
    <row r="28" spans="2:6" ht="12" customHeight="1">
      <c r="B28" s="741">
        <v>10</v>
      </c>
      <c r="C28" s="57"/>
      <c r="D28" s="737"/>
      <c r="E28" s="738"/>
      <c r="F28" s="736"/>
    </row>
    <row r="29" spans="2:6" ht="23.5" customHeight="1">
      <c r="B29" s="741"/>
      <c r="C29" s="56"/>
      <c r="D29" s="737"/>
      <c r="E29" s="739"/>
      <c r="F29" s="736"/>
    </row>
    <row r="30" spans="2:6" ht="12" customHeight="1">
      <c r="B30" s="741">
        <v>11</v>
      </c>
      <c r="C30" s="57"/>
      <c r="D30" s="737"/>
      <c r="E30" s="738"/>
      <c r="F30" s="736"/>
    </row>
    <row r="31" spans="2:6" ht="23.5" customHeight="1">
      <c r="B31" s="741"/>
      <c r="C31" s="56"/>
      <c r="D31" s="737"/>
      <c r="E31" s="739"/>
      <c r="F31" s="736"/>
    </row>
    <row r="32" spans="2:6" ht="12" customHeight="1">
      <c r="B32" s="741">
        <v>12</v>
      </c>
      <c r="C32" s="57"/>
      <c r="D32" s="737"/>
      <c r="E32" s="738"/>
      <c r="F32" s="736"/>
    </row>
    <row r="33" spans="2:6" ht="23.5" customHeight="1">
      <c r="B33" s="741"/>
      <c r="C33" s="56"/>
      <c r="D33" s="737"/>
      <c r="E33" s="739"/>
      <c r="F33" s="736"/>
    </row>
    <row r="34" spans="2:6" ht="12" customHeight="1">
      <c r="B34" s="741">
        <v>13</v>
      </c>
      <c r="C34" s="57"/>
      <c r="D34" s="737"/>
      <c r="E34" s="738"/>
      <c r="F34" s="736"/>
    </row>
    <row r="35" spans="2:6" ht="23.5" customHeight="1">
      <c r="B35" s="741"/>
      <c r="C35" s="56"/>
      <c r="D35" s="737"/>
      <c r="E35" s="739"/>
      <c r="F35" s="736"/>
    </row>
    <row r="36" spans="2:6" ht="12" customHeight="1">
      <c r="B36" s="741">
        <v>14</v>
      </c>
      <c r="C36" s="57"/>
      <c r="D36" s="737"/>
      <c r="E36" s="738"/>
      <c r="F36" s="736"/>
    </row>
    <row r="37" spans="2:6" ht="23.5" customHeight="1">
      <c r="B37" s="741"/>
      <c r="C37" s="56"/>
      <c r="D37" s="737"/>
      <c r="E37" s="739"/>
      <c r="F37" s="736"/>
    </row>
    <row r="38" spans="2:6" ht="12" customHeight="1">
      <c r="B38" s="741">
        <v>15</v>
      </c>
      <c r="C38" s="57"/>
      <c r="D38" s="737"/>
      <c r="E38" s="738"/>
      <c r="F38" s="736"/>
    </row>
    <row r="39" spans="2:6" ht="23.5" customHeight="1">
      <c r="B39" s="741"/>
      <c r="C39" s="56"/>
      <c r="D39" s="737"/>
      <c r="E39" s="739"/>
      <c r="F39" s="736"/>
    </row>
    <row r="40" spans="2:6" ht="12" customHeight="1">
      <c r="B40" s="741">
        <v>16</v>
      </c>
      <c r="C40" s="57"/>
      <c r="D40" s="737"/>
      <c r="E40" s="738"/>
      <c r="F40" s="736"/>
    </row>
    <row r="41" spans="2:6" ht="23.5" customHeight="1">
      <c r="B41" s="741"/>
      <c r="C41" s="56"/>
      <c r="D41" s="737"/>
      <c r="E41" s="739"/>
      <c r="F41" s="736"/>
    </row>
    <row r="42" spans="2:6" ht="12" customHeight="1">
      <c r="B42" s="741">
        <v>17</v>
      </c>
      <c r="C42" s="57"/>
      <c r="D42" s="737"/>
      <c r="E42" s="738"/>
      <c r="F42" s="736"/>
    </row>
    <row r="43" spans="2:6" ht="23.5" customHeight="1">
      <c r="B43" s="741"/>
      <c r="C43" s="56"/>
      <c r="D43" s="737"/>
      <c r="E43" s="739"/>
      <c r="F43" s="736"/>
    </row>
    <row r="44" spans="2:6" ht="12" customHeight="1">
      <c r="B44" s="741">
        <v>18</v>
      </c>
      <c r="C44" s="57"/>
      <c r="D44" s="737"/>
      <c r="E44" s="738"/>
      <c r="F44" s="736"/>
    </row>
    <row r="45" spans="2:6" ht="23.5" customHeight="1">
      <c r="B45" s="741"/>
      <c r="C45" s="56"/>
      <c r="D45" s="737"/>
      <c r="E45" s="739"/>
      <c r="F45" s="736"/>
    </row>
    <row r="46" spans="2:6" ht="12" customHeight="1">
      <c r="B46" s="741">
        <v>19</v>
      </c>
      <c r="C46" s="57"/>
      <c r="D46" s="737"/>
      <c r="E46" s="738"/>
      <c r="F46" s="736"/>
    </row>
    <row r="47" spans="2:6" ht="23.5" customHeight="1">
      <c r="B47" s="741"/>
      <c r="C47" s="56"/>
      <c r="D47" s="737"/>
      <c r="E47" s="739"/>
      <c r="F47" s="736"/>
    </row>
    <row r="48" spans="2:6" ht="12" customHeight="1">
      <c r="B48" s="741">
        <v>20</v>
      </c>
      <c r="C48" s="57"/>
      <c r="D48" s="737"/>
      <c r="E48" s="738"/>
      <c r="F48" s="736"/>
    </row>
    <row r="49" spans="1:6" ht="23.5" customHeight="1" thickBot="1">
      <c r="B49" s="742"/>
      <c r="C49" s="58"/>
      <c r="D49" s="743"/>
      <c r="E49" s="744"/>
      <c r="F49" s="740"/>
    </row>
    <row r="50" spans="1:6" ht="19.5" customHeight="1">
      <c r="B50" s="39" t="s">
        <v>542</v>
      </c>
      <c r="C50" s="65"/>
      <c r="D50" s="118"/>
      <c r="E50" s="118"/>
      <c r="F50" s="118"/>
    </row>
    <row r="51" spans="1:6">
      <c r="A51" s="4" t="s">
        <v>286</v>
      </c>
    </row>
    <row r="52" spans="1:6" ht="21" customHeight="1">
      <c r="A52" s="745" t="s">
        <v>287</v>
      </c>
      <c r="B52" s="745"/>
      <c r="C52" s="745"/>
      <c r="D52" s="745"/>
      <c r="E52" s="745"/>
      <c r="F52" s="745"/>
    </row>
    <row r="53" spans="1:6" s="110" customFormat="1" ht="36" customHeight="1">
      <c r="E53" s="111" t="s">
        <v>10</v>
      </c>
      <c r="F53" s="112" t="str">
        <f>F7</f>
        <v/>
      </c>
    </row>
    <row r="54" spans="1:6" ht="10.5" customHeight="1" thickBot="1"/>
    <row r="55" spans="1:6" ht="27" customHeight="1" thickBot="1">
      <c r="B55" s="113" t="s">
        <v>288</v>
      </c>
      <c r="C55" s="114" t="s">
        <v>289</v>
      </c>
      <c r="D55" s="114" t="s">
        <v>290</v>
      </c>
      <c r="E55" s="115" t="s">
        <v>303</v>
      </c>
      <c r="F55" s="116" t="s">
        <v>291</v>
      </c>
    </row>
    <row r="56" spans="1:6" ht="12" customHeight="1">
      <c r="B56" s="746">
        <v>21</v>
      </c>
      <c r="C56" s="59"/>
      <c r="D56" s="747"/>
      <c r="E56" s="748"/>
      <c r="F56" s="749"/>
    </row>
    <row r="57" spans="1:6" ht="23.5" customHeight="1">
      <c r="B57" s="741"/>
      <c r="C57" s="56"/>
      <c r="D57" s="737"/>
      <c r="E57" s="739"/>
      <c r="F57" s="736"/>
    </row>
    <row r="58" spans="1:6" ht="12" customHeight="1">
      <c r="B58" s="741">
        <v>22</v>
      </c>
      <c r="C58" s="57"/>
      <c r="D58" s="737"/>
      <c r="E58" s="738"/>
      <c r="F58" s="736"/>
    </row>
    <row r="59" spans="1:6" ht="23.5" customHeight="1">
      <c r="B59" s="741"/>
      <c r="C59" s="56"/>
      <c r="D59" s="737"/>
      <c r="E59" s="739"/>
      <c r="F59" s="736"/>
    </row>
    <row r="60" spans="1:6" ht="12" customHeight="1">
      <c r="B60" s="741">
        <v>23</v>
      </c>
      <c r="C60" s="57"/>
      <c r="D60" s="737"/>
      <c r="E60" s="738"/>
      <c r="F60" s="736"/>
    </row>
    <row r="61" spans="1:6" ht="23.5" customHeight="1">
      <c r="B61" s="741"/>
      <c r="C61" s="56"/>
      <c r="D61" s="737"/>
      <c r="E61" s="739"/>
      <c r="F61" s="736"/>
    </row>
    <row r="62" spans="1:6" ht="12" customHeight="1">
      <c r="B62" s="741">
        <v>24</v>
      </c>
      <c r="C62" s="57"/>
      <c r="D62" s="737"/>
      <c r="E62" s="738"/>
      <c r="F62" s="736"/>
    </row>
    <row r="63" spans="1:6" ht="23.5" customHeight="1">
      <c r="B63" s="741"/>
      <c r="C63" s="56"/>
      <c r="D63" s="737"/>
      <c r="E63" s="739"/>
      <c r="F63" s="736"/>
    </row>
    <row r="64" spans="1:6" ht="12" customHeight="1">
      <c r="B64" s="741">
        <v>25</v>
      </c>
      <c r="C64" s="57"/>
      <c r="D64" s="737"/>
      <c r="E64" s="738"/>
      <c r="F64" s="736"/>
    </row>
    <row r="65" spans="2:6" ht="23.5" customHeight="1">
      <c r="B65" s="741"/>
      <c r="C65" s="56"/>
      <c r="D65" s="737"/>
      <c r="E65" s="739"/>
      <c r="F65" s="736"/>
    </row>
    <row r="66" spans="2:6" ht="12" customHeight="1">
      <c r="B66" s="741">
        <v>26</v>
      </c>
      <c r="C66" s="57"/>
      <c r="D66" s="737"/>
      <c r="E66" s="738"/>
      <c r="F66" s="736"/>
    </row>
    <row r="67" spans="2:6" ht="23.5" customHeight="1">
      <c r="B67" s="741"/>
      <c r="C67" s="56"/>
      <c r="D67" s="737"/>
      <c r="E67" s="739"/>
      <c r="F67" s="736"/>
    </row>
    <row r="68" spans="2:6" ht="12" customHeight="1">
      <c r="B68" s="741">
        <v>27</v>
      </c>
      <c r="C68" s="57"/>
      <c r="D68" s="737"/>
      <c r="E68" s="738"/>
      <c r="F68" s="736"/>
    </row>
    <row r="69" spans="2:6" ht="23.5" customHeight="1">
      <c r="B69" s="741"/>
      <c r="C69" s="56"/>
      <c r="D69" s="737"/>
      <c r="E69" s="739"/>
      <c r="F69" s="736"/>
    </row>
    <row r="70" spans="2:6" ht="12" customHeight="1">
      <c r="B70" s="741">
        <v>28</v>
      </c>
      <c r="C70" s="57"/>
      <c r="D70" s="737"/>
      <c r="E70" s="738"/>
      <c r="F70" s="736"/>
    </row>
    <row r="71" spans="2:6" ht="23.5" customHeight="1">
      <c r="B71" s="741"/>
      <c r="C71" s="56"/>
      <c r="D71" s="737"/>
      <c r="E71" s="739"/>
      <c r="F71" s="736"/>
    </row>
    <row r="72" spans="2:6" ht="12" customHeight="1">
      <c r="B72" s="741">
        <v>29</v>
      </c>
      <c r="C72" s="57"/>
      <c r="D72" s="737"/>
      <c r="E72" s="738"/>
      <c r="F72" s="736"/>
    </row>
    <row r="73" spans="2:6" ht="23.5" customHeight="1">
      <c r="B73" s="741"/>
      <c r="C73" s="56"/>
      <c r="D73" s="737"/>
      <c r="E73" s="739"/>
      <c r="F73" s="736"/>
    </row>
    <row r="74" spans="2:6" ht="12" customHeight="1">
      <c r="B74" s="741">
        <v>30</v>
      </c>
      <c r="C74" s="57"/>
      <c r="D74" s="737"/>
      <c r="E74" s="738"/>
      <c r="F74" s="736"/>
    </row>
    <row r="75" spans="2:6" ht="23.5" customHeight="1">
      <c r="B75" s="741"/>
      <c r="C75" s="56"/>
      <c r="D75" s="737"/>
      <c r="E75" s="739"/>
      <c r="F75" s="736"/>
    </row>
    <row r="76" spans="2:6" ht="12" customHeight="1">
      <c r="B76" s="741">
        <v>31</v>
      </c>
      <c r="C76" s="57"/>
      <c r="D76" s="737"/>
      <c r="E76" s="738"/>
      <c r="F76" s="736"/>
    </row>
    <row r="77" spans="2:6" ht="23.5" customHeight="1">
      <c r="B77" s="741"/>
      <c r="C77" s="56"/>
      <c r="D77" s="737"/>
      <c r="E77" s="739"/>
      <c r="F77" s="736"/>
    </row>
    <row r="78" spans="2:6" ht="12" customHeight="1">
      <c r="B78" s="741">
        <v>32</v>
      </c>
      <c r="C78" s="57"/>
      <c r="D78" s="737"/>
      <c r="E78" s="738"/>
      <c r="F78" s="736"/>
    </row>
    <row r="79" spans="2:6" ht="23.5" customHeight="1">
      <c r="B79" s="741"/>
      <c r="C79" s="56"/>
      <c r="D79" s="737"/>
      <c r="E79" s="739"/>
      <c r="F79" s="736"/>
    </row>
    <row r="80" spans="2:6" ht="12" customHeight="1">
      <c r="B80" s="741">
        <v>33</v>
      </c>
      <c r="C80" s="57"/>
      <c r="D80" s="737"/>
      <c r="E80" s="738"/>
      <c r="F80" s="736"/>
    </row>
    <row r="81" spans="2:6" ht="23.5" customHeight="1">
      <c r="B81" s="741"/>
      <c r="C81" s="56"/>
      <c r="D81" s="737"/>
      <c r="E81" s="739"/>
      <c r="F81" s="736"/>
    </row>
    <row r="82" spans="2:6" ht="12" customHeight="1">
      <c r="B82" s="741">
        <v>34</v>
      </c>
      <c r="C82" s="57"/>
      <c r="D82" s="737"/>
      <c r="E82" s="738"/>
      <c r="F82" s="736"/>
    </row>
    <row r="83" spans="2:6" ht="23.5" customHeight="1">
      <c r="B83" s="741"/>
      <c r="C83" s="56"/>
      <c r="D83" s="737"/>
      <c r="E83" s="739"/>
      <c r="F83" s="736"/>
    </row>
    <row r="84" spans="2:6" ht="12" customHeight="1">
      <c r="B84" s="741">
        <v>35</v>
      </c>
      <c r="C84" s="57"/>
      <c r="D84" s="737"/>
      <c r="E84" s="738"/>
      <c r="F84" s="736"/>
    </row>
    <row r="85" spans="2:6" ht="23.5" customHeight="1">
      <c r="B85" s="741"/>
      <c r="C85" s="56"/>
      <c r="D85" s="737"/>
      <c r="E85" s="739"/>
      <c r="F85" s="736"/>
    </row>
    <row r="86" spans="2:6" ht="12" customHeight="1">
      <c r="B86" s="741">
        <v>36</v>
      </c>
      <c r="C86" s="57"/>
      <c r="D86" s="737"/>
      <c r="E86" s="738"/>
      <c r="F86" s="736"/>
    </row>
    <row r="87" spans="2:6" ht="23.5" customHeight="1">
      <c r="B87" s="741"/>
      <c r="C87" s="56"/>
      <c r="D87" s="737"/>
      <c r="E87" s="739"/>
      <c r="F87" s="736"/>
    </row>
    <row r="88" spans="2:6" ht="12" customHeight="1">
      <c r="B88" s="741">
        <v>37</v>
      </c>
      <c r="C88" s="57"/>
      <c r="D88" s="737"/>
      <c r="E88" s="738"/>
      <c r="F88" s="736"/>
    </row>
    <row r="89" spans="2:6" ht="23.5" customHeight="1">
      <c r="B89" s="741"/>
      <c r="C89" s="56"/>
      <c r="D89" s="737"/>
      <c r="E89" s="739"/>
      <c r="F89" s="736"/>
    </row>
    <row r="90" spans="2:6" ht="12" customHeight="1">
      <c r="B90" s="741">
        <v>38</v>
      </c>
      <c r="C90" s="57"/>
      <c r="D90" s="737"/>
      <c r="E90" s="738"/>
      <c r="F90" s="736"/>
    </row>
    <row r="91" spans="2:6" ht="23.5" customHeight="1">
      <c r="B91" s="741"/>
      <c r="C91" s="56"/>
      <c r="D91" s="737"/>
      <c r="E91" s="739"/>
      <c r="F91" s="736"/>
    </row>
    <row r="92" spans="2:6" ht="12" customHeight="1">
      <c r="B92" s="741">
        <v>39</v>
      </c>
      <c r="C92" s="57"/>
      <c r="D92" s="737"/>
      <c r="E92" s="738"/>
      <c r="F92" s="736"/>
    </row>
    <row r="93" spans="2:6" ht="23.5" customHeight="1">
      <c r="B93" s="741"/>
      <c r="C93" s="56"/>
      <c r="D93" s="737"/>
      <c r="E93" s="739"/>
      <c r="F93" s="736"/>
    </row>
    <row r="94" spans="2:6" ht="12" customHeight="1">
      <c r="B94" s="741">
        <v>40</v>
      </c>
      <c r="C94" s="57"/>
      <c r="D94" s="737"/>
      <c r="E94" s="738"/>
      <c r="F94" s="736"/>
    </row>
    <row r="95" spans="2:6" ht="23.5" customHeight="1" thickBot="1">
      <c r="B95" s="742"/>
      <c r="C95" s="58"/>
      <c r="D95" s="743"/>
      <c r="E95" s="744"/>
      <c r="F95" s="740"/>
    </row>
    <row r="96" spans="2:6" ht="16" customHeight="1">
      <c r="B96" s="1" t="s">
        <v>542</v>
      </c>
    </row>
    <row r="97" spans="1:6">
      <c r="A97" s="4" t="s">
        <v>286</v>
      </c>
    </row>
    <row r="98" spans="1:6" ht="21" customHeight="1">
      <c r="A98" s="745" t="s">
        <v>287</v>
      </c>
      <c r="B98" s="745"/>
      <c r="C98" s="745"/>
      <c r="D98" s="745"/>
      <c r="E98" s="745"/>
      <c r="F98" s="745"/>
    </row>
    <row r="99" spans="1:6" s="110" customFormat="1" ht="36" customHeight="1">
      <c r="E99" s="111" t="s">
        <v>10</v>
      </c>
      <c r="F99" s="112" t="str">
        <f>F7</f>
        <v/>
      </c>
    </row>
    <row r="100" spans="1:6" ht="10.5" customHeight="1" thickBot="1"/>
    <row r="101" spans="1:6" ht="27" customHeight="1" thickBot="1">
      <c r="B101" s="113" t="s">
        <v>288</v>
      </c>
      <c r="C101" s="114" t="s">
        <v>289</v>
      </c>
      <c r="D101" s="114" t="s">
        <v>290</v>
      </c>
      <c r="E101" s="115" t="s">
        <v>303</v>
      </c>
      <c r="F101" s="116" t="s">
        <v>291</v>
      </c>
    </row>
    <row r="102" spans="1:6" ht="12" customHeight="1">
      <c r="B102" s="746">
        <v>41</v>
      </c>
      <c r="C102" s="59"/>
      <c r="D102" s="747"/>
      <c r="E102" s="748"/>
      <c r="F102" s="749"/>
    </row>
    <row r="103" spans="1:6" ht="23.5" customHeight="1">
      <c r="B103" s="741"/>
      <c r="C103" s="56"/>
      <c r="D103" s="737"/>
      <c r="E103" s="739"/>
      <c r="F103" s="736"/>
    </row>
    <row r="104" spans="1:6" ht="12" customHeight="1">
      <c r="B104" s="741">
        <v>42</v>
      </c>
      <c r="C104" s="57"/>
      <c r="D104" s="737"/>
      <c r="E104" s="738"/>
      <c r="F104" s="736"/>
    </row>
    <row r="105" spans="1:6" ht="23.5" customHeight="1">
      <c r="B105" s="741"/>
      <c r="C105" s="56"/>
      <c r="D105" s="737"/>
      <c r="E105" s="739"/>
      <c r="F105" s="736"/>
    </row>
    <row r="106" spans="1:6" ht="12" customHeight="1">
      <c r="B106" s="741">
        <v>43</v>
      </c>
      <c r="C106" s="57"/>
      <c r="D106" s="737"/>
      <c r="E106" s="738"/>
      <c r="F106" s="736"/>
    </row>
    <row r="107" spans="1:6" ht="23.5" customHeight="1">
      <c r="B107" s="741"/>
      <c r="C107" s="56"/>
      <c r="D107" s="737"/>
      <c r="E107" s="739"/>
      <c r="F107" s="736"/>
    </row>
    <row r="108" spans="1:6" ht="12" customHeight="1">
      <c r="B108" s="741">
        <v>44</v>
      </c>
      <c r="C108" s="57"/>
      <c r="D108" s="737"/>
      <c r="E108" s="738"/>
      <c r="F108" s="736"/>
    </row>
    <row r="109" spans="1:6" ht="23.5" customHeight="1">
      <c r="B109" s="741"/>
      <c r="C109" s="56"/>
      <c r="D109" s="737"/>
      <c r="E109" s="739"/>
      <c r="F109" s="736"/>
    </row>
    <row r="110" spans="1:6" ht="12" customHeight="1">
      <c r="B110" s="741">
        <v>45</v>
      </c>
      <c r="C110" s="57"/>
      <c r="D110" s="737"/>
      <c r="E110" s="738"/>
      <c r="F110" s="736"/>
    </row>
    <row r="111" spans="1:6" ht="23.5" customHeight="1">
      <c r="B111" s="741"/>
      <c r="C111" s="56"/>
      <c r="D111" s="737"/>
      <c r="E111" s="739"/>
      <c r="F111" s="736"/>
    </row>
    <row r="112" spans="1:6" ht="12" customHeight="1">
      <c r="B112" s="741">
        <v>46</v>
      </c>
      <c r="C112" s="57"/>
      <c r="D112" s="737"/>
      <c r="E112" s="738"/>
      <c r="F112" s="736"/>
    </row>
    <row r="113" spans="2:6" ht="23.5" customHeight="1">
      <c r="B113" s="741"/>
      <c r="C113" s="56"/>
      <c r="D113" s="737"/>
      <c r="E113" s="739"/>
      <c r="F113" s="736"/>
    </row>
    <row r="114" spans="2:6" ht="12" customHeight="1">
      <c r="B114" s="741">
        <v>47</v>
      </c>
      <c r="C114" s="57"/>
      <c r="D114" s="737"/>
      <c r="E114" s="738"/>
      <c r="F114" s="736"/>
    </row>
    <row r="115" spans="2:6" ht="23.5" customHeight="1">
      <c r="B115" s="741"/>
      <c r="C115" s="56"/>
      <c r="D115" s="737"/>
      <c r="E115" s="739"/>
      <c r="F115" s="736"/>
    </row>
    <row r="116" spans="2:6" ht="12" customHeight="1">
      <c r="B116" s="741">
        <v>48</v>
      </c>
      <c r="C116" s="57"/>
      <c r="D116" s="737"/>
      <c r="E116" s="738"/>
      <c r="F116" s="736"/>
    </row>
    <row r="117" spans="2:6" ht="23.5" customHeight="1">
      <c r="B117" s="741"/>
      <c r="C117" s="56"/>
      <c r="D117" s="737"/>
      <c r="E117" s="739"/>
      <c r="F117" s="736"/>
    </row>
    <row r="118" spans="2:6" ht="12" customHeight="1">
      <c r="B118" s="741">
        <v>49</v>
      </c>
      <c r="C118" s="57"/>
      <c r="D118" s="737"/>
      <c r="E118" s="738"/>
      <c r="F118" s="736"/>
    </row>
    <row r="119" spans="2:6" ht="23.5" customHeight="1">
      <c r="B119" s="741"/>
      <c r="C119" s="56"/>
      <c r="D119" s="737"/>
      <c r="E119" s="739"/>
      <c r="F119" s="736"/>
    </row>
    <row r="120" spans="2:6" ht="12" customHeight="1">
      <c r="B120" s="741">
        <v>50</v>
      </c>
      <c r="C120" s="57"/>
      <c r="D120" s="737"/>
      <c r="E120" s="738"/>
      <c r="F120" s="736"/>
    </row>
    <row r="121" spans="2:6" ht="23.5" customHeight="1">
      <c r="B121" s="741"/>
      <c r="C121" s="56"/>
      <c r="D121" s="737"/>
      <c r="E121" s="739"/>
      <c r="F121" s="736"/>
    </row>
    <row r="122" spans="2:6" ht="12" customHeight="1">
      <c r="B122" s="741">
        <v>51</v>
      </c>
      <c r="C122" s="57"/>
      <c r="D122" s="737"/>
      <c r="E122" s="738"/>
      <c r="F122" s="736"/>
    </row>
    <row r="123" spans="2:6" ht="23.5" customHeight="1">
      <c r="B123" s="741"/>
      <c r="C123" s="56"/>
      <c r="D123" s="737"/>
      <c r="E123" s="739"/>
      <c r="F123" s="736"/>
    </row>
    <row r="124" spans="2:6" ht="12" customHeight="1">
      <c r="B124" s="741">
        <v>52</v>
      </c>
      <c r="C124" s="57"/>
      <c r="D124" s="737"/>
      <c r="E124" s="738"/>
      <c r="F124" s="736"/>
    </row>
    <row r="125" spans="2:6" ht="23.5" customHeight="1">
      <c r="B125" s="741"/>
      <c r="C125" s="56"/>
      <c r="D125" s="737"/>
      <c r="E125" s="739"/>
      <c r="F125" s="736"/>
    </row>
    <row r="126" spans="2:6" ht="12" customHeight="1">
      <c r="B126" s="741">
        <v>53</v>
      </c>
      <c r="C126" s="57"/>
      <c r="D126" s="737"/>
      <c r="E126" s="738"/>
      <c r="F126" s="736"/>
    </row>
    <row r="127" spans="2:6" ht="23.5" customHeight="1">
      <c r="B127" s="741"/>
      <c r="C127" s="56"/>
      <c r="D127" s="737"/>
      <c r="E127" s="739"/>
      <c r="F127" s="736"/>
    </row>
    <row r="128" spans="2:6" ht="12" customHeight="1">
      <c r="B128" s="741">
        <v>54</v>
      </c>
      <c r="C128" s="57"/>
      <c r="D128" s="737"/>
      <c r="E128" s="738"/>
      <c r="F128" s="736"/>
    </row>
    <row r="129" spans="1:6" ht="23.5" customHeight="1">
      <c r="B129" s="741"/>
      <c r="C129" s="56"/>
      <c r="D129" s="737"/>
      <c r="E129" s="739"/>
      <c r="F129" s="736"/>
    </row>
    <row r="130" spans="1:6" ht="12" customHeight="1">
      <c r="B130" s="741">
        <v>55</v>
      </c>
      <c r="C130" s="57"/>
      <c r="D130" s="737"/>
      <c r="E130" s="738"/>
      <c r="F130" s="736"/>
    </row>
    <row r="131" spans="1:6" ht="23.5" customHeight="1">
      <c r="B131" s="741"/>
      <c r="C131" s="56"/>
      <c r="D131" s="737"/>
      <c r="E131" s="739"/>
      <c r="F131" s="736"/>
    </row>
    <row r="132" spans="1:6" ht="12" customHeight="1">
      <c r="B132" s="741">
        <v>56</v>
      </c>
      <c r="C132" s="57"/>
      <c r="D132" s="737"/>
      <c r="E132" s="738"/>
      <c r="F132" s="736"/>
    </row>
    <row r="133" spans="1:6" ht="23.5" customHeight="1">
      <c r="B133" s="741"/>
      <c r="C133" s="56"/>
      <c r="D133" s="737"/>
      <c r="E133" s="739"/>
      <c r="F133" s="736"/>
    </row>
    <row r="134" spans="1:6" ht="12" customHeight="1">
      <c r="B134" s="741">
        <v>57</v>
      </c>
      <c r="C134" s="57"/>
      <c r="D134" s="737"/>
      <c r="E134" s="738"/>
      <c r="F134" s="736"/>
    </row>
    <row r="135" spans="1:6" ht="23.5" customHeight="1">
      <c r="B135" s="741"/>
      <c r="C135" s="56"/>
      <c r="D135" s="737"/>
      <c r="E135" s="739"/>
      <c r="F135" s="736"/>
    </row>
    <row r="136" spans="1:6" ht="12" customHeight="1">
      <c r="B136" s="741">
        <v>58</v>
      </c>
      <c r="C136" s="57"/>
      <c r="D136" s="737"/>
      <c r="E136" s="738"/>
      <c r="F136" s="736"/>
    </row>
    <row r="137" spans="1:6" ht="23.5" customHeight="1">
      <c r="B137" s="741"/>
      <c r="C137" s="56"/>
      <c r="D137" s="737"/>
      <c r="E137" s="739"/>
      <c r="F137" s="736"/>
    </row>
    <row r="138" spans="1:6" ht="12" customHeight="1">
      <c r="B138" s="741">
        <v>59</v>
      </c>
      <c r="C138" s="57"/>
      <c r="D138" s="737"/>
      <c r="E138" s="738"/>
      <c r="F138" s="736"/>
    </row>
    <row r="139" spans="1:6" ht="23.5" customHeight="1">
      <c r="B139" s="741"/>
      <c r="C139" s="56"/>
      <c r="D139" s="737"/>
      <c r="E139" s="739"/>
      <c r="F139" s="736"/>
    </row>
    <row r="140" spans="1:6" ht="12" customHeight="1">
      <c r="B140" s="741">
        <v>60</v>
      </c>
      <c r="C140" s="57"/>
      <c r="D140" s="737"/>
      <c r="E140" s="738"/>
      <c r="F140" s="736"/>
    </row>
    <row r="141" spans="1:6" ht="23.5" customHeight="1" thickBot="1">
      <c r="B141" s="742"/>
      <c r="C141" s="58"/>
      <c r="D141" s="743"/>
      <c r="E141" s="744"/>
      <c r="F141" s="740"/>
    </row>
    <row r="142" spans="1:6" ht="17.149999999999999" customHeight="1">
      <c r="B142" s="1" t="s">
        <v>543</v>
      </c>
    </row>
    <row r="143" spans="1:6">
      <c r="A143" s="4" t="s">
        <v>286</v>
      </c>
    </row>
    <row r="144" spans="1:6" ht="21" customHeight="1">
      <c r="A144" s="745" t="s">
        <v>287</v>
      </c>
      <c r="B144" s="745"/>
      <c r="C144" s="745"/>
      <c r="D144" s="745"/>
      <c r="E144" s="745"/>
      <c r="F144" s="745"/>
    </row>
    <row r="145" spans="2:6" s="110" customFormat="1" ht="36" customHeight="1">
      <c r="E145" s="111" t="s">
        <v>10</v>
      </c>
      <c r="F145" s="112" t="str">
        <f>F7</f>
        <v/>
      </c>
    </row>
    <row r="146" spans="2:6" ht="10.5" customHeight="1" thickBot="1"/>
    <row r="147" spans="2:6" ht="27" customHeight="1" thickBot="1">
      <c r="B147" s="113" t="s">
        <v>288</v>
      </c>
      <c r="C147" s="114" t="s">
        <v>289</v>
      </c>
      <c r="D147" s="114" t="s">
        <v>290</v>
      </c>
      <c r="E147" s="115" t="s">
        <v>303</v>
      </c>
      <c r="F147" s="116" t="s">
        <v>291</v>
      </c>
    </row>
    <row r="148" spans="2:6" ht="12" customHeight="1">
      <c r="B148" s="746">
        <v>61</v>
      </c>
      <c r="C148" s="59"/>
      <c r="D148" s="747"/>
      <c r="E148" s="748"/>
      <c r="F148" s="749"/>
    </row>
    <row r="149" spans="2:6" ht="23.5" customHeight="1">
      <c r="B149" s="741"/>
      <c r="C149" s="56"/>
      <c r="D149" s="737"/>
      <c r="E149" s="739"/>
      <c r="F149" s="736"/>
    </row>
    <row r="150" spans="2:6" ht="12" customHeight="1">
      <c r="B150" s="741">
        <v>62</v>
      </c>
      <c r="C150" s="57"/>
      <c r="D150" s="737"/>
      <c r="E150" s="738"/>
      <c r="F150" s="736"/>
    </row>
    <row r="151" spans="2:6" ht="23.5" customHeight="1">
      <c r="B151" s="741"/>
      <c r="C151" s="56"/>
      <c r="D151" s="737"/>
      <c r="E151" s="739"/>
      <c r="F151" s="736"/>
    </row>
    <row r="152" spans="2:6" ht="12" customHeight="1">
      <c r="B152" s="741">
        <v>63</v>
      </c>
      <c r="C152" s="57"/>
      <c r="D152" s="737"/>
      <c r="E152" s="738"/>
      <c r="F152" s="736"/>
    </row>
    <row r="153" spans="2:6" ht="23.5" customHeight="1">
      <c r="B153" s="741"/>
      <c r="C153" s="56"/>
      <c r="D153" s="737"/>
      <c r="E153" s="739"/>
      <c r="F153" s="736"/>
    </row>
    <row r="154" spans="2:6" ht="12" customHeight="1">
      <c r="B154" s="741">
        <v>64</v>
      </c>
      <c r="C154" s="57"/>
      <c r="D154" s="737"/>
      <c r="E154" s="738"/>
      <c r="F154" s="736"/>
    </row>
    <row r="155" spans="2:6" ht="23.5" customHeight="1">
      <c r="B155" s="741"/>
      <c r="C155" s="56"/>
      <c r="D155" s="737"/>
      <c r="E155" s="739"/>
      <c r="F155" s="736"/>
    </row>
    <row r="156" spans="2:6" ht="12" customHeight="1">
      <c r="B156" s="741">
        <v>65</v>
      </c>
      <c r="C156" s="57"/>
      <c r="D156" s="737"/>
      <c r="E156" s="738"/>
      <c r="F156" s="736"/>
    </row>
    <row r="157" spans="2:6" ht="23.5" customHeight="1">
      <c r="B157" s="741"/>
      <c r="C157" s="56"/>
      <c r="D157" s="737"/>
      <c r="E157" s="739"/>
      <c r="F157" s="736"/>
    </row>
    <row r="158" spans="2:6" ht="12" customHeight="1">
      <c r="B158" s="741">
        <v>66</v>
      </c>
      <c r="C158" s="57"/>
      <c r="D158" s="737"/>
      <c r="E158" s="738"/>
      <c r="F158" s="736"/>
    </row>
    <row r="159" spans="2:6" ht="23.5" customHeight="1">
      <c r="B159" s="741"/>
      <c r="C159" s="56"/>
      <c r="D159" s="737"/>
      <c r="E159" s="739"/>
      <c r="F159" s="736"/>
    </row>
    <row r="160" spans="2:6" ht="12" customHeight="1">
      <c r="B160" s="741">
        <v>67</v>
      </c>
      <c r="C160" s="57"/>
      <c r="D160" s="737"/>
      <c r="E160" s="738"/>
      <c r="F160" s="736"/>
    </row>
    <row r="161" spans="2:6" ht="23.5" customHeight="1">
      <c r="B161" s="741"/>
      <c r="C161" s="56"/>
      <c r="D161" s="737"/>
      <c r="E161" s="739"/>
      <c r="F161" s="736"/>
    </row>
    <row r="162" spans="2:6" ht="12" customHeight="1">
      <c r="B162" s="741">
        <v>68</v>
      </c>
      <c r="C162" s="57"/>
      <c r="D162" s="737"/>
      <c r="E162" s="738"/>
      <c r="F162" s="736"/>
    </row>
    <row r="163" spans="2:6" ht="23.5" customHeight="1">
      <c r="B163" s="741"/>
      <c r="C163" s="56"/>
      <c r="D163" s="737"/>
      <c r="E163" s="739"/>
      <c r="F163" s="736"/>
    </row>
    <row r="164" spans="2:6" ht="12" customHeight="1">
      <c r="B164" s="741">
        <v>69</v>
      </c>
      <c r="C164" s="57"/>
      <c r="D164" s="737"/>
      <c r="E164" s="738"/>
      <c r="F164" s="736"/>
    </row>
    <row r="165" spans="2:6" ht="23.5" customHeight="1">
      <c r="B165" s="741"/>
      <c r="C165" s="56"/>
      <c r="D165" s="737"/>
      <c r="E165" s="739"/>
      <c r="F165" s="736"/>
    </row>
    <row r="166" spans="2:6" ht="12" customHeight="1">
      <c r="B166" s="741">
        <v>70</v>
      </c>
      <c r="C166" s="57"/>
      <c r="D166" s="737"/>
      <c r="E166" s="738"/>
      <c r="F166" s="736"/>
    </row>
    <row r="167" spans="2:6" ht="23.5" customHeight="1">
      <c r="B167" s="741"/>
      <c r="C167" s="56"/>
      <c r="D167" s="737"/>
      <c r="E167" s="739"/>
      <c r="F167" s="736"/>
    </row>
    <row r="168" spans="2:6" ht="12" customHeight="1">
      <c r="B168" s="741">
        <v>71</v>
      </c>
      <c r="C168" s="57"/>
      <c r="D168" s="737"/>
      <c r="E168" s="738"/>
      <c r="F168" s="736"/>
    </row>
    <row r="169" spans="2:6" ht="23.5" customHeight="1">
      <c r="B169" s="741"/>
      <c r="C169" s="56"/>
      <c r="D169" s="737"/>
      <c r="E169" s="739"/>
      <c r="F169" s="736"/>
    </row>
    <row r="170" spans="2:6" ht="12" customHeight="1">
      <c r="B170" s="741">
        <v>72</v>
      </c>
      <c r="C170" s="57"/>
      <c r="D170" s="737"/>
      <c r="E170" s="738"/>
      <c r="F170" s="736"/>
    </row>
    <row r="171" spans="2:6" ht="23.5" customHeight="1">
      <c r="B171" s="741"/>
      <c r="C171" s="56"/>
      <c r="D171" s="737"/>
      <c r="E171" s="739"/>
      <c r="F171" s="736"/>
    </row>
    <row r="172" spans="2:6" ht="12" customHeight="1">
      <c r="B172" s="741">
        <v>73</v>
      </c>
      <c r="C172" s="57"/>
      <c r="D172" s="737"/>
      <c r="E172" s="738"/>
      <c r="F172" s="736"/>
    </row>
    <row r="173" spans="2:6" ht="23.5" customHeight="1">
      <c r="B173" s="741"/>
      <c r="C173" s="56"/>
      <c r="D173" s="737"/>
      <c r="E173" s="739"/>
      <c r="F173" s="736"/>
    </row>
    <row r="174" spans="2:6" ht="12" customHeight="1">
      <c r="B174" s="741">
        <v>74</v>
      </c>
      <c r="C174" s="57"/>
      <c r="D174" s="737"/>
      <c r="E174" s="738"/>
      <c r="F174" s="736"/>
    </row>
    <row r="175" spans="2:6" ht="23.5" customHeight="1">
      <c r="B175" s="741"/>
      <c r="C175" s="56"/>
      <c r="D175" s="737"/>
      <c r="E175" s="739"/>
      <c r="F175" s="736"/>
    </row>
    <row r="176" spans="2:6" ht="12" customHeight="1">
      <c r="B176" s="741">
        <v>75</v>
      </c>
      <c r="C176" s="57"/>
      <c r="D176" s="737"/>
      <c r="E176" s="738"/>
      <c r="F176" s="736"/>
    </row>
    <row r="177" spans="1:6" ht="23.5" customHeight="1">
      <c r="B177" s="741"/>
      <c r="C177" s="56"/>
      <c r="D177" s="737"/>
      <c r="E177" s="739"/>
      <c r="F177" s="736"/>
    </row>
    <row r="178" spans="1:6" ht="12" customHeight="1">
      <c r="B178" s="741">
        <v>76</v>
      </c>
      <c r="C178" s="57"/>
      <c r="D178" s="737"/>
      <c r="E178" s="738"/>
      <c r="F178" s="736"/>
    </row>
    <row r="179" spans="1:6" ht="23.5" customHeight="1">
      <c r="B179" s="741"/>
      <c r="C179" s="56"/>
      <c r="D179" s="737"/>
      <c r="E179" s="739"/>
      <c r="F179" s="736"/>
    </row>
    <row r="180" spans="1:6" ht="12" customHeight="1">
      <c r="B180" s="741">
        <v>77</v>
      </c>
      <c r="C180" s="57"/>
      <c r="D180" s="737"/>
      <c r="E180" s="738"/>
      <c r="F180" s="736"/>
    </row>
    <row r="181" spans="1:6" ht="23.5" customHeight="1">
      <c r="B181" s="741"/>
      <c r="C181" s="56"/>
      <c r="D181" s="737"/>
      <c r="E181" s="739"/>
      <c r="F181" s="736"/>
    </row>
    <row r="182" spans="1:6" ht="12" customHeight="1">
      <c r="B182" s="741">
        <v>78</v>
      </c>
      <c r="C182" s="57"/>
      <c r="D182" s="737"/>
      <c r="E182" s="738"/>
      <c r="F182" s="736"/>
    </row>
    <row r="183" spans="1:6" ht="23.5" customHeight="1">
      <c r="B183" s="741"/>
      <c r="C183" s="56"/>
      <c r="D183" s="737"/>
      <c r="E183" s="739"/>
      <c r="F183" s="736"/>
    </row>
    <row r="184" spans="1:6" ht="12" customHeight="1">
      <c r="B184" s="741">
        <v>79</v>
      </c>
      <c r="C184" s="57"/>
      <c r="D184" s="737"/>
      <c r="E184" s="738"/>
      <c r="F184" s="736"/>
    </row>
    <row r="185" spans="1:6" ht="23.5" customHeight="1">
      <c r="B185" s="741"/>
      <c r="C185" s="56"/>
      <c r="D185" s="737"/>
      <c r="E185" s="739"/>
      <c r="F185" s="736"/>
    </row>
    <row r="186" spans="1:6" ht="12" customHeight="1">
      <c r="B186" s="741">
        <v>80</v>
      </c>
      <c r="C186" s="57"/>
      <c r="D186" s="737"/>
      <c r="E186" s="738"/>
      <c r="F186" s="736"/>
    </row>
    <row r="187" spans="1:6" ht="23.5" customHeight="1" thickBot="1">
      <c r="B187" s="742"/>
      <c r="C187" s="58"/>
      <c r="D187" s="743"/>
      <c r="E187" s="744"/>
      <c r="F187" s="740"/>
    </row>
    <row r="188" spans="1:6" ht="15.65" customHeight="1">
      <c r="B188" s="1" t="s">
        <v>543</v>
      </c>
    </row>
    <row r="189" spans="1:6">
      <c r="A189" s="4" t="s">
        <v>286</v>
      </c>
    </row>
    <row r="190" spans="1:6" ht="21" customHeight="1">
      <c r="A190" s="745" t="s">
        <v>287</v>
      </c>
      <c r="B190" s="745"/>
      <c r="C190" s="745"/>
      <c r="D190" s="745"/>
      <c r="E190" s="745"/>
      <c r="F190" s="745"/>
    </row>
    <row r="191" spans="1:6" s="110" customFormat="1" ht="36" customHeight="1">
      <c r="E191" s="111" t="s">
        <v>10</v>
      </c>
      <c r="F191" s="112" t="str">
        <f>F7</f>
        <v/>
      </c>
    </row>
    <row r="192" spans="1:6" ht="10.5" customHeight="1" thickBot="1"/>
    <row r="193" spans="2:6" ht="27" customHeight="1" thickBot="1">
      <c r="B193" s="113" t="s">
        <v>288</v>
      </c>
      <c r="C193" s="114" t="s">
        <v>289</v>
      </c>
      <c r="D193" s="114" t="s">
        <v>290</v>
      </c>
      <c r="E193" s="115" t="s">
        <v>303</v>
      </c>
      <c r="F193" s="116" t="s">
        <v>291</v>
      </c>
    </row>
    <row r="194" spans="2:6" ht="12" customHeight="1">
      <c r="B194" s="746">
        <v>81</v>
      </c>
      <c r="C194" s="59"/>
      <c r="D194" s="747"/>
      <c r="E194" s="748"/>
      <c r="F194" s="749"/>
    </row>
    <row r="195" spans="2:6" ht="23.5" customHeight="1">
      <c r="B195" s="741"/>
      <c r="C195" s="56"/>
      <c r="D195" s="737"/>
      <c r="E195" s="739"/>
      <c r="F195" s="736"/>
    </row>
    <row r="196" spans="2:6" ht="12" customHeight="1">
      <c r="B196" s="741">
        <v>82</v>
      </c>
      <c r="C196" s="57"/>
      <c r="D196" s="737"/>
      <c r="E196" s="738"/>
      <c r="F196" s="736"/>
    </row>
    <row r="197" spans="2:6" ht="23.5" customHeight="1">
      <c r="B197" s="741"/>
      <c r="C197" s="56"/>
      <c r="D197" s="737"/>
      <c r="E197" s="739"/>
      <c r="F197" s="736"/>
    </row>
    <row r="198" spans="2:6" ht="12" customHeight="1">
      <c r="B198" s="741">
        <v>83</v>
      </c>
      <c r="C198" s="57"/>
      <c r="D198" s="737"/>
      <c r="E198" s="738"/>
      <c r="F198" s="736"/>
    </row>
    <row r="199" spans="2:6" ht="23.5" customHeight="1">
      <c r="B199" s="741"/>
      <c r="C199" s="56"/>
      <c r="D199" s="737"/>
      <c r="E199" s="739"/>
      <c r="F199" s="736"/>
    </row>
    <row r="200" spans="2:6" ht="12" customHeight="1">
      <c r="B200" s="741">
        <v>84</v>
      </c>
      <c r="C200" s="57"/>
      <c r="D200" s="737"/>
      <c r="E200" s="738"/>
      <c r="F200" s="736"/>
    </row>
    <row r="201" spans="2:6" ht="23.5" customHeight="1">
      <c r="B201" s="741"/>
      <c r="C201" s="56"/>
      <c r="D201" s="737"/>
      <c r="E201" s="739"/>
      <c r="F201" s="736"/>
    </row>
    <row r="202" spans="2:6" ht="12" customHeight="1">
      <c r="B202" s="741">
        <v>85</v>
      </c>
      <c r="C202" s="57"/>
      <c r="D202" s="737"/>
      <c r="E202" s="738"/>
      <c r="F202" s="736"/>
    </row>
    <row r="203" spans="2:6" ht="23.5" customHeight="1">
      <c r="B203" s="741"/>
      <c r="C203" s="56"/>
      <c r="D203" s="737"/>
      <c r="E203" s="739"/>
      <c r="F203" s="736"/>
    </row>
    <row r="204" spans="2:6" ht="12" customHeight="1">
      <c r="B204" s="741">
        <v>86</v>
      </c>
      <c r="C204" s="57"/>
      <c r="D204" s="737"/>
      <c r="E204" s="738"/>
      <c r="F204" s="736"/>
    </row>
    <row r="205" spans="2:6" ht="23.5" customHeight="1">
      <c r="B205" s="741"/>
      <c r="C205" s="56"/>
      <c r="D205" s="737"/>
      <c r="E205" s="739"/>
      <c r="F205" s="736"/>
    </row>
    <row r="206" spans="2:6" ht="12" customHeight="1">
      <c r="B206" s="741">
        <v>87</v>
      </c>
      <c r="C206" s="57"/>
      <c r="D206" s="737"/>
      <c r="E206" s="738"/>
      <c r="F206" s="736"/>
    </row>
    <row r="207" spans="2:6" ht="23.5" customHeight="1">
      <c r="B207" s="741"/>
      <c r="C207" s="56"/>
      <c r="D207" s="737"/>
      <c r="E207" s="739"/>
      <c r="F207" s="736"/>
    </row>
    <row r="208" spans="2:6" ht="12" customHeight="1">
      <c r="B208" s="741">
        <v>88</v>
      </c>
      <c r="C208" s="57"/>
      <c r="D208" s="737"/>
      <c r="E208" s="738"/>
      <c r="F208" s="736"/>
    </row>
    <row r="209" spans="2:6" ht="23.5" customHeight="1">
      <c r="B209" s="741"/>
      <c r="C209" s="56"/>
      <c r="D209" s="737"/>
      <c r="E209" s="739"/>
      <c r="F209" s="736"/>
    </row>
    <row r="210" spans="2:6" ht="12" customHeight="1">
      <c r="B210" s="741">
        <v>89</v>
      </c>
      <c r="C210" s="57"/>
      <c r="D210" s="737"/>
      <c r="E210" s="738"/>
      <c r="F210" s="736"/>
    </row>
    <row r="211" spans="2:6" ht="23.5" customHeight="1">
      <c r="B211" s="741"/>
      <c r="C211" s="56"/>
      <c r="D211" s="737"/>
      <c r="E211" s="739"/>
      <c r="F211" s="736"/>
    </row>
    <row r="212" spans="2:6" ht="12" customHeight="1">
      <c r="B212" s="741">
        <v>90</v>
      </c>
      <c r="C212" s="57"/>
      <c r="D212" s="737"/>
      <c r="E212" s="738"/>
      <c r="F212" s="736"/>
    </row>
    <row r="213" spans="2:6" ht="23.5" customHeight="1">
      <c r="B213" s="741"/>
      <c r="C213" s="56"/>
      <c r="D213" s="737"/>
      <c r="E213" s="739"/>
      <c r="F213" s="736"/>
    </row>
    <row r="214" spans="2:6" ht="12" customHeight="1">
      <c r="B214" s="741">
        <v>91</v>
      </c>
      <c r="C214" s="57"/>
      <c r="D214" s="737"/>
      <c r="E214" s="738"/>
      <c r="F214" s="736"/>
    </row>
    <row r="215" spans="2:6" ht="23.5" customHeight="1">
      <c r="B215" s="741"/>
      <c r="C215" s="56"/>
      <c r="D215" s="737"/>
      <c r="E215" s="739"/>
      <c r="F215" s="736"/>
    </row>
    <row r="216" spans="2:6" ht="12" customHeight="1">
      <c r="B216" s="741">
        <v>92</v>
      </c>
      <c r="C216" s="57"/>
      <c r="D216" s="737"/>
      <c r="E216" s="738"/>
      <c r="F216" s="736"/>
    </row>
    <row r="217" spans="2:6" ht="23.5" customHeight="1">
      <c r="B217" s="741"/>
      <c r="C217" s="56"/>
      <c r="D217" s="737"/>
      <c r="E217" s="739"/>
      <c r="F217" s="736"/>
    </row>
    <row r="218" spans="2:6" ht="12" customHeight="1">
      <c r="B218" s="741">
        <v>93</v>
      </c>
      <c r="C218" s="57"/>
      <c r="D218" s="737"/>
      <c r="E218" s="738"/>
      <c r="F218" s="736"/>
    </row>
    <row r="219" spans="2:6" ht="23.5" customHeight="1">
      <c r="B219" s="741"/>
      <c r="C219" s="56"/>
      <c r="D219" s="737"/>
      <c r="E219" s="739"/>
      <c r="F219" s="736"/>
    </row>
    <row r="220" spans="2:6" ht="12" customHeight="1">
      <c r="B220" s="741">
        <v>94</v>
      </c>
      <c r="C220" s="57"/>
      <c r="D220" s="737"/>
      <c r="E220" s="738"/>
      <c r="F220" s="736"/>
    </row>
    <row r="221" spans="2:6" ht="23.5" customHeight="1">
      <c r="B221" s="741"/>
      <c r="C221" s="56"/>
      <c r="D221" s="737"/>
      <c r="E221" s="739"/>
      <c r="F221" s="736"/>
    </row>
    <row r="222" spans="2:6" ht="12" customHeight="1">
      <c r="B222" s="741">
        <v>95</v>
      </c>
      <c r="C222" s="57"/>
      <c r="D222" s="737"/>
      <c r="E222" s="738"/>
      <c r="F222" s="736"/>
    </row>
    <row r="223" spans="2:6" ht="23.5" customHeight="1">
      <c r="B223" s="741"/>
      <c r="C223" s="56"/>
      <c r="D223" s="737"/>
      <c r="E223" s="739"/>
      <c r="F223" s="736"/>
    </row>
    <row r="224" spans="2:6" ht="12" customHeight="1">
      <c r="B224" s="741">
        <v>96</v>
      </c>
      <c r="C224" s="57"/>
      <c r="D224" s="737"/>
      <c r="E224" s="738"/>
      <c r="F224" s="736"/>
    </row>
    <row r="225" spans="2:6" ht="23.5" customHeight="1">
      <c r="B225" s="741"/>
      <c r="C225" s="56"/>
      <c r="D225" s="737"/>
      <c r="E225" s="739"/>
      <c r="F225" s="736"/>
    </row>
    <row r="226" spans="2:6" ht="12" customHeight="1">
      <c r="B226" s="741">
        <v>97</v>
      </c>
      <c r="C226" s="57"/>
      <c r="D226" s="737"/>
      <c r="E226" s="738"/>
      <c r="F226" s="736"/>
    </row>
    <row r="227" spans="2:6" ht="23.5" customHeight="1">
      <c r="B227" s="741"/>
      <c r="C227" s="56"/>
      <c r="D227" s="737"/>
      <c r="E227" s="739"/>
      <c r="F227" s="736"/>
    </row>
    <row r="228" spans="2:6" ht="12" customHeight="1">
      <c r="B228" s="741">
        <v>98</v>
      </c>
      <c r="C228" s="57"/>
      <c r="D228" s="737"/>
      <c r="E228" s="738"/>
      <c r="F228" s="736"/>
    </row>
    <row r="229" spans="2:6" ht="23.5" customHeight="1">
      <c r="B229" s="741"/>
      <c r="C229" s="56"/>
      <c r="D229" s="737"/>
      <c r="E229" s="739"/>
      <c r="F229" s="736"/>
    </row>
    <row r="230" spans="2:6" ht="12" customHeight="1">
      <c r="B230" s="741">
        <v>99</v>
      </c>
      <c r="C230" s="57"/>
      <c r="D230" s="737"/>
      <c r="E230" s="738"/>
      <c r="F230" s="736"/>
    </row>
    <row r="231" spans="2:6" ht="23.5" customHeight="1">
      <c r="B231" s="741"/>
      <c r="C231" s="56"/>
      <c r="D231" s="737"/>
      <c r="E231" s="739"/>
      <c r="F231" s="736"/>
    </row>
    <row r="232" spans="2:6" ht="12" customHeight="1">
      <c r="B232" s="741">
        <v>100</v>
      </c>
      <c r="C232" s="57"/>
      <c r="D232" s="737"/>
      <c r="E232" s="738"/>
      <c r="F232" s="736"/>
    </row>
    <row r="233" spans="2:6" ht="23.5" customHeight="1" thickBot="1">
      <c r="B233" s="742"/>
      <c r="C233" s="58"/>
      <c r="D233" s="743"/>
      <c r="E233" s="744"/>
      <c r="F233" s="740"/>
    </row>
    <row r="234" spans="2:6" ht="18.649999999999999" customHeight="1">
      <c r="B234" s="1" t="s">
        <v>543</v>
      </c>
    </row>
  </sheetData>
  <sheetProtection selectLockedCells="1"/>
  <mergeCells count="405">
    <mergeCell ref="E84:E85"/>
    <mergeCell ref="B86:B87"/>
    <mergeCell ref="D86:D87"/>
    <mergeCell ref="B90:B91"/>
    <mergeCell ref="D90:D91"/>
    <mergeCell ref="F90:F91"/>
    <mergeCell ref="E90:E91"/>
    <mergeCell ref="F86:F87"/>
    <mergeCell ref="E86:E87"/>
    <mergeCell ref="B88:B89"/>
    <mergeCell ref="D88:D89"/>
    <mergeCell ref="F88:F89"/>
    <mergeCell ref="E88:E89"/>
    <mergeCell ref="E94:E95"/>
    <mergeCell ref="B92:B93"/>
    <mergeCell ref="D92:D93"/>
    <mergeCell ref="F92:F93"/>
    <mergeCell ref="E92:E93"/>
    <mergeCell ref="B72:B73"/>
    <mergeCell ref="D72:D73"/>
    <mergeCell ref="F72:F73"/>
    <mergeCell ref="E72:E73"/>
    <mergeCell ref="B74:B75"/>
    <mergeCell ref="D74:D75"/>
    <mergeCell ref="B78:B79"/>
    <mergeCell ref="D78:D79"/>
    <mergeCell ref="F78:F79"/>
    <mergeCell ref="E78:E79"/>
    <mergeCell ref="F74:F75"/>
    <mergeCell ref="E74:E75"/>
    <mergeCell ref="B76:B77"/>
    <mergeCell ref="D76:D77"/>
    <mergeCell ref="F76:F77"/>
    <mergeCell ref="E76:E77"/>
    <mergeCell ref="B84:B85"/>
    <mergeCell ref="D84:D85"/>
    <mergeCell ref="F84:F85"/>
    <mergeCell ref="F30:F31"/>
    <mergeCell ref="A6:F6"/>
    <mergeCell ref="B24:B25"/>
    <mergeCell ref="D24:D25"/>
    <mergeCell ref="F24:F25"/>
    <mergeCell ref="B22:B23"/>
    <mergeCell ref="D22:D23"/>
    <mergeCell ref="F22:F23"/>
    <mergeCell ref="E12:E13"/>
    <mergeCell ref="B10:B11"/>
    <mergeCell ref="D10:D11"/>
    <mergeCell ref="E30:E31"/>
    <mergeCell ref="B28:B29"/>
    <mergeCell ref="D28:D29"/>
    <mergeCell ref="F28:F29"/>
    <mergeCell ref="B26:B27"/>
    <mergeCell ref="D26:D27"/>
    <mergeCell ref="F10:F11"/>
    <mergeCell ref="E10:E11"/>
    <mergeCell ref="F26:F27"/>
    <mergeCell ref="B20:B21"/>
    <mergeCell ref="D20:D21"/>
    <mergeCell ref="B14:B15"/>
    <mergeCell ref="B12:B13"/>
    <mergeCell ref="D12:D13"/>
    <mergeCell ref="F12:F13"/>
    <mergeCell ref="E36:E37"/>
    <mergeCell ref="B34:B35"/>
    <mergeCell ref="D34:D35"/>
    <mergeCell ref="F34:F35"/>
    <mergeCell ref="E34:E35"/>
    <mergeCell ref="B32:B33"/>
    <mergeCell ref="D32:D33"/>
    <mergeCell ref="E22:E23"/>
    <mergeCell ref="B16:B17"/>
    <mergeCell ref="D16:D17"/>
    <mergeCell ref="F16:F17"/>
    <mergeCell ref="E16:E17"/>
    <mergeCell ref="F14:F15"/>
    <mergeCell ref="E14:E15"/>
    <mergeCell ref="D14:D15"/>
    <mergeCell ref="F20:F21"/>
    <mergeCell ref="B18:B19"/>
    <mergeCell ref="D18:D19"/>
    <mergeCell ref="F18:F19"/>
    <mergeCell ref="E18:E19"/>
    <mergeCell ref="E20:E21"/>
    <mergeCell ref="E24:E25"/>
    <mergeCell ref="F38:F39"/>
    <mergeCell ref="E38:E39"/>
    <mergeCell ref="A52:F52"/>
    <mergeCell ref="B58:B59"/>
    <mergeCell ref="D58:D59"/>
    <mergeCell ref="F58:F59"/>
    <mergeCell ref="E58:E59"/>
    <mergeCell ref="F48:F49"/>
    <mergeCell ref="F32:F33"/>
    <mergeCell ref="E32:E33"/>
    <mergeCell ref="D42:D43"/>
    <mergeCell ref="F42:F43"/>
    <mergeCell ref="E42:E43"/>
    <mergeCell ref="F40:F41"/>
    <mergeCell ref="E40:E41"/>
    <mergeCell ref="B36:B37"/>
    <mergeCell ref="D36:D37"/>
    <mergeCell ref="F36:F37"/>
    <mergeCell ref="B56:B57"/>
    <mergeCell ref="D56:D57"/>
    <mergeCell ref="F56:F57"/>
    <mergeCell ref="E56:E57"/>
    <mergeCell ref="F46:F47"/>
    <mergeCell ref="F44:F45"/>
    <mergeCell ref="E26:E27"/>
    <mergeCell ref="E28:E29"/>
    <mergeCell ref="B48:B49"/>
    <mergeCell ref="D48:D49"/>
    <mergeCell ref="B44:B45"/>
    <mergeCell ref="D44:D45"/>
    <mergeCell ref="B40:B41"/>
    <mergeCell ref="D40:D41"/>
    <mergeCell ref="E48:E49"/>
    <mergeCell ref="B38:B39"/>
    <mergeCell ref="D38:D39"/>
    <mergeCell ref="B30:B31"/>
    <mergeCell ref="D30:D31"/>
    <mergeCell ref="B42:B43"/>
    <mergeCell ref="B46:B47"/>
    <mergeCell ref="D46:D47"/>
    <mergeCell ref="E46:E47"/>
    <mergeCell ref="E44:E45"/>
    <mergeCell ref="B60:B61"/>
    <mergeCell ref="D60:D61"/>
    <mergeCell ref="F60:F61"/>
    <mergeCell ref="E64:E65"/>
    <mergeCell ref="E60:E61"/>
    <mergeCell ref="B62:B63"/>
    <mergeCell ref="B102:B103"/>
    <mergeCell ref="D102:D103"/>
    <mergeCell ref="E102:E103"/>
    <mergeCell ref="F102:F103"/>
    <mergeCell ref="A98:F98"/>
    <mergeCell ref="B82:B83"/>
    <mergeCell ref="D82:D83"/>
    <mergeCell ref="F82:F83"/>
    <mergeCell ref="E82:E83"/>
    <mergeCell ref="B80:B81"/>
    <mergeCell ref="D80:D81"/>
    <mergeCell ref="F80:F81"/>
    <mergeCell ref="E80:E81"/>
    <mergeCell ref="D62:D63"/>
    <mergeCell ref="B70:B71"/>
    <mergeCell ref="D70:D71"/>
    <mergeCell ref="F70:F71"/>
    <mergeCell ref="E70:E71"/>
    <mergeCell ref="F62:F63"/>
    <mergeCell ref="E62:E63"/>
    <mergeCell ref="F104:F105"/>
    <mergeCell ref="B106:B107"/>
    <mergeCell ref="D106:D107"/>
    <mergeCell ref="E106:E107"/>
    <mergeCell ref="F106:F107"/>
    <mergeCell ref="B104:B105"/>
    <mergeCell ref="D104:D105"/>
    <mergeCell ref="E104:E105"/>
    <mergeCell ref="B68:B69"/>
    <mergeCell ref="D68:D69"/>
    <mergeCell ref="F68:F69"/>
    <mergeCell ref="E68:E69"/>
    <mergeCell ref="B66:B67"/>
    <mergeCell ref="D66:D67"/>
    <mergeCell ref="F66:F67"/>
    <mergeCell ref="E66:E67"/>
    <mergeCell ref="B64:B65"/>
    <mergeCell ref="D64:D65"/>
    <mergeCell ref="F64:F65"/>
    <mergeCell ref="B94:B95"/>
    <mergeCell ref="D94:D95"/>
    <mergeCell ref="F94:F95"/>
    <mergeCell ref="B118:B119"/>
    <mergeCell ref="D118:D119"/>
    <mergeCell ref="E118:E119"/>
    <mergeCell ref="F118:F119"/>
    <mergeCell ref="B116:B117"/>
    <mergeCell ref="D116:D117"/>
    <mergeCell ref="E116:E117"/>
    <mergeCell ref="F108:F109"/>
    <mergeCell ref="B110:B111"/>
    <mergeCell ref="D110:D111"/>
    <mergeCell ref="E110:E111"/>
    <mergeCell ref="F110:F111"/>
    <mergeCell ref="B108:B109"/>
    <mergeCell ref="D108:D109"/>
    <mergeCell ref="E108:E109"/>
    <mergeCell ref="F112:F113"/>
    <mergeCell ref="B114:B115"/>
    <mergeCell ref="D114:D115"/>
    <mergeCell ref="E114:E115"/>
    <mergeCell ref="F114:F115"/>
    <mergeCell ref="B112:B113"/>
    <mergeCell ref="D112:D113"/>
    <mergeCell ref="E112:E113"/>
    <mergeCell ref="F116:F117"/>
    <mergeCell ref="F120:F121"/>
    <mergeCell ref="B126:B127"/>
    <mergeCell ref="D126:D127"/>
    <mergeCell ref="E126:E127"/>
    <mergeCell ref="F126:F127"/>
    <mergeCell ref="B124:B125"/>
    <mergeCell ref="D124:D125"/>
    <mergeCell ref="E124:E125"/>
    <mergeCell ref="F128:F129"/>
    <mergeCell ref="B122:B123"/>
    <mergeCell ref="D122:D123"/>
    <mergeCell ref="E122:E123"/>
    <mergeCell ref="F122:F123"/>
    <mergeCell ref="B120:B121"/>
    <mergeCell ref="D120:D121"/>
    <mergeCell ref="E120:E121"/>
    <mergeCell ref="F124:F125"/>
    <mergeCell ref="F150:F151"/>
    <mergeCell ref="A144:F144"/>
    <mergeCell ref="B148:B149"/>
    <mergeCell ref="D148:D149"/>
    <mergeCell ref="E148:E149"/>
    <mergeCell ref="F148:F149"/>
    <mergeCell ref="B140:B141"/>
    <mergeCell ref="D140:D141"/>
    <mergeCell ref="E140:E141"/>
    <mergeCell ref="B130:B131"/>
    <mergeCell ref="D130:D131"/>
    <mergeCell ref="E130:E131"/>
    <mergeCell ref="F130:F131"/>
    <mergeCell ref="B128:B129"/>
    <mergeCell ref="D128:D129"/>
    <mergeCell ref="E128:E129"/>
    <mergeCell ref="B152:B153"/>
    <mergeCell ref="D152:D153"/>
    <mergeCell ref="E152:E153"/>
    <mergeCell ref="F152:F153"/>
    <mergeCell ref="B150:B151"/>
    <mergeCell ref="D150:D151"/>
    <mergeCell ref="E150:E151"/>
    <mergeCell ref="F132:F133"/>
    <mergeCell ref="B134:B135"/>
    <mergeCell ref="D134:D135"/>
    <mergeCell ref="E134:E135"/>
    <mergeCell ref="F134:F135"/>
    <mergeCell ref="B132:B133"/>
    <mergeCell ref="D132:D133"/>
    <mergeCell ref="E132:E133"/>
    <mergeCell ref="F136:F137"/>
    <mergeCell ref="B138:B139"/>
    <mergeCell ref="D138:D139"/>
    <mergeCell ref="E138:E139"/>
    <mergeCell ref="F138:F139"/>
    <mergeCell ref="B136:B137"/>
    <mergeCell ref="D136:D137"/>
    <mergeCell ref="E136:E137"/>
    <mergeCell ref="F140:F141"/>
    <mergeCell ref="B168:B169"/>
    <mergeCell ref="D168:D169"/>
    <mergeCell ref="E168:E169"/>
    <mergeCell ref="F168:F169"/>
    <mergeCell ref="B166:B167"/>
    <mergeCell ref="D166:D167"/>
    <mergeCell ref="E166:E167"/>
    <mergeCell ref="F154:F155"/>
    <mergeCell ref="B156:B157"/>
    <mergeCell ref="D156:D157"/>
    <mergeCell ref="E156:E157"/>
    <mergeCell ref="F156:F157"/>
    <mergeCell ref="B154:B155"/>
    <mergeCell ref="D154:D155"/>
    <mergeCell ref="E154:E155"/>
    <mergeCell ref="F158:F159"/>
    <mergeCell ref="B160:B161"/>
    <mergeCell ref="D160:D161"/>
    <mergeCell ref="E160:E161"/>
    <mergeCell ref="F160:F161"/>
    <mergeCell ref="B158:B159"/>
    <mergeCell ref="D158:D159"/>
    <mergeCell ref="E158:E159"/>
    <mergeCell ref="F162:F163"/>
    <mergeCell ref="B164:B165"/>
    <mergeCell ref="D164:D165"/>
    <mergeCell ref="E164:E165"/>
    <mergeCell ref="F164:F165"/>
    <mergeCell ref="B162:B163"/>
    <mergeCell ref="D162:D163"/>
    <mergeCell ref="E162:E163"/>
    <mergeCell ref="F166:F167"/>
    <mergeCell ref="B184:B185"/>
    <mergeCell ref="D184:D185"/>
    <mergeCell ref="E184:E185"/>
    <mergeCell ref="F184:F185"/>
    <mergeCell ref="B182:B183"/>
    <mergeCell ref="D182:D183"/>
    <mergeCell ref="E182:E183"/>
    <mergeCell ref="F170:F171"/>
    <mergeCell ref="B172:B173"/>
    <mergeCell ref="D172:D173"/>
    <mergeCell ref="E172:E173"/>
    <mergeCell ref="F172:F173"/>
    <mergeCell ref="B170:B171"/>
    <mergeCell ref="D170:D171"/>
    <mergeCell ref="E170:E171"/>
    <mergeCell ref="F174:F175"/>
    <mergeCell ref="B176:B177"/>
    <mergeCell ref="D176:D177"/>
    <mergeCell ref="E176:E177"/>
    <mergeCell ref="F176:F177"/>
    <mergeCell ref="B174:B175"/>
    <mergeCell ref="D174:D175"/>
    <mergeCell ref="E174:E175"/>
    <mergeCell ref="F178:F179"/>
    <mergeCell ref="B180:B181"/>
    <mergeCell ref="D180:D181"/>
    <mergeCell ref="E180:E181"/>
    <mergeCell ref="F180:F181"/>
    <mergeCell ref="B178:B179"/>
    <mergeCell ref="D178:D179"/>
    <mergeCell ref="E178:E179"/>
    <mergeCell ref="F182:F183"/>
    <mergeCell ref="F186:F187"/>
    <mergeCell ref="A190:F190"/>
    <mergeCell ref="B194:B195"/>
    <mergeCell ref="D194:D195"/>
    <mergeCell ref="E194:E195"/>
    <mergeCell ref="F194:F195"/>
    <mergeCell ref="B186:B187"/>
    <mergeCell ref="D186:D187"/>
    <mergeCell ref="E186:E187"/>
    <mergeCell ref="B210:B211"/>
    <mergeCell ref="D210:D211"/>
    <mergeCell ref="E210:E211"/>
    <mergeCell ref="F210:F211"/>
    <mergeCell ref="B208:B209"/>
    <mergeCell ref="D208:D209"/>
    <mergeCell ref="E208:E209"/>
    <mergeCell ref="F196:F197"/>
    <mergeCell ref="B198:B199"/>
    <mergeCell ref="D198:D199"/>
    <mergeCell ref="E198:E199"/>
    <mergeCell ref="F198:F199"/>
    <mergeCell ref="B196:B197"/>
    <mergeCell ref="D196:D197"/>
    <mergeCell ref="E196:E197"/>
    <mergeCell ref="F200:F201"/>
    <mergeCell ref="B202:B203"/>
    <mergeCell ref="D202:D203"/>
    <mergeCell ref="E202:E203"/>
    <mergeCell ref="F202:F203"/>
    <mergeCell ref="B200:B201"/>
    <mergeCell ref="D200:D201"/>
    <mergeCell ref="E200:E201"/>
    <mergeCell ref="F204:F205"/>
    <mergeCell ref="B206:B207"/>
    <mergeCell ref="D206:D207"/>
    <mergeCell ref="E206:E207"/>
    <mergeCell ref="F206:F207"/>
    <mergeCell ref="B204:B205"/>
    <mergeCell ref="D204:D205"/>
    <mergeCell ref="E204:E205"/>
    <mergeCell ref="F208:F209"/>
    <mergeCell ref="B226:B227"/>
    <mergeCell ref="D226:D227"/>
    <mergeCell ref="E226:E227"/>
    <mergeCell ref="F226:F227"/>
    <mergeCell ref="B224:B225"/>
    <mergeCell ref="D224:D225"/>
    <mergeCell ref="E224:E225"/>
    <mergeCell ref="F212:F213"/>
    <mergeCell ref="B214:B215"/>
    <mergeCell ref="D214:D215"/>
    <mergeCell ref="E214:E215"/>
    <mergeCell ref="F214:F215"/>
    <mergeCell ref="B212:B213"/>
    <mergeCell ref="D212:D213"/>
    <mergeCell ref="E212:E213"/>
    <mergeCell ref="F216:F217"/>
    <mergeCell ref="B218:B219"/>
    <mergeCell ref="D218:D219"/>
    <mergeCell ref="E218:E219"/>
    <mergeCell ref="F218:F219"/>
    <mergeCell ref="B216:B217"/>
    <mergeCell ref="D216:D217"/>
    <mergeCell ref="E216:E217"/>
    <mergeCell ref="F220:F221"/>
    <mergeCell ref="B222:B223"/>
    <mergeCell ref="D222:D223"/>
    <mergeCell ref="E222:E223"/>
    <mergeCell ref="F222:F223"/>
    <mergeCell ref="B220:B221"/>
    <mergeCell ref="D220:D221"/>
    <mergeCell ref="E220:E221"/>
    <mergeCell ref="F224:F225"/>
    <mergeCell ref="D228:D229"/>
    <mergeCell ref="E228:E229"/>
    <mergeCell ref="F232:F233"/>
    <mergeCell ref="B232:B233"/>
    <mergeCell ref="D232:D233"/>
    <mergeCell ref="E232:E233"/>
    <mergeCell ref="F228:F229"/>
    <mergeCell ref="B230:B231"/>
    <mergeCell ref="D230:D231"/>
    <mergeCell ref="E230:E231"/>
    <mergeCell ref="F230:F231"/>
    <mergeCell ref="B228:B229"/>
  </mergeCells>
  <phoneticPr fontId="4"/>
  <dataValidations count="1">
    <dataValidation type="list" allowBlank="1" showInputMessage="1" showErrorMessage="1" sqref="E10:E50 E194:E233 E148:E187 E102:E141 E56:E95" xr:uid="{00000000-0002-0000-0A00-000000000000}">
      <formula1>$C$3:$F$3</formula1>
    </dataValidation>
  </dataValidations>
  <pageMargins left="0.62" right="0.4" top="0.67" bottom="0.5" header="0.51200000000000001" footer="0.23"/>
  <pageSetup paperSize="9" scale="96" orientation="portrait" blackAndWhite="1" r:id="rId1"/>
  <headerFooter alignWithMargins="0"/>
  <rowBreaks count="1" manualBreakCount="1">
    <brk id="50" max="6"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F184"/>
  <sheetViews>
    <sheetView workbookViewId="0">
      <selection activeCell="C22" sqref="C22"/>
    </sheetView>
  </sheetViews>
  <sheetFormatPr defaultRowHeight="13"/>
  <cols>
    <col min="1" max="2" width="10.6328125" style="4" customWidth="1"/>
    <col min="3" max="5" width="20.6328125" style="4" customWidth="1"/>
  </cols>
  <sheetData>
    <row r="1" spans="1:6">
      <c r="A1" s="1" t="s">
        <v>441</v>
      </c>
    </row>
    <row r="2" spans="1:6" s="4" customFormat="1" ht="21" customHeight="1">
      <c r="A2" s="750" t="s">
        <v>287</v>
      </c>
      <c r="B2" s="750"/>
      <c r="C2" s="750"/>
      <c r="D2" s="750"/>
      <c r="E2" s="750"/>
      <c r="F2" s="289"/>
    </row>
    <row r="3" spans="1:6" ht="20.149999999999999" customHeight="1" thickBot="1">
      <c r="A3" s="1" t="s">
        <v>431</v>
      </c>
      <c r="E3" s="4">
        <f>入力シート!C13</f>
        <v>0</v>
      </c>
    </row>
    <row r="4" spans="1:6" ht="50.15" customHeight="1">
      <c r="A4" s="768" t="s">
        <v>432</v>
      </c>
      <c r="B4" s="769"/>
      <c r="C4" s="769"/>
      <c r="D4" s="769"/>
      <c r="E4" s="770"/>
    </row>
    <row r="5" spans="1:6" ht="13.5" customHeight="1">
      <c r="A5" s="760" t="s">
        <v>421</v>
      </c>
      <c r="B5" s="761"/>
      <c r="C5" s="762" t="s">
        <v>420</v>
      </c>
      <c r="D5" s="762"/>
      <c r="E5" s="763"/>
    </row>
    <row r="6" spans="1:6" ht="30" customHeight="1">
      <c r="A6" s="766"/>
      <c r="B6" s="767"/>
      <c r="C6" s="764"/>
      <c r="D6" s="764"/>
      <c r="E6" s="765"/>
    </row>
    <row r="7" spans="1:6">
      <c r="A7" s="760" t="s">
        <v>421</v>
      </c>
      <c r="B7" s="761"/>
      <c r="C7" s="762" t="s">
        <v>420</v>
      </c>
      <c r="D7" s="762"/>
      <c r="E7" s="763"/>
    </row>
    <row r="8" spans="1:6" ht="30" customHeight="1">
      <c r="A8" s="766"/>
      <c r="B8" s="767"/>
      <c r="C8" s="764"/>
      <c r="D8" s="764"/>
      <c r="E8" s="765"/>
    </row>
    <row r="9" spans="1:6">
      <c r="A9" s="760" t="s">
        <v>421</v>
      </c>
      <c r="B9" s="761"/>
      <c r="C9" s="762" t="s">
        <v>420</v>
      </c>
      <c r="D9" s="762"/>
      <c r="E9" s="763"/>
    </row>
    <row r="10" spans="1:6" ht="30" customHeight="1">
      <c r="A10" s="766"/>
      <c r="B10" s="767"/>
      <c r="C10" s="764"/>
      <c r="D10" s="764"/>
      <c r="E10" s="765"/>
    </row>
    <row r="11" spans="1:6">
      <c r="A11" s="760" t="s">
        <v>421</v>
      </c>
      <c r="B11" s="761"/>
      <c r="C11" s="762" t="s">
        <v>420</v>
      </c>
      <c r="D11" s="762"/>
      <c r="E11" s="763"/>
    </row>
    <row r="12" spans="1:6" ht="30" customHeight="1" thickBot="1">
      <c r="A12" s="756"/>
      <c r="B12" s="757"/>
      <c r="C12" s="758"/>
      <c r="D12" s="758"/>
      <c r="E12" s="759"/>
    </row>
    <row r="46" spans="1:5">
      <c r="A46" s="110"/>
      <c r="B46" s="110"/>
      <c r="C46" s="110"/>
      <c r="D46" s="110"/>
      <c r="E46" s="110"/>
    </row>
    <row r="92" spans="1:5">
      <c r="A92" s="110"/>
      <c r="B92" s="110"/>
      <c r="C92" s="110"/>
      <c r="D92" s="110"/>
      <c r="E92" s="110"/>
    </row>
    <row r="138" spans="1:5">
      <c r="A138" s="110"/>
      <c r="B138" s="110"/>
      <c r="C138" s="110"/>
      <c r="D138" s="110"/>
      <c r="E138" s="110"/>
    </row>
    <row r="184" spans="1:5">
      <c r="A184" s="110"/>
      <c r="B184" s="110"/>
      <c r="C184" s="110"/>
      <c r="D184" s="110"/>
      <c r="E184" s="110"/>
    </row>
  </sheetData>
  <sheetProtection selectLockedCells="1"/>
  <mergeCells count="18">
    <mergeCell ref="A2:E2"/>
    <mergeCell ref="A9:B9"/>
    <mergeCell ref="C9:E9"/>
    <mergeCell ref="A10:B10"/>
    <mergeCell ref="C10:E10"/>
    <mergeCell ref="A6:B6"/>
    <mergeCell ref="A4:E4"/>
    <mergeCell ref="A5:B5"/>
    <mergeCell ref="C5:E5"/>
    <mergeCell ref="A12:B12"/>
    <mergeCell ref="C12:E12"/>
    <mergeCell ref="A11:B11"/>
    <mergeCell ref="C11:E11"/>
    <mergeCell ref="C6:E6"/>
    <mergeCell ref="A7:B7"/>
    <mergeCell ref="C7:E7"/>
    <mergeCell ref="A8:B8"/>
    <mergeCell ref="C8:E8"/>
  </mergeCells>
  <phoneticPr fontId="4"/>
  <pageMargins left="0.70866141732283472" right="0.70866141732283472" top="0.74803149606299213" bottom="0.74803149606299213" header="0.31496062992125984" footer="0.31496062992125984"/>
  <pageSetup paperSize="9" orientation="portrait" blackAndWhite="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1">
    <tabColor indexed="51"/>
  </sheetPr>
  <dimension ref="A1:L53"/>
  <sheetViews>
    <sheetView view="pageBreakPreview" zoomScaleNormal="100" zoomScaleSheetLayoutView="100" workbookViewId="0">
      <selection activeCell="L10" sqref="L10"/>
    </sheetView>
  </sheetViews>
  <sheetFormatPr defaultColWidth="9" defaultRowHeight="13"/>
  <cols>
    <col min="1" max="1" width="3.08984375" style="4" customWidth="1"/>
    <col min="2" max="2" width="4.26953125" style="4" customWidth="1"/>
    <col min="3" max="3" width="22.26953125" style="4" customWidth="1"/>
    <col min="4" max="4" width="35.7265625" style="4" customWidth="1"/>
    <col min="5" max="5" width="14.36328125" style="4" customWidth="1"/>
    <col min="6" max="6" width="7.36328125" style="4" customWidth="1"/>
    <col min="7" max="7" width="4.90625" style="4" customWidth="1"/>
    <col min="8" max="16384" width="9" style="4"/>
  </cols>
  <sheetData>
    <row r="1" spans="1:12">
      <c r="C1" s="788" t="s">
        <v>344</v>
      </c>
      <c r="D1" s="788"/>
      <c r="E1" s="4">
        <f>'様式１－３（事業計画書）'!Z12</f>
        <v>1</v>
      </c>
      <c r="F1" s="4" t="s">
        <v>42</v>
      </c>
      <c r="G1" s="232" t="s">
        <v>407</v>
      </c>
      <c r="H1" s="232"/>
      <c r="I1" s="232"/>
    </row>
    <row r="2" spans="1:12" ht="16.5">
      <c r="C2" s="72"/>
      <c r="D2" s="469" t="s">
        <v>554</v>
      </c>
      <c r="E2" s="470">
        <f>COUNTIF($E$11:$E$50,$D2)</f>
        <v>0</v>
      </c>
      <c r="F2" s="471" t="str">
        <f>IF('様式１－３（事業計画書）'!AA$12="","確認",IF(E2='様式１－３（事業計画書）'!AA$12,"一致","確認"))</f>
        <v>確認</v>
      </c>
      <c r="G2" s="471"/>
      <c r="H2" s="472">
        <f>SUMIF($E$11:$E$50,$E3,$F$11:$F$50)</f>
        <v>0</v>
      </c>
      <c r="I2" s="473" t="s">
        <v>298</v>
      </c>
    </row>
    <row r="3" spans="1:12" ht="16.5">
      <c r="C3" s="72"/>
      <c r="D3" s="469" t="s">
        <v>553</v>
      </c>
      <c r="E3" s="470">
        <f>COUNTIF($E$11:$E$50,$D3)</f>
        <v>0</v>
      </c>
      <c r="F3" s="471"/>
      <c r="G3" s="471"/>
      <c r="H3" s="472">
        <f>SUMIF($E$11:$E$50,$E3,$F$11:$F$50)</f>
        <v>0</v>
      </c>
      <c r="I3" s="473" t="s">
        <v>298</v>
      </c>
    </row>
    <row r="4" spans="1:12" ht="16.5">
      <c r="C4" s="72"/>
      <c r="D4" s="469" t="s">
        <v>555</v>
      </c>
      <c r="E4" s="470">
        <f>COUNTIF($E$11:$E$50,$D4)</f>
        <v>0</v>
      </c>
      <c r="F4" s="471" t="str">
        <f>IF('様式１－３（事業計画書）'!AB$12="","確認",IF(E4='様式１－３（事業計画書）'!AB$12,"一致","確認"))</f>
        <v>確認</v>
      </c>
      <c r="G4" s="471"/>
      <c r="H4" s="472">
        <f>SUMIF($E$11:$E$50,$E4,$F$11:$F$50)</f>
        <v>0</v>
      </c>
      <c r="I4" s="473" t="s">
        <v>298</v>
      </c>
    </row>
    <row r="5" spans="1:12" ht="16.5">
      <c r="C5" s="72"/>
      <c r="D5" s="469" t="s">
        <v>552</v>
      </c>
      <c r="E5" s="470">
        <f>COUNTIF($E$11:$E$50,$D5)</f>
        <v>1</v>
      </c>
      <c r="F5" s="471" t="str">
        <f>IF('様式１－３（事業計画書）'!AC$12="","確認",IF(E5='様式１－３（事業計画書）'!AC$12,"一致","確認"))</f>
        <v>一致</v>
      </c>
      <c r="G5" s="471"/>
      <c r="H5" s="472">
        <f>SUMIF($E$11:$E$50,$E5,$F$11:$F$50)</f>
        <v>0</v>
      </c>
      <c r="I5" s="473" t="s">
        <v>298</v>
      </c>
    </row>
    <row r="6" spans="1:12">
      <c r="A6" s="4" t="s">
        <v>294</v>
      </c>
    </row>
    <row r="7" spans="1:12" ht="21" customHeight="1">
      <c r="A7" s="65"/>
      <c r="B7" s="745" t="s">
        <v>295</v>
      </c>
      <c r="C7" s="745"/>
      <c r="D7" s="745"/>
      <c r="E7" s="745"/>
      <c r="F7" s="745"/>
      <c r="G7" s="745"/>
    </row>
    <row r="8" spans="1:12" ht="24" customHeight="1">
      <c r="D8" s="111" t="s">
        <v>10</v>
      </c>
      <c r="E8" s="789" t="str">
        <f>IF(入力シート!C13="","",入力シート!C13)</f>
        <v/>
      </c>
      <c r="F8" s="789"/>
      <c r="G8" s="789"/>
    </row>
    <row r="9" spans="1:12" ht="10.5" customHeight="1" thickBot="1"/>
    <row r="10" spans="1:12" ht="39.75" customHeight="1" thickBot="1">
      <c r="B10" s="113" t="s">
        <v>288</v>
      </c>
      <c r="C10" s="114" t="s">
        <v>289</v>
      </c>
      <c r="D10" s="119" t="s">
        <v>296</v>
      </c>
      <c r="E10" s="115" t="s">
        <v>303</v>
      </c>
      <c r="F10" s="784" t="s">
        <v>297</v>
      </c>
      <c r="G10" s="785"/>
    </row>
    <row r="11" spans="1:12" ht="12" customHeight="1">
      <c r="B11" s="751">
        <v>1</v>
      </c>
      <c r="C11" s="60"/>
      <c r="D11" s="774"/>
      <c r="E11" s="773" t="s">
        <v>307</v>
      </c>
      <c r="F11" s="787">
        <v>1</v>
      </c>
      <c r="G11" s="786" t="s">
        <v>298</v>
      </c>
    </row>
    <row r="12" spans="1:12" ht="23.15" customHeight="1">
      <c r="B12" s="741"/>
      <c r="C12" s="442"/>
      <c r="D12" s="775"/>
      <c r="E12" s="771"/>
      <c r="F12" s="776"/>
      <c r="G12" s="779"/>
      <c r="I12" s="120" t="s">
        <v>292</v>
      </c>
      <c r="J12" s="120" t="s">
        <v>293</v>
      </c>
    </row>
    <row r="13" spans="1:12" ht="12" customHeight="1">
      <c r="B13" s="741">
        <v>2</v>
      </c>
      <c r="C13" s="60"/>
      <c r="D13" s="772"/>
      <c r="E13" s="771"/>
      <c r="F13" s="776"/>
      <c r="G13" s="779" t="s">
        <v>298</v>
      </c>
    </row>
    <row r="14" spans="1:12" ht="23.15" customHeight="1">
      <c r="B14" s="741"/>
      <c r="C14" s="63"/>
      <c r="D14" s="772"/>
      <c r="E14" s="771"/>
      <c r="F14" s="776"/>
      <c r="G14" s="779"/>
      <c r="I14" s="24" t="s">
        <v>304</v>
      </c>
      <c r="J14" s="24" t="s">
        <v>305</v>
      </c>
      <c r="K14" s="24" t="s">
        <v>306</v>
      </c>
      <c r="L14" s="24" t="s">
        <v>307</v>
      </c>
    </row>
    <row r="15" spans="1:12" ht="12" customHeight="1">
      <c r="B15" s="741">
        <v>3</v>
      </c>
      <c r="C15" s="60"/>
      <c r="D15" s="772"/>
      <c r="E15" s="771"/>
      <c r="F15" s="776"/>
      <c r="G15" s="779" t="s">
        <v>298</v>
      </c>
    </row>
    <row r="16" spans="1:12" ht="23.15" customHeight="1">
      <c r="B16" s="741"/>
      <c r="C16" s="63"/>
      <c r="D16" s="772"/>
      <c r="E16" s="771"/>
      <c r="F16" s="776"/>
      <c r="G16" s="779"/>
    </row>
    <row r="17" spans="2:7" ht="12" customHeight="1">
      <c r="B17" s="741">
        <v>4</v>
      </c>
      <c r="C17" s="60"/>
      <c r="D17" s="772"/>
      <c r="E17" s="771"/>
      <c r="F17" s="776"/>
      <c r="G17" s="779" t="s">
        <v>298</v>
      </c>
    </row>
    <row r="18" spans="2:7" ht="23.15" customHeight="1">
      <c r="B18" s="741"/>
      <c r="C18" s="63"/>
      <c r="D18" s="772"/>
      <c r="E18" s="771"/>
      <c r="F18" s="776"/>
      <c r="G18" s="779"/>
    </row>
    <row r="19" spans="2:7" ht="12" customHeight="1">
      <c r="B19" s="741">
        <v>5</v>
      </c>
      <c r="C19" s="60"/>
      <c r="D19" s="772"/>
      <c r="E19" s="771"/>
      <c r="F19" s="776"/>
      <c r="G19" s="779" t="s">
        <v>298</v>
      </c>
    </row>
    <row r="20" spans="2:7" ht="23.15" customHeight="1">
      <c r="B20" s="741"/>
      <c r="C20" s="63"/>
      <c r="D20" s="772"/>
      <c r="E20" s="771"/>
      <c r="F20" s="776"/>
      <c r="G20" s="779"/>
    </row>
    <row r="21" spans="2:7" ht="12" customHeight="1">
      <c r="B21" s="741">
        <v>6</v>
      </c>
      <c r="C21" s="60"/>
      <c r="D21" s="772"/>
      <c r="E21" s="771"/>
      <c r="F21" s="776"/>
      <c r="G21" s="779" t="s">
        <v>298</v>
      </c>
    </row>
    <row r="22" spans="2:7" ht="23.15" customHeight="1">
      <c r="B22" s="741"/>
      <c r="C22" s="63"/>
      <c r="D22" s="772"/>
      <c r="E22" s="771"/>
      <c r="F22" s="776"/>
      <c r="G22" s="779"/>
    </row>
    <row r="23" spans="2:7" ht="12" customHeight="1">
      <c r="B23" s="741">
        <v>7</v>
      </c>
      <c r="C23" s="60"/>
      <c r="D23" s="772"/>
      <c r="E23" s="771"/>
      <c r="F23" s="776"/>
      <c r="G23" s="779" t="s">
        <v>298</v>
      </c>
    </row>
    <row r="24" spans="2:7" ht="23.15" customHeight="1">
      <c r="B24" s="741"/>
      <c r="C24" s="63"/>
      <c r="D24" s="772"/>
      <c r="E24" s="771"/>
      <c r="F24" s="776"/>
      <c r="G24" s="779"/>
    </row>
    <row r="25" spans="2:7" ht="12" customHeight="1">
      <c r="B25" s="741">
        <v>8</v>
      </c>
      <c r="C25" s="60"/>
      <c r="D25" s="772"/>
      <c r="E25" s="771"/>
      <c r="F25" s="776"/>
      <c r="G25" s="779" t="s">
        <v>298</v>
      </c>
    </row>
    <row r="26" spans="2:7" ht="23.15" customHeight="1">
      <c r="B26" s="741"/>
      <c r="C26" s="63"/>
      <c r="D26" s="772"/>
      <c r="E26" s="771"/>
      <c r="F26" s="776"/>
      <c r="G26" s="779"/>
    </row>
    <row r="27" spans="2:7" ht="12" customHeight="1">
      <c r="B27" s="741">
        <v>9</v>
      </c>
      <c r="C27" s="60"/>
      <c r="D27" s="772"/>
      <c r="E27" s="771"/>
      <c r="F27" s="776"/>
      <c r="G27" s="779" t="s">
        <v>298</v>
      </c>
    </row>
    <row r="28" spans="2:7" ht="23.15" customHeight="1">
      <c r="B28" s="741"/>
      <c r="C28" s="63"/>
      <c r="D28" s="772"/>
      <c r="E28" s="771"/>
      <c r="F28" s="776"/>
      <c r="G28" s="779"/>
    </row>
    <row r="29" spans="2:7" ht="12" customHeight="1">
      <c r="B29" s="741">
        <v>10</v>
      </c>
      <c r="C29" s="60"/>
      <c r="D29" s="772"/>
      <c r="E29" s="771"/>
      <c r="F29" s="776"/>
      <c r="G29" s="779" t="s">
        <v>298</v>
      </c>
    </row>
    <row r="30" spans="2:7" ht="23.15" customHeight="1">
      <c r="B30" s="741"/>
      <c r="C30" s="63"/>
      <c r="D30" s="772"/>
      <c r="E30" s="771"/>
      <c r="F30" s="776"/>
      <c r="G30" s="779"/>
    </row>
    <row r="31" spans="2:7" ht="12" customHeight="1">
      <c r="B31" s="741">
        <v>11</v>
      </c>
      <c r="C31" s="60"/>
      <c r="D31" s="772"/>
      <c r="E31" s="771"/>
      <c r="F31" s="776"/>
      <c r="G31" s="779" t="s">
        <v>298</v>
      </c>
    </row>
    <row r="32" spans="2:7" ht="23.15" customHeight="1">
      <c r="B32" s="741"/>
      <c r="C32" s="63"/>
      <c r="D32" s="772"/>
      <c r="E32" s="771"/>
      <c r="F32" s="776"/>
      <c r="G32" s="779"/>
    </row>
    <row r="33" spans="2:7" ht="12" customHeight="1">
      <c r="B33" s="741">
        <v>12</v>
      </c>
      <c r="C33" s="60"/>
      <c r="D33" s="772"/>
      <c r="E33" s="771"/>
      <c r="F33" s="776"/>
      <c r="G33" s="779" t="s">
        <v>298</v>
      </c>
    </row>
    <row r="34" spans="2:7" ht="23.15" customHeight="1">
      <c r="B34" s="741"/>
      <c r="C34" s="63"/>
      <c r="D34" s="772"/>
      <c r="E34" s="771"/>
      <c r="F34" s="776"/>
      <c r="G34" s="779"/>
    </row>
    <row r="35" spans="2:7" ht="12" customHeight="1">
      <c r="B35" s="741">
        <v>13</v>
      </c>
      <c r="C35" s="60"/>
      <c r="D35" s="772"/>
      <c r="E35" s="771"/>
      <c r="F35" s="776"/>
      <c r="G35" s="779" t="s">
        <v>298</v>
      </c>
    </row>
    <row r="36" spans="2:7" ht="23.15" customHeight="1">
      <c r="B36" s="741"/>
      <c r="C36" s="63"/>
      <c r="D36" s="772"/>
      <c r="E36" s="771"/>
      <c r="F36" s="776"/>
      <c r="G36" s="779"/>
    </row>
    <row r="37" spans="2:7" ht="12" customHeight="1">
      <c r="B37" s="741">
        <v>14</v>
      </c>
      <c r="C37" s="60"/>
      <c r="D37" s="772"/>
      <c r="E37" s="771"/>
      <c r="F37" s="776"/>
      <c r="G37" s="779" t="s">
        <v>298</v>
      </c>
    </row>
    <row r="38" spans="2:7" ht="23.15" customHeight="1">
      <c r="B38" s="741"/>
      <c r="C38" s="63"/>
      <c r="D38" s="772"/>
      <c r="E38" s="771"/>
      <c r="F38" s="776"/>
      <c r="G38" s="779"/>
    </row>
    <row r="39" spans="2:7" ht="12" customHeight="1">
      <c r="B39" s="741">
        <v>15</v>
      </c>
      <c r="C39" s="60"/>
      <c r="D39" s="772"/>
      <c r="E39" s="771"/>
      <c r="F39" s="776"/>
      <c r="G39" s="779" t="s">
        <v>298</v>
      </c>
    </row>
    <row r="40" spans="2:7" ht="23.15" customHeight="1">
      <c r="B40" s="741"/>
      <c r="C40" s="63"/>
      <c r="D40" s="772"/>
      <c r="E40" s="771"/>
      <c r="F40" s="776"/>
      <c r="G40" s="779"/>
    </row>
    <row r="41" spans="2:7" ht="12" customHeight="1">
      <c r="B41" s="741">
        <v>16</v>
      </c>
      <c r="C41" s="60"/>
      <c r="D41" s="772"/>
      <c r="E41" s="771"/>
      <c r="F41" s="776"/>
      <c r="G41" s="779" t="s">
        <v>298</v>
      </c>
    </row>
    <row r="42" spans="2:7" ht="23.15" customHeight="1">
      <c r="B42" s="741"/>
      <c r="C42" s="63"/>
      <c r="D42" s="772"/>
      <c r="E42" s="771"/>
      <c r="F42" s="776"/>
      <c r="G42" s="779"/>
    </row>
    <row r="43" spans="2:7" ht="12" customHeight="1">
      <c r="B43" s="741">
        <v>17</v>
      </c>
      <c r="C43" s="60"/>
      <c r="D43" s="772"/>
      <c r="E43" s="771"/>
      <c r="F43" s="776"/>
      <c r="G43" s="779" t="s">
        <v>298</v>
      </c>
    </row>
    <row r="44" spans="2:7" ht="23.15" customHeight="1">
      <c r="B44" s="741"/>
      <c r="C44" s="63"/>
      <c r="D44" s="772"/>
      <c r="E44" s="771"/>
      <c r="F44" s="776"/>
      <c r="G44" s="779"/>
    </row>
    <row r="45" spans="2:7" ht="12" customHeight="1">
      <c r="B45" s="741">
        <v>18</v>
      </c>
      <c r="C45" s="60"/>
      <c r="D45" s="772"/>
      <c r="E45" s="771"/>
      <c r="F45" s="776"/>
      <c r="G45" s="779" t="s">
        <v>298</v>
      </c>
    </row>
    <row r="46" spans="2:7" ht="23.15" customHeight="1">
      <c r="B46" s="741"/>
      <c r="C46" s="63"/>
      <c r="D46" s="772"/>
      <c r="E46" s="771"/>
      <c r="F46" s="776"/>
      <c r="G46" s="779"/>
    </row>
    <row r="47" spans="2:7" ht="12" customHeight="1">
      <c r="B47" s="741">
        <v>19</v>
      </c>
      <c r="C47" s="60"/>
      <c r="D47" s="772"/>
      <c r="E47" s="771"/>
      <c r="F47" s="776"/>
      <c r="G47" s="779" t="s">
        <v>298</v>
      </c>
    </row>
    <row r="48" spans="2:7" ht="23.15" customHeight="1">
      <c r="B48" s="741"/>
      <c r="C48" s="63"/>
      <c r="D48" s="772"/>
      <c r="E48" s="771"/>
      <c r="F48" s="776"/>
      <c r="G48" s="779"/>
    </row>
    <row r="49" spans="2:8" ht="12" customHeight="1">
      <c r="B49" s="741">
        <v>20</v>
      </c>
      <c r="C49" s="60"/>
      <c r="D49" s="772"/>
      <c r="E49" s="782"/>
      <c r="F49" s="776"/>
      <c r="G49" s="779" t="s">
        <v>298</v>
      </c>
    </row>
    <row r="50" spans="2:8" ht="23.15" customHeight="1" thickBot="1">
      <c r="B50" s="742"/>
      <c r="C50" s="63"/>
      <c r="D50" s="780"/>
      <c r="E50" s="783"/>
      <c r="F50" s="781"/>
      <c r="G50" s="790"/>
    </row>
    <row r="51" spans="2:8" ht="30.75" customHeight="1" thickBot="1">
      <c r="B51" s="777" t="s">
        <v>299</v>
      </c>
      <c r="C51" s="778"/>
      <c r="D51" s="778"/>
      <c r="E51" s="121"/>
      <c r="F51" s="294">
        <f>SUM(F11:F50)</f>
        <v>1</v>
      </c>
      <c r="G51" s="122" t="s">
        <v>298</v>
      </c>
      <c r="H51" s="64" t="str">
        <f>IF(入力シート!C33=F51,"　","←入力シートの他病院受入総研修時間数と相違しています。")</f>
        <v>　</v>
      </c>
    </row>
    <row r="52" spans="2:8" ht="18" customHeight="1">
      <c r="B52" s="4" t="s">
        <v>308</v>
      </c>
    </row>
    <row r="53" spans="2:8">
      <c r="D53" s="1"/>
      <c r="F53" s="143"/>
    </row>
  </sheetData>
  <sheetProtection selectLockedCells="1"/>
  <mergeCells count="105">
    <mergeCell ref="F10:G10"/>
    <mergeCell ref="G11:G12"/>
    <mergeCell ref="G13:G14"/>
    <mergeCell ref="G15:G16"/>
    <mergeCell ref="F11:F12"/>
    <mergeCell ref="F13:F14"/>
    <mergeCell ref="C1:D1"/>
    <mergeCell ref="E8:G8"/>
    <mergeCell ref="G49:G50"/>
    <mergeCell ref="B7:G7"/>
    <mergeCell ref="G33:G34"/>
    <mergeCell ref="G35:G36"/>
    <mergeCell ref="G37:G38"/>
    <mergeCell ref="G39:G40"/>
    <mergeCell ref="G25:G26"/>
    <mergeCell ref="G31:G32"/>
    <mergeCell ref="F15:F16"/>
    <mergeCell ref="G17:G18"/>
    <mergeCell ref="G19:G20"/>
    <mergeCell ref="F31:F32"/>
    <mergeCell ref="B39:B40"/>
    <mergeCell ref="D39:D40"/>
    <mergeCell ref="D43:D44"/>
    <mergeCell ref="B29:B30"/>
    <mergeCell ref="B51:D51"/>
    <mergeCell ref="G41:G42"/>
    <mergeCell ref="G43:G44"/>
    <mergeCell ref="G45:G46"/>
    <mergeCell ref="G47:G48"/>
    <mergeCell ref="F43:F44"/>
    <mergeCell ref="G21:G22"/>
    <mergeCell ref="G23:G24"/>
    <mergeCell ref="G29:G30"/>
    <mergeCell ref="G27:G28"/>
    <mergeCell ref="B49:B50"/>
    <mergeCell ref="D49:D50"/>
    <mergeCell ref="B47:B48"/>
    <mergeCell ref="D47:D48"/>
    <mergeCell ref="B45:B46"/>
    <mergeCell ref="F45:F46"/>
    <mergeCell ref="F47:F48"/>
    <mergeCell ref="F49:F50"/>
    <mergeCell ref="D45:D46"/>
    <mergeCell ref="E47:E48"/>
    <mergeCell ref="E49:E50"/>
    <mergeCell ref="B41:B42"/>
    <mergeCell ref="D41:D42"/>
    <mergeCell ref="B43:B44"/>
    <mergeCell ref="F17:F18"/>
    <mergeCell ref="F33:F34"/>
    <mergeCell ref="F35:F36"/>
    <mergeCell ref="F37:F38"/>
    <mergeCell ref="F39:F40"/>
    <mergeCell ref="F41:F42"/>
    <mergeCell ref="B37:B38"/>
    <mergeCell ref="D37:D38"/>
    <mergeCell ref="F19:F20"/>
    <mergeCell ref="F21:F22"/>
    <mergeCell ref="F23:F24"/>
    <mergeCell ref="F25:F26"/>
    <mergeCell ref="F27:F28"/>
    <mergeCell ref="F29:F30"/>
    <mergeCell ref="B35:B36"/>
    <mergeCell ref="D35:D36"/>
    <mergeCell ref="B27:B28"/>
    <mergeCell ref="D27:D28"/>
    <mergeCell ref="B33:B34"/>
    <mergeCell ref="D33:D34"/>
    <mergeCell ref="B31:B32"/>
    <mergeCell ref="D31:D32"/>
    <mergeCell ref="E17:E18"/>
    <mergeCell ref="E19:E20"/>
    <mergeCell ref="E21:E22"/>
    <mergeCell ref="B19:B20"/>
    <mergeCell ref="D19:D20"/>
    <mergeCell ref="B25:B26"/>
    <mergeCell ref="B11:B12"/>
    <mergeCell ref="E11:E12"/>
    <mergeCell ref="E13:E14"/>
    <mergeCell ref="D11:D12"/>
    <mergeCell ref="B15:B16"/>
    <mergeCell ref="D15:D16"/>
    <mergeCell ref="B13:B14"/>
    <mergeCell ref="D13:D14"/>
    <mergeCell ref="E15:E16"/>
    <mergeCell ref="E23:E24"/>
    <mergeCell ref="B17:B18"/>
    <mergeCell ref="D17:D18"/>
    <mergeCell ref="B23:B24"/>
    <mergeCell ref="D23:D24"/>
    <mergeCell ref="B21:B22"/>
    <mergeCell ref="D21:D22"/>
    <mergeCell ref="E39:E40"/>
    <mergeCell ref="E41:E42"/>
    <mergeCell ref="E43:E44"/>
    <mergeCell ref="E45:E46"/>
    <mergeCell ref="E31:E32"/>
    <mergeCell ref="E33:E34"/>
    <mergeCell ref="E35:E36"/>
    <mergeCell ref="E37:E38"/>
    <mergeCell ref="D25:D26"/>
    <mergeCell ref="E25:E26"/>
    <mergeCell ref="E27:E28"/>
    <mergeCell ref="E29:E30"/>
    <mergeCell ref="D29:D30"/>
  </mergeCells>
  <phoneticPr fontId="4"/>
  <dataValidations count="2">
    <dataValidation type="list" allowBlank="1" showInputMessage="1" showErrorMessage="1" sqref="E11:E50" xr:uid="{00000000-0002-0000-0C00-000000000000}">
      <formula1>$I$14:$L$14</formula1>
    </dataValidation>
    <dataValidation imeMode="hiragana" allowBlank="1" showInputMessage="1" showErrorMessage="1" sqref="C11 C13 C15 C17 C19 C21 C23 C25 C27 C29 C31 C33 C35 C37 C39 C41 C43 C45 C47 C49" xr:uid="{00000000-0002-0000-0C00-000001000000}"/>
  </dataValidations>
  <pageMargins left="0.43307086614173229" right="0.11811023622047245" top="0.27559055118110237" bottom="0.19685039370078741" header="0.51181102362204722" footer="0.23622047244094491"/>
  <pageSetup paperSize="9" scale="90"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theme="0" tint="-0.34998626667073579"/>
  </sheetPr>
  <dimension ref="A2:H73"/>
  <sheetViews>
    <sheetView workbookViewId="0"/>
  </sheetViews>
  <sheetFormatPr defaultRowHeight="13"/>
  <cols>
    <col min="1" max="1" width="5.08984375" customWidth="1"/>
    <col min="2" max="2" width="9" style="23"/>
    <col min="3" max="3" width="4.90625" customWidth="1"/>
    <col min="4" max="4" width="7" customWidth="1"/>
    <col min="5" max="5" width="10.6328125" style="23" customWidth="1"/>
    <col min="6" max="6" width="4.90625" customWidth="1"/>
    <col min="7" max="7" width="5.90625" customWidth="1"/>
    <col min="8" max="8" width="10.7265625" style="23" customWidth="1"/>
  </cols>
  <sheetData>
    <row r="2" spans="1:8">
      <c r="A2" t="s">
        <v>30</v>
      </c>
      <c r="D2" t="s">
        <v>66</v>
      </c>
      <c r="G2" t="s">
        <v>111</v>
      </c>
    </row>
    <row r="3" spans="1:8">
      <c r="A3">
        <v>0</v>
      </c>
      <c r="B3" s="23">
        <v>0</v>
      </c>
      <c r="D3">
        <v>0</v>
      </c>
      <c r="E3" s="23">
        <v>0</v>
      </c>
      <c r="G3">
        <v>0</v>
      </c>
      <c r="H3" s="23">
        <v>0</v>
      </c>
    </row>
    <row r="4" spans="1:8">
      <c r="A4">
        <v>1</v>
      </c>
      <c r="B4" s="23">
        <v>440000</v>
      </c>
      <c r="D4">
        <v>1</v>
      </c>
      <c r="E4" s="23">
        <v>215000</v>
      </c>
      <c r="G4">
        <v>1</v>
      </c>
      <c r="H4" s="23">
        <v>113000</v>
      </c>
    </row>
    <row r="5" spans="1:8">
      <c r="A5">
        <v>2</v>
      </c>
      <c r="B5" s="23">
        <v>630000</v>
      </c>
      <c r="D5">
        <v>2</v>
      </c>
      <c r="E5" s="23">
        <v>430000</v>
      </c>
      <c r="G5">
        <v>2</v>
      </c>
      <c r="H5" s="23">
        <v>113000</v>
      </c>
    </row>
    <row r="6" spans="1:8">
      <c r="A6">
        <v>3</v>
      </c>
      <c r="B6" s="23">
        <v>630000</v>
      </c>
      <c r="D6">
        <v>3</v>
      </c>
      <c r="E6" s="23">
        <v>645000</v>
      </c>
      <c r="G6">
        <v>3</v>
      </c>
      <c r="H6" s="23">
        <v>113000</v>
      </c>
    </row>
    <row r="7" spans="1:8">
      <c r="A7">
        <v>4</v>
      </c>
      <c r="B7" s="23">
        <v>630000</v>
      </c>
      <c r="D7">
        <v>4</v>
      </c>
      <c r="E7" s="23">
        <v>860000</v>
      </c>
      <c r="G7">
        <v>4</v>
      </c>
      <c r="H7" s="23">
        <v>113000</v>
      </c>
    </row>
    <row r="8" spans="1:8">
      <c r="A8">
        <v>5</v>
      </c>
      <c r="B8" s="23">
        <v>630000</v>
      </c>
      <c r="D8">
        <v>5</v>
      </c>
      <c r="E8" s="23">
        <v>1075000</v>
      </c>
      <c r="G8">
        <v>5</v>
      </c>
      <c r="H8" s="23">
        <v>226000</v>
      </c>
    </row>
    <row r="9" spans="1:8">
      <c r="A9">
        <v>6</v>
      </c>
      <c r="B9" s="23">
        <v>630000</v>
      </c>
      <c r="D9">
        <v>6</v>
      </c>
      <c r="E9" s="23">
        <v>1290000</v>
      </c>
      <c r="G9">
        <v>6</v>
      </c>
      <c r="H9" s="23">
        <v>226000</v>
      </c>
    </row>
    <row r="10" spans="1:8">
      <c r="A10">
        <v>7</v>
      </c>
      <c r="B10" s="23">
        <v>630000</v>
      </c>
      <c r="D10">
        <v>7</v>
      </c>
      <c r="E10" s="23">
        <v>1505000</v>
      </c>
      <c r="G10">
        <v>7</v>
      </c>
      <c r="H10" s="23">
        <v>226000</v>
      </c>
    </row>
    <row r="11" spans="1:8">
      <c r="A11">
        <v>8</v>
      </c>
      <c r="B11" s="23">
        <v>630000</v>
      </c>
      <c r="D11">
        <v>8</v>
      </c>
      <c r="E11" s="23">
        <v>1720000</v>
      </c>
      <c r="G11">
        <v>8</v>
      </c>
      <c r="H11" s="23">
        <v>226000</v>
      </c>
    </row>
    <row r="12" spans="1:8">
      <c r="A12">
        <v>9</v>
      </c>
      <c r="B12" s="23">
        <v>630000</v>
      </c>
      <c r="D12">
        <v>9</v>
      </c>
      <c r="E12" s="23">
        <v>1935000</v>
      </c>
      <c r="G12">
        <v>9</v>
      </c>
      <c r="H12" s="23">
        <v>226000</v>
      </c>
    </row>
    <row r="13" spans="1:8">
      <c r="A13">
        <v>10</v>
      </c>
      <c r="B13" s="23">
        <v>630000</v>
      </c>
      <c r="D13">
        <v>10</v>
      </c>
      <c r="E13" s="23">
        <v>2150000</v>
      </c>
      <c r="G13">
        <v>10</v>
      </c>
      <c r="H13" s="23">
        <v>566000</v>
      </c>
    </row>
    <row r="14" spans="1:8">
      <c r="A14">
        <v>11</v>
      </c>
      <c r="B14" s="23">
        <v>630000</v>
      </c>
      <c r="D14">
        <v>11</v>
      </c>
      <c r="E14" s="23">
        <v>2365000</v>
      </c>
      <c r="G14">
        <v>11</v>
      </c>
      <c r="H14" s="23">
        <v>566000</v>
      </c>
    </row>
    <row r="15" spans="1:8">
      <c r="A15">
        <v>12</v>
      </c>
      <c r="B15" s="23">
        <v>630000</v>
      </c>
      <c r="D15">
        <v>12</v>
      </c>
      <c r="E15" s="23">
        <v>2580000</v>
      </c>
      <c r="G15">
        <v>12</v>
      </c>
      <c r="H15" s="23">
        <v>566000</v>
      </c>
    </row>
    <row r="16" spans="1:8">
      <c r="A16">
        <v>13</v>
      </c>
      <c r="B16" s="23">
        <v>630000</v>
      </c>
      <c r="D16">
        <v>13</v>
      </c>
      <c r="E16" s="23">
        <v>2795000</v>
      </c>
      <c r="G16">
        <v>13</v>
      </c>
      <c r="H16" s="23">
        <v>566000</v>
      </c>
    </row>
    <row r="17" spans="1:8">
      <c r="A17">
        <v>14</v>
      </c>
      <c r="B17" s="23">
        <v>630000</v>
      </c>
      <c r="D17">
        <v>14</v>
      </c>
      <c r="E17" s="23">
        <v>3010000</v>
      </c>
      <c r="G17">
        <v>14</v>
      </c>
      <c r="H17" s="23">
        <v>566000</v>
      </c>
    </row>
    <row r="18" spans="1:8">
      <c r="A18">
        <v>15</v>
      </c>
      <c r="B18" s="23">
        <v>630000</v>
      </c>
      <c r="G18">
        <v>15</v>
      </c>
      <c r="H18" s="23">
        <v>849000</v>
      </c>
    </row>
    <row r="19" spans="1:8">
      <c r="A19">
        <v>16</v>
      </c>
      <c r="B19" s="23">
        <v>630000</v>
      </c>
      <c r="G19">
        <v>16</v>
      </c>
      <c r="H19" s="23">
        <v>849000</v>
      </c>
    </row>
    <row r="20" spans="1:8">
      <c r="A20">
        <v>17</v>
      </c>
      <c r="B20" s="23">
        <v>630000</v>
      </c>
      <c r="G20">
        <v>17</v>
      </c>
      <c r="H20" s="23">
        <v>849000</v>
      </c>
    </row>
    <row r="21" spans="1:8">
      <c r="A21">
        <v>18</v>
      </c>
      <c r="B21" s="23">
        <v>630000</v>
      </c>
      <c r="G21">
        <v>18</v>
      </c>
      <c r="H21" s="23">
        <v>849000</v>
      </c>
    </row>
    <row r="22" spans="1:8">
      <c r="A22">
        <v>19</v>
      </c>
      <c r="B22" s="23">
        <v>630000</v>
      </c>
      <c r="G22">
        <v>19</v>
      </c>
      <c r="H22" s="23">
        <v>849000</v>
      </c>
    </row>
    <row r="23" spans="1:8">
      <c r="A23">
        <v>20</v>
      </c>
      <c r="B23" s="23">
        <v>630000</v>
      </c>
      <c r="G23">
        <v>20</v>
      </c>
      <c r="H23" s="23">
        <v>1132000</v>
      </c>
    </row>
    <row r="24" spans="1:8">
      <c r="A24">
        <v>21</v>
      </c>
      <c r="B24" s="23">
        <v>630000</v>
      </c>
      <c r="G24">
        <v>21</v>
      </c>
      <c r="H24" s="23">
        <v>1177000</v>
      </c>
    </row>
    <row r="25" spans="1:8">
      <c r="A25">
        <v>22</v>
      </c>
      <c r="B25" s="23">
        <v>630000</v>
      </c>
      <c r="G25">
        <v>22</v>
      </c>
      <c r="H25" s="23">
        <v>1222000</v>
      </c>
    </row>
    <row r="26" spans="1:8">
      <c r="A26">
        <v>23</v>
      </c>
      <c r="B26" s="23">
        <v>630000</v>
      </c>
      <c r="G26">
        <v>23</v>
      </c>
      <c r="H26" s="23">
        <v>1267000</v>
      </c>
    </row>
    <row r="27" spans="1:8">
      <c r="A27">
        <v>24</v>
      </c>
      <c r="B27" s="23">
        <v>630000</v>
      </c>
      <c r="G27">
        <v>24</v>
      </c>
      <c r="H27" s="23">
        <v>1312000</v>
      </c>
    </row>
    <row r="28" spans="1:8">
      <c r="A28">
        <v>25</v>
      </c>
      <c r="B28" s="23">
        <v>630000</v>
      </c>
      <c r="G28">
        <v>25</v>
      </c>
      <c r="H28" s="23">
        <v>1357000</v>
      </c>
    </row>
    <row r="29" spans="1:8">
      <c r="A29">
        <v>26</v>
      </c>
      <c r="B29" s="23">
        <v>630000</v>
      </c>
      <c r="G29">
        <v>26</v>
      </c>
      <c r="H29" s="23">
        <v>1402000</v>
      </c>
    </row>
    <row r="30" spans="1:8">
      <c r="A30">
        <v>27</v>
      </c>
      <c r="B30" s="23">
        <v>630000</v>
      </c>
      <c r="G30">
        <v>27</v>
      </c>
      <c r="H30" s="23">
        <v>1447000</v>
      </c>
    </row>
    <row r="31" spans="1:8">
      <c r="A31">
        <v>28</v>
      </c>
      <c r="B31" s="23">
        <v>630000</v>
      </c>
      <c r="G31">
        <v>28</v>
      </c>
      <c r="H31" s="23">
        <v>1492000</v>
      </c>
    </row>
    <row r="32" spans="1:8">
      <c r="A32">
        <v>29</v>
      </c>
      <c r="B32" s="23">
        <v>630000</v>
      </c>
      <c r="G32">
        <v>29</v>
      </c>
      <c r="H32" s="23">
        <v>1537000</v>
      </c>
    </row>
    <row r="33" spans="1:8">
      <c r="A33">
        <v>30</v>
      </c>
      <c r="B33" s="23">
        <v>630000</v>
      </c>
      <c r="G33">
        <v>30</v>
      </c>
      <c r="H33" s="23">
        <v>1582000</v>
      </c>
    </row>
    <row r="34" spans="1:8">
      <c r="A34">
        <v>31</v>
      </c>
      <c r="B34" s="23">
        <v>630000</v>
      </c>
    </row>
    <row r="35" spans="1:8">
      <c r="A35">
        <v>32</v>
      </c>
      <c r="B35" s="23">
        <v>630000</v>
      </c>
    </row>
    <row r="36" spans="1:8">
      <c r="A36">
        <v>33</v>
      </c>
      <c r="B36" s="23">
        <v>630000</v>
      </c>
    </row>
    <row r="37" spans="1:8">
      <c r="A37">
        <v>34</v>
      </c>
      <c r="B37" s="23">
        <v>630000</v>
      </c>
    </row>
    <row r="38" spans="1:8">
      <c r="A38">
        <v>35</v>
      </c>
      <c r="B38" s="23">
        <v>630000</v>
      </c>
    </row>
    <row r="39" spans="1:8">
      <c r="A39">
        <v>36</v>
      </c>
      <c r="B39" s="23">
        <v>630000</v>
      </c>
    </row>
    <row r="40" spans="1:8">
      <c r="A40">
        <v>37</v>
      </c>
      <c r="B40" s="23">
        <v>630000</v>
      </c>
    </row>
    <row r="41" spans="1:8">
      <c r="A41">
        <v>38</v>
      </c>
      <c r="B41" s="23">
        <v>630000</v>
      </c>
    </row>
    <row r="42" spans="1:8">
      <c r="A42">
        <v>39</v>
      </c>
      <c r="B42" s="23">
        <v>630000</v>
      </c>
    </row>
    <row r="43" spans="1:8">
      <c r="A43">
        <v>40</v>
      </c>
      <c r="B43" s="23">
        <v>630000</v>
      </c>
    </row>
    <row r="44" spans="1:8">
      <c r="A44">
        <v>41</v>
      </c>
      <c r="B44" s="23">
        <v>630000</v>
      </c>
    </row>
    <row r="45" spans="1:8">
      <c r="A45">
        <v>42</v>
      </c>
      <c r="B45" s="23">
        <v>630000</v>
      </c>
    </row>
    <row r="46" spans="1:8">
      <c r="A46">
        <v>43</v>
      </c>
      <c r="B46" s="23">
        <v>630000</v>
      </c>
    </row>
    <row r="47" spans="1:8">
      <c r="A47">
        <v>44</v>
      </c>
      <c r="B47" s="23">
        <v>630000</v>
      </c>
    </row>
    <row r="48" spans="1:8">
      <c r="A48">
        <v>45</v>
      </c>
      <c r="B48" s="23">
        <v>630000</v>
      </c>
    </row>
    <row r="49" spans="1:2">
      <c r="A49">
        <v>46</v>
      </c>
      <c r="B49" s="23">
        <v>630000</v>
      </c>
    </row>
    <row r="50" spans="1:2">
      <c r="A50">
        <v>47</v>
      </c>
      <c r="B50" s="23">
        <v>630000</v>
      </c>
    </row>
    <row r="51" spans="1:2">
      <c r="A51">
        <v>48</v>
      </c>
      <c r="B51" s="23">
        <v>630000</v>
      </c>
    </row>
    <row r="52" spans="1:2">
      <c r="A52">
        <v>49</v>
      </c>
      <c r="B52" s="23">
        <v>630000</v>
      </c>
    </row>
    <row r="53" spans="1:2">
      <c r="A53">
        <v>50</v>
      </c>
      <c r="B53" s="23">
        <v>630000</v>
      </c>
    </row>
    <row r="54" spans="1:2">
      <c r="A54">
        <v>51</v>
      </c>
      <c r="B54" s="23">
        <v>630000</v>
      </c>
    </row>
    <row r="55" spans="1:2">
      <c r="A55">
        <v>52</v>
      </c>
      <c r="B55" s="23">
        <v>630000</v>
      </c>
    </row>
    <row r="56" spans="1:2">
      <c r="A56">
        <v>53</v>
      </c>
      <c r="B56" s="23">
        <v>630000</v>
      </c>
    </row>
    <row r="57" spans="1:2">
      <c r="A57">
        <v>54</v>
      </c>
      <c r="B57" s="23">
        <v>630000</v>
      </c>
    </row>
    <row r="58" spans="1:2">
      <c r="A58">
        <v>55</v>
      </c>
      <c r="B58" s="23">
        <v>630000</v>
      </c>
    </row>
    <row r="59" spans="1:2">
      <c r="A59">
        <v>56</v>
      </c>
      <c r="B59" s="23">
        <v>630000</v>
      </c>
    </row>
    <row r="60" spans="1:2">
      <c r="A60">
        <v>57</v>
      </c>
      <c r="B60" s="23">
        <v>630000</v>
      </c>
    </row>
    <row r="61" spans="1:2">
      <c r="A61">
        <v>58</v>
      </c>
      <c r="B61" s="23">
        <v>630000</v>
      </c>
    </row>
    <row r="62" spans="1:2">
      <c r="A62">
        <v>59</v>
      </c>
      <c r="B62" s="23">
        <v>630000</v>
      </c>
    </row>
    <row r="63" spans="1:2">
      <c r="A63">
        <v>60</v>
      </c>
      <c r="B63" s="23">
        <v>630000</v>
      </c>
    </row>
    <row r="64" spans="1:2">
      <c r="A64">
        <v>61</v>
      </c>
      <c r="B64" s="23">
        <v>630000</v>
      </c>
    </row>
    <row r="65" spans="1:2">
      <c r="A65">
        <v>62</v>
      </c>
      <c r="B65" s="23">
        <v>630000</v>
      </c>
    </row>
    <row r="66" spans="1:2">
      <c r="A66">
        <v>63</v>
      </c>
      <c r="B66" s="23">
        <v>630000</v>
      </c>
    </row>
    <row r="67" spans="1:2">
      <c r="A67">
        <v>64</v>
      </c>
      <c r="B67" s="23">
        <v>630000</v>
      </c>
    </row>
    <row r="68" spans="1:2">
      <c r="A68">
        <v>65</v>
      </c>
      <c r="B68" s="23">
        <v>630000</v>
      </c>
    </row>
    <row r="69" spans="1:2">
      <c r="A69">
        <v>66</v>
      </c>
      <c r="B69" s="23">
        <v>630000</v>
      </c>
    </row>
    <row r="70" spans="1:2">
      <c r="A70">
        <v>67</v>
      </c>
      <c r="B70" s="23">
        <v>630000</v>
      </c>
    </row>
    <row r="71" spans="1:2">
      <c r="A71">
        <v>68</v>
      </c>
      <c r="B71" s="23">
        <v>630000</v>
      </c>
    </row>
    <row r="72" spans="1:2">
      <c r="A72">
        <v>69</v>
      </c>
      <c r="B72" s="23">
        <v>630000</v>
      </c>
    </row>
    <row r="73" spans="1:2">
      <c r="A73">
        <v>70</v>
      </c>
      <c r="B73" s="23">
        <v>630000</v>
      </c>
    </row>
  </sheetData>
  <sheetProtection selectLockedCells="1"/>
  <phoneticPr fontId="4"/>
  <pageMargins left="0.75" right="0.75" top="1" bottom="1" header="0.51200000000000001" footer="0.5120000000000000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theme="0" tint="-0.34998626667073579"/>
  </sheetPr>
  <dimension ref="A1:AI21"/>
  <sheetViews>
    <sheetView workbookViewId="0">
      <selection activeCell="A21" sqref="A21"/>
    </sheetView>
  </sheetViews>
  <sheetFormatPr defaultColWidth="9" defaultRowHeight="13"/>
  <cols>
    <col min="1" max="1" width="12" customWidth="1"/>
    <col min="2" max="2" width="11.90625" bestFit="1" customWidth="1"/>
    <col min="3" max="3" width="12" customWidth="1"/>
    <col min="4" max="4" width="11.08984375" customWidth="1"/>
    <col min="5" max="5" width="10" customWidth="1"/>
    <col min="6" max="6" width="13.26953125" customWidth="1"/>
    <col min="7" max="7" width="12.26953125" customWidth="1"/>
    <col min="8" max="8" width="12.7265625" bestFit="1" customWidth="1"/>
    <col min="9" max="9" width="12.453125" customWidth="1"/>
    <col min="10" max="10" width="10.7265625" customWidth="1"/>
    <col min="11" max="11" width="12.08984375" customWidth="1"/>
    <col min="12" max="12" width="12.26953125" customWidth="1"/>
    <col min="13" max="13" width="11" bestFit="1" customWidth="1"/>
    <col min="14" max="14" width="13" customWidth="1"/>
    <col min="15" max="15" width="9.90625" customWidth="1"/>
    <col min="16" max="16" width="10.6328125" customWidth="1"/>
    <col min="17" max="17" width="10.36328125" customWidth="1"/>
    <col min="18" max="18" width="10.7265625" customWidth="1"/>
    <col min="19" max="19" width="12.453125" customWidth="1"/>
    <col min="20" max="33" width="4.90625" customWidth="1"/>
    <col min="34" max="34" width="9.90625" customWidth="1"/>
    <col min="35" max="35" width="4.90625" customWidth="1"/>
  </cols>
  <sheetData>
    <row r="1" spans="1:35">
      <c r="A1" t="s">
        <v>201</v>
      </c>
    </row>
    <row r="3" spans="1:35">
      <c r="A3" t="s">
        <v>200</v>
      </c>
    </row>
    <row r="4" spans="1:35" ht="13.5" thickBot="1">
      <c r="A4" t="s">
        <v>202</v>
      </c>
    </row>
    <row r="5" spans="1:35" s="181" customFormat="1" ht="12">
      <c r="A5" s="176"/>
      <c r="B5" s="177"/>
      <c r="C5" s="178"/>
      <c r="D5" s="179"/>
      <c r="E5" s="179"/>
      <c r="F5" s="179"/>
      <c r="G5" s="179"/>
      <c r="H5" s="806" t="s">
        <v>204</v>
      </c>
      <c r="I5" s="807"/>
      <c r="J5" s="807"/>
      <c r="K5" s="807"/>
      <c r="L5" s="807"/>
      <c r="M5" s="807"/>
      <c r="N5" s="808"/>
      <c r="O5" s="179"/>
      <c r="P5" s="179"/>
      <c r="Q5" s="179"/>
      <c r="R5" s="179"/>
      <c r="S5" s="179"/>
      <c r="T5" s="180"/>
    </row>
    <row r="6" spans="1:35" s="186" customFormat="1" ht="24">
      <c r="A6" s="799" t="s">
        <v>328</v>
      </c>
      <c r="B6" s="800" t="s">
        <v>205</v>
      </c>
      <c r="C6" s="791" t="s">
        <v>206</v>
      </c>
      <c r="D6" s="800" t="s">
        <v>207</v>
      </c>
      <c r="E6" s="791" t="s">
        <v>373</v>
      </c>
      <c r="F6" s="800" t="s">
        <v>208</v>
      </c>
      <c r="G6" s="791" t="s">
        <v>374</v>
      </c>
      <c r="H6" s="801" t="s">
        <v>375</v>
      </c>
      <c r="I6" s="185" t="s">
        <v>372</v>
      </c>
      <c r="J6" s="185" t="s">
        <v>209</v>
      </c>
      <c r="K6" s="802" t="s">
        <v>376</v>
      </c>
      <c r="L6" s="803"/>
      <c r="M6" s="804"/>
      <c r="N6" s="805" t="s">
        <v>210</v>
      </c>
      <c r="O6" s="800" t="s">
        <v>211</v>
      </c>
      <c r="P6" s="800" t="s">
        <v>460</v>
      </c>
      <c r="Q6" s="791" t="s">
        <v>212</v>
      </c>
      <c r="R6" s="791" t="s">
        <v>213</v>
      </c>
      <c r="S6" s="791" t="s">
        <v>214</v>
      </c>
      <c r="T6" s="792" t="s">
        <v>215</v>
      </c>
    </row>
    <row r="7" spans="1:35" s="186" customFormat="1" ht="12">
      <c r="A7" s="799"/>
      <c r="B7" s="800"/>
      <c r="C7" s="791"/>
      <c r="D7" s="800"/>
      <c r="E7" s="800"/>
      <c r="F7" s="800"/>
      <c r="G7" s="791"/>
      <c r="H7" s="791"/>
      <c r="I7" s="182" t="s">
        <v>216</v>
      </c>
      <c r="J7" s="182" t="s">
        <v>216</v>
      </c>
      <c r="K7" s="183" t="s">
        <v>217</v>
      </c>
      <c r="L7" s="183" t="s">
        <v>218</v>
      </c>
      <c r="M7" s="182" t="s">
        <v>216</v>
      </c>
      <c r="N7" s="800"/>
      <c r="O7" s="800"/>
      <c r="P7" s="800"/>
      <c r="Q7" s="791"/>
      <c r="R7" s="791"/>
      <c r="S7" s="791"/>
      <c r="T7" s="792"/>
      <c r="V7" s="187"/>
    </row>
    <row r="8" spans="1:35" s="187" customFormat="1" ht="12">
      <c r="A8" s="188"/>
      <c r="B8" s="189"/>
      <c r="C8" s="189"/>
      <c r="D8" s="190" t="s">
        <v>219</v>
      </c>
      <c r="E8" s="190" t="s">
        <v>220</v>
      </c>
      <c r="F8" s="182" t="s">
        <v>221</v>
      </c>
      <c r="G8" s="190" t="s">
        <v>222</v>
      </c>
      <c r="H8" s="190"/>
      <c r="I8" s="190"/>
      <c r="J8" s="190"/>
      <c r="K8" s="190"/>
      <c r="L8" s="190"/>
      <c r="M8" s="190"/>
      <c r="N8" s="190" t="s">
        <v>329</v>
      </c>
      <c r="O8" s="190" t="s">
        <v>223</v>
      </c>
      <c r="P8" s="190" t="s">
        <v>330</v>
      </c>
      <c r="Q8" s="190" t="s">
        <v>331</v>
      </c>
      <c r="R8" s="190" t="s">
        <v>332</v>
      </c>
      <c r="S8" s="190" t="s">
        <v>333</v>
      </c>
      <c r="T8" s="191"/>
    </row>
    <row r="9" spans="1:35" s="192" customFormat="1" ht="21" customHeight="1" thickBot="1">
      <c r="A9" s="193" t="s">
        <v>203</v>
      </c>
      <c r="B9" s="194">
        <f>入力シート!C13</f>
        <v>0</v>
      </c>
      <c r="C9" s="194">
        <f>入力シート!C10</f>
        <v>0</v>
      </c>
      <c r="D9" s="195">
        <f>'様式１－１（所要額調書）'!B11</f>
        <v>0</v>
      </c>
      <c r="E9" s="195">
        <f>'様式１－１（所要額調書）'!C11</f>
        <v>0</v>
      </c>
      <c r="F9" s="195">
        <f>'様式１－１（所要額調書）'!D11</f>
        <v>0</v>
      </c>
      <c r="G9" s="195">
        <f>'様式１－１（所要額調書）'!E11</f>
        <v>0</v>
      </c>
      <c r="H9" s="194">
        <f>入力シート!D26</f>
        <v>0</v>
      </c>
      <c r="I9" s="195">
        <f>'様式１－１（所要額調書）'!F11</f>
        <v>0</v>
      </c>
      <c r="J9" s="195">
        <f>'様式１－１（所要額調書）'!G11</f>
        <v>0</v>
      </c>
      <c r="K9" s="195">
        <f>入力シート!C33</f>
        <v>1</v>
      </c>
      <c r="L9" s="195">
        <f>'様式１－１（所要額調書）'!I11</f>
        <v>0</v>
      </c>
      <c r="M9" s="195">
        <f>'様式１－１（所要額調書）'!J11</f>
        <v>0</v>
      </c>
      <c r="N9" s="195">
        <f>'様式１－１（所要額調書）'!K11</f>
        <v>0</v>
      </c>
      <c r="O9" s="366">
        <f>MIN(G9,N9)</f>
        <v>0</v>
      </c>
      <c r="P9" s="366">
        <f>MIN(F9,O9)</f>
        <v>0</v>
      </c>
      <c r="Q9" s="195">
        <f>'様式１－１（所要額調書）'!O11</f>
        <v>0</v>
      </c>
      <c r="R9" s="195">
        <f>'様式１－１（所要額調書）'!O11</f>
        <v>0</v>
      </c>
      <c r="S9" s="195">
        <f>'様式１－１（所要額調書）'!O11</f>
        <v>0</v>
      </c>
      <c r="T9" s="196"/>
    </row>
    <row r="10" spans="1:35">
      <c r="D10" s="184"/>
      <c r="E10" s="184"/>
      <c r="F10" s="184"/>
      <c r="G10" s="184"/>
      <c r="I10" s="184"/>
      <c r="J10" s="184"/>
      <c r="K10" s="184"/>
      <c r="L10" s="184"/>
      <c r="M10" s="184"/>
      <c r="N10" s="184"/>
      <c r="O10" s="184"/>
      <c r="P10" s="184"/>
      <c r="Q10" s="184"/>
      <c r="R10" s="184"/>
      <c r="S10" s="184"/>
      <c r="T10" s="184"/>
    </row>
    <row r="11" spans="1:35">
      <c r="A11" t="s">
        <v>461</v>
      </c>
    </row>
    <row r="12" spans="1:35" ht="13.5" thickBot="1">
      <c r="A12" t="s">
        <v>202</v>
      </c>
    </row>
    <row r="13" spans="1:35" s="149" customFormat="1" ht="13.5" customHeight="1">
      <c r="A13" s="811" t="s">
        <v>334</v>
      </c>
      <c r="B13" s="814" t="s">
        <v>224</v>
      </c>
      <c r="C13" s="809" t="s">
        <v>225</v>
      </c>
      <c r="D13" s="809" t="s">
        <v>371</v>
      </c>
      <c r="E13" s="809" t="s">
        <v>226</v>
      </c>
      <c r="F13" s="809" t="s">
        <v>369</v>
      </c>
      <c r="G13" s="809" t="s">
        <v>370</v>
      </c>
      <c r="H13" s="809" t="s">
        <v>227</v>
      </c>
      <c r="I13" s="809" t="s">
        <v>228</v>
      </c>
      <c r="J13" s="809" t="s">
        <v>227</v>
      </c>
      <c r="K13" s="809" t="s">
        <v>368</v>
      </c>
      <c r="L13" s="809" t="s">
        <v>338</v>
      </c>
      <c r="M13" s="809" t="s">
        <v>335</v>
      </c>
      <c r="N13" s="809" t="s">
        <v>367</v>
      </c>
      <c r="O13" s="809" t="s">
        <v>336</v>
      </c>
      <c r="P13" s="809" t="s">
        <v>337</v>
      </c>
      <c r="Q13" s="809" t="s">
        <v>229</v>
      </c>
      <c r="R13" s="815" t="s">
        <v>462</v>
      </c>
      <c r="S13" s="817" t="s">
        <v>230</v>
      </c>
      <c r="T13" s="797" t="s">
        <v>231</v>
      </c>
      <c r="U13" s="797"/>
      <c r="V13" s="797"/>
      <c r="W13" s="797"/>
      <c r="X13" s="797"/>
      <c r="Y13" s="797"/>
      <c r="Z13" s="797" t="s">
        <v>232</v>
      </c>
      <c r="AA13" s="797" t="s">
        <v>233</v>
      </c>
      <c r="AB13" s="797" t="s">
        <v>234</v>
      </c>
      <c r="AC13" s="797"/>
      <c r="AD13" s="797"/>
      <c r="AE13" s="797"/>
      <c r="AF13" s="797"/>
      <c r="AG13" s="797"/>
      <c r="AH13" s="797"/>
      <c r="AI13" s="793" t="s">
        <v>235</v>
      </c>
    </row>
    <row r="14" spans="1:35" s="149" customFormat="1" ht="24" customHeight="1">
      <c r="A14" s="812"/>
      <c r="B14" s="796"/>
      <c r="C14" s="810"/>
      <c r="D14" s="810"/>
      <c r="E14" s="810"/>
      <c r="F14" s="810"/>
      <c r="G14" s="810"/>
      <c r="H14" s="810"/>
      <c r="I14" s="810"/>
      <c r="J14" s="810"/>
      <c r="K14" s="796"/>
      <c r="L14" s="810"/>
      <c r="M14" s="810"/>
      <c r="N14" s="810"/>
      <c r="O14" s="810"/>
      <c r="P14" s="810"/>
      <c r="Q14" s="810"/>
      <c r="R14" s="816"/>
      <c r="S14" s="816"/>
      <c r="T14" s="795" t="s">
        <v>236</v>
      </c>
      <c r="U14" s="795"/>
      <c r="V14" s="795" t="s">
        <v>237</v>
      </c>
      <c r="W14" s="795"/>
      <c r="X14" s="795" t="s">
        <v>238</v>
      </c>
      <c r="Y14" s="795"/>
      <c r="Z14" s="798"/>
      <c r="AA14" s="798"/>
      <c r="AB14" s="796" t="s">
        <v>239</v>
      </c>
      <c r="AC14" s="796"/>
      <c r="AD14" s="796"/>
      <c r="AE14" s="796"/>
      <c r="AF14" s="795" t="s">
        <v>240</v>
      </c>
      <c r="AG14" s="795" t="s">
        <v>241</v>
      </c>
      <c r="AH14" s="795" t="s">
        <v>242</v>
      </c>
      <c r="AI14" s="794"/>
    </row>
    <row r="15" spans="1:35" s="149" customFormat="1" ht="31.5" customHeight="1">
      <c r="A15" s="813"/>
      <c r="B15" s="796"/>
      <c r="C15" s="810"/>
      <c r="D15" s="810"/>
      <c r="E15" s="810"/>
      <c r="F15" s="810"/>
      <c r="G15" s="810"/>
      <c r="H15" s="810"/>
      <c r="I15" s="810"/>
      <c r="J15" s="810"/>
      <c r="K15" s="796"/>
      <c r="L15" s="810"/>
      <c r="M15" s="810"/>
      <c r="N15" s="810"/>
      <c r="O15" s="810"/>
      <c r="P15" s="810"/>
      <c r="Q15" s="810"/>
      <c r="R15" s="816"/>
      <c r="S15" s="816"/>
      <c r="T15" s="173" t="s">
        <v>243</v>
      </c>
      <c r="U15" s="173" t="s">
        <v>244</v>
      </c>
      <c r="V15" s="173" t="s">
        <v>243</v>
      </c>
      <c r="W15" s="173" t="s">
        <v>244</v>
      </c>
      <c r="X15" s="173" t="s">
        <v>243</v>
      </c>
      <c r="Y15" s="173" t="s">
        <v>244</v>
      </c>
      <c r="Z15" s="798"/>
      <c r="AA15" s="798"/>
      <c r="AB15" s="174" t="s">
        <v>245</v>
      </c>
      <c r="AC15" s="150" t="s">
        <v>246</v>
      </c>
      <c r="AD15" s="150" t="s">
        <v>247</v>
      </c>
      <c r="AE15" s="150" t="s">
        <v>248</v>
      </c>
      <c r="AF15" s="795"/>
      <c r="AG15" s="795"/>
      <c r="AH15" s="795"/>
      <c r="AI15" s="794"/>
    </row>
    <row r="16" spans="1:35" s="192" customFormat="1" ht="23.25" customHeight="1" thickBot="1">
      <c r="A16" s="193" t="s">
        <v>203</v>
      </c>
      <c r="B16" s="194">
        <f>B9</f>
        <v>0</v>
      </c>
      <c r="C16" s="194">
        <f>C9</f>
        <v>0</v>
      </c>
      <c r="D16" s="194">
        <f>'様式１－３（事業計画書）'!B12</f>
        <v>0</v>
      </c>
      <c r="E16" s="194">
        <f>'様式１－３（事業計画書）'!C12</f>
        <v>0</v>
      </c>
      <c r="F16" s="194" t="str">
        <f>'様式１－３（事業計画書）'!D12</f>
        <v>0</v>
      </c>
      <c r="G16" s="194" t="str">
        <f>'様式１－３（事業計画書）'!E12</f>
        <v>0</v>
      </c>
      <c r="H16" s="194">
        <f>'様式１－３（事業計画書）'!F12</f>
        <v>0</v>
      </c>
      <c r="I16" s="194" t="str">
        <f>'様式１－３（事業計画書）'!G12</f>
        <v>0</v>
      </c>
      <c r="J16" s="194">
        <f>'様式１－３（事業計画書）'!H12</f>
        <v>0</v>
      </c>
      <c r="K16" s="197">
        <f>'様式１－３（事業計画書）'!I12</f>
        <v>0</v>
      </c>
      <c r="L16" s="197">
        <f>'様式１－３（事業計画書）'!J12</f>
        <v>0</v>
      </c>
      <c r="M16" s="197">
        <f>'様式１－３（事業計画書）'!K12</f>
        <v>0</v>
      </c>
      <c r="N16" s="197">
        <f>'様式１－３（事業計画書）'!L12</f>
        <v>0</v>
      </c>
      <c r="O16" s="197">
        <f>'様式１－３（事業計画書）'!M12</f>
        <v>0</v>
      </c>
      <c r="P16" s="197">
        <f>'様式１－３（事業計画書）'!N12</f>
        <v>0</v>
      </c>
      <c r="Q16" s="198">
        <f>'様式１－３（事業計画書）'!O12</f>
        <v>0</v>
      </c>
      <c r="R16" s="198">
        <f>'様式１－３（事業計画書）'!P12</f>
        <v>0</v>
      </c>
      <c r="S16" s="198">
        <f>'様式１－３（事業計画書）'!Q12</f>
        <v>0</v>
      </c>
      <c r="T16" s="194">
        <f>'様式１－３（事業計画書）'!R12</f>
        <v>0</v>
      </c>
      <c r="U16" s="194">
        <f>'様式１－３（事業計画書）'!S12</f>
        <v>0</v>
      </c>
      <c r="V16" s="194">
        <f>'様式１－３（事業計画書）'!T12</f>
        <v>0</v>
      </c>
      <c r="W16" s="194">
        <f>'様式１－３（事業計画書）'!U12</f>
        <v>0</v>
      </c>
      <c r="X16" s="194">
        <f>'様式１－３（事業計画書）'!V12</f>
        <v>0</v>
      </c>
      <c r="Y16" s="194">
        <f>'様式１－３（事業計画書）'!W12</f>
        <v>0</v>
      </c>
      <c r="Z16" s="198">
        <f>'様式１－３（事業計画書）'!X12</f>
        <v>0</v>
      </c>
      <c r="AA16" s="198">
        <f>'様式１－３（事業計画書）'!Y12</f>
        <v>0</v>
      </c>
      <c r="AB16" s="194">
        <f>'様式１－３（事業計画書）'!Z12</f>
        <v>1</v>
      </c>
      <c r="AC16" s="194">
        <f>'様式１－３（事業計画書）'!AA12</f>
        <v>0</v>
      </c>
      <c r="AD16" s="194">
        <f>'様式１－３（事業計画書）'!AB12</f>
        <v>0</v>
      </c>
      <c r="AE16" s="194">
        <f>'様式１－３（事業計画書）'!AC12</f>
        <v>1</v>
      </c>
      <c r="AF16" s="194">
        <f>'様式１－３（事業計画書）'!AD12</f>
        <v>0</v>
      </c>
      <c r="AG16" s="194">
        <f>'様式１－３（事業計画書）'!AE12</f>
        <v>0</v>
      </c>
      <c r="AH16" s="199">
        <f>'様式１－３（事業計画書）'!AF12</f>
        <v>0</v>
      </c>
      <c r="AI16" s="200" t="str">
        <f>IF('様式１－３（事業計画書）'!AG12=""," ",'様式１－３（事業計画書）'!AG12)</f>
        <v xml:space="preserve"> </v>
      </c>
    </row>
    <row r="18" spans="1:19">
      <c r="A18" t="s">
        <v>339</v>
      </c>
    </row>
    <row r="19" spans="1:19" ht="13.5" thickBot="1">
      <c r="A19" t="s">
        <v>202</v>
      </c>
    </row>
    <row r="20" spans="1:19" s="370" customFormat="1" ht="12">
      <c r="A20" s="367" t="s">
        <v>353</v>
      </c>
      <c r="B20" s="368" t="s">
        <v>382</v>
      </c>
      <c r="C20" s="368" t="s">
        <v>354</v>
      </c>
      <c r="D20" s="368" t="s">
        <v>355</v>
      </c>
      <c r="E20" s="368" t="s">
        <v>463</v>
      </c>
      <c r="F20" s="368" t="s">
        <v>464</v>
      </c>
      <c r="G20" s="368" t="s">
        <v>356</v>
      </c>
      <c r="H20" s="368" t="s">
        <v>381</v>
      </c>
      <c r="I20" s="368" t="s">
        <v>357</v>
      </c>
      <c r="J20" s="368" t="s">
        <v>505</v>
      </c>
      <c r="K20" s="367" t="s">
        <v>353</v>
      </c>
      <c r="L20" s="368" t="s">
        <v>365</v>
      </c>
      <c r="M20" s="368" t="s">
        <v>366</v>
      </c>
      <c r="N20" s="368" t="s">
        <v>358</v>
      </c>
      <c r="O20" s="368" t="s">
        <v>359</v>
      </c>
      <c r="P20" s="368" t="s">
        <v>360</v>
      </c>
      <c r="Q20" s="368" t="s">
        <v>361</v>
      </c>
      <c r="R20" s="368" t="s">
        <v>362</v>
      </c>
      <c r="S20" s="369" t="s">
        <v>363</v>
      </c>
    </row>
    <row r="21" spans="1:19" s="192" customFormat="1" ht="50.15" customHeight="1" thickBot="1">
      <c r="A21" s="201">
        <f>B9</f>
        <v>0</v>
      </c>
      <c r="B21" s="208">
        <f>入力シート!$C$9</f>
        <v>0</v>
      </c>
      <c r="C21" s="202">
        <f>入力シート!C10</f>
        <v>0</v>
      </c>
      <c r="D21" s="210">
        <f>入力シート!C11</f>
        <v>0</v>
      </c>
      <c r="E21" s="208">
        <f>入力シート!C14</f>
        <v>0</v>
      </c>
      <c r="F21" s="208">
        <f>入力シート!D14</f>
        <v>0</v>
      </c>
      <c r="G21" s="208">
        <f>入力シート!C16</f>
        <v>0</v>
      </c>
      <c r="H21" s="208">
        <f>入力シート!C17</f>
        <v>0</v>
      </c>
      <c r="I21" s="209">
        <f>入力シート!$C$18</f>
        <v>0</v>
      </c>
      <c r="J21" s="208">
        <f>入力シート!C8</f>
        <v>0</v>
      </c>
      <c r="K21" s="201">
        <f>入力シート!C13</f>
        <v>0</v>
      </c>
      <c r="L21" s="202">
        <f>入力シート!$G$34</f>
        <v>0</v>
      </c>
      <c r="M21" s="202">
        <f>入力シート!$H$34</f>
        <v>0</v>
      </c>
      <c r="N21" s="202">
        <f>入力シート!$G$35</f>
        <v>0</v>
      </c>
      <c r="O21" s="203">
        <f>入力シート!$G$36</f>
        <v>0</v>
      </c>
      <c r="P21" s="210">
        <f>入力シート!$G$37</f>
        <v>0</v>
      </c>
      <c r="Q21" s="208">
        <f>入力シート!$G$38</f>
        <v>0</v>
      </c>
      <c r="R21" s="204" t="str">
        <f>入力シート!$C$7</f>
        <v>令和8年4月1日</v>
      </c>
      <c r="S21" s="371" t="str">
        <f>IF(様式第1号!$L$9="","　",様式第1号!$L$9)</f>
        <v>　</v>
      </c>
    </row>
  </sheetData>
  <sheetProtection selectLockedCells="1"/>
  <mergeCells count="48">
    <mergeCell ref="F13:F15"/>
    <mergeCell ref="G13:G15"/>
    <mergeCell ref="H13:H15"/>
    <mergeCell ref="I13:I15"/>
    <mergeCell ref="T14:U14"/>
    <mergeCell ref="P13:P15"/>
    <mergeCell ref="Q13:Q15"/>
    <mergeCell ref="R13:R15"/>
    <mergeCell ref="S13:S15"/>
    <mergeCell ref="T13:Y13"/>
    <mergeCell ref="O13:O15"/>
    <mergeCell ref="A13:A15"/>
    <mergeCell ref="B13:B15"/>
    <mergeCell ref="C13:C15"/>
    <mergeCell ref="D13:D15"/>
    <mergeCell ref="E13:E15"/>
    <mergeCell ref="H5:N5"/>
    <mergeCell ref="J13:J15"/>
    <mergeCell ref="K13:K15"/>
    <mergeCell ref="L13:L15"/>
    <mergeCell ref="M13:M15"/>
    <mergeCell ref="N13:N15"/>
    <mergeCell ref="F6:F7"/>
    <mergeCell ref="O6:O7"/>
    <mergeCell ref="P6:P7"/>
    <mergeCell ref="Q6:Q7"/>
    <mergeCell ref="R6:R7"/>
    <mergeCell ref="G6:G7"/>
    <mergeCell ref="H6:H7"/>
    <mergeCell ref="K6:M6"/>
    <mergeCell ref="N6:N7"/>
    <mergeCell ref="A6:A7"/>
    <mergeCell ref="B6:B7"/>
    <mergeCell ref="C6:C7"/>
    <mergeCell ref="D6:D7"/>
    <mergeCell ref="E6:E7"/>
    <mergeCell ref="S6:S7"/>
    <mergeCell ref="T6:T7"/>
    <mergeCell ref="AI13:AI15"/>
    <mergeCell ref="V14:W14"/>
    <mergeCell ref="X14:Y14"/>
    <mergeCell ref="AB14:AE14"/>
    <mergeCell ref="AF14:AF15"/>
    <mergeCell ref="AG14:AG15"/>
    <mergeCell ref="AH14:AH15"/>
    <mergeCell ref="Z13:Z15"/>
    <mergeCell ref="AA13:AA15"/>
    <mergeCell ref="AB13:AH13"/>
  </mergeCells>
  <phoneticPr fontId="4"/>
  <pageMargins left="0.75" right="0.75" top="1" bottom="1" header="0.51200000000000001" footer="0.51200000000000001"/>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0BDB1-900B-4DB2-9B70-BA23D676E60A}">
  <sheetPr>
    <tabColor theme="7" tint="0.79998168889431442"/>
  </sheetPr>
  <dimension ref="A1:BX21"/>
  <sheetViews>
    <sheetView topLeftCell="AM1" workbookViewId="0">
      <selection activeCell="AO5" sqref="AO5"/>
    </sheetView>
  </sheetViews>
  <sheetFormatPr defaultColWidth="9" defaultRowHeight="13"/>
  <cols>
    <col min="1" max="1" width="12" customWidth="1"/>
    <col min="2" max="2" width="11.90625" bestFit="1" customWidth="1"/>
    <col min="3" max="3" width="12" customWidth="1"/>
    <col min="4" max="4" width="11.08984375" customWidth="1"/>
    <col min="5" max="5" width="10" customWidth="1"/>
    <col min="6" max="6" width="13.26953125" customWidth="1"/>
    <col min="7" max="7" width="12.26953125" customWidth="1"/>
    <col min="8" max="8" width="12.7265625" bestFit="1" customWidth="1"/>
    <col min="9" max="9" width="12.453125" customWidth="1"/>
    <col min="10" max="10" width="10.7265625" customWidth="1"/>
    <col min="11" max="11" width="12.08984375" customWidth="1"/>
    <col min="12" max="12" width="12.26953125" customWidth="1"/>
    <col min="13" max="13" width="11" bestFit="1" customWidth="1"/>
    <col min="14" max="14" width="13" customWidth="1"/>
    <col min="15" max="15" width="9.90625" customWidth="1"/>
    <col min="16" max="16" width="10.6328125" customWidth="1"/>
    <col min="17" max="17" width="10.36328125" customWidth="1"/>
    <col min="18" max="18" width="10.7265625" customWidth="1"/>
    <col min="19" max="19" width="12.453125" customWidth="1"/>
    <col min="20" max="33" width="4.90625" customWidth="1"/>
    <col min="34" max="34" width="9.90625" customWidth="1"/>
    <col min="35" max="35" width="4.90625" customWidth="1"/>
  </cols>
  <sheetData>
    <row r="1" spans="1:76">
      <c r="A1" t="s">
        <v>201</v>
      </c>
    </row>
    <row r="3" spans="1:76">
      <c r="A3" t="s">
        <v>200</v>
      </c>
    </row>
    <row r="4" spans="1:76" ht="13.5" thickBot="1">
      <c r="A4" t="s">
        <v>202</v>
      </c>
      <c r="V4" t="s">
        <v>461</v>
      </c>
    </row>
    <row r="5" spans="1:76" s="181" customFormat="1" ht="13.5" thickBot="1">
      <c r="A5" s="176"/>
      <c r="B5" s="177"/>
      <c r="C5" s="178"/>
      <c r="D5" s="179"/>
      <c r="E5" s="179"/>
      <c r="F5" s="179"/>
      <c r="G5" s="179"/>
      <c r="H5" s="806" t="s">
        <v>204</v>
      </c>
      <c r="I5" s="807"/>
      <c r="J5" s="807"/>
      <c r="K5" s="807"/>
      <c r="L5" s="807"/>
      <c r="M5" s="807"/>
      <c r="N5" s="808"/>
      <c r="O5" s="179"/>
      <c r="P5" s="179"/>
      <c r="Q5" s="179"/>
      <c r="R5" s="179"/>
      <c r="S5" s="179"/>
      <c r="T5" s="180"/>
      <c r="V5" t="s">
        <v>202</v>
      </c>
      <c r="W5"/>
      <c r="X5"/>
      <c r="Y5"/>
      <c r="Z5"/>
      <c r="AA5"/>
      <c r="AB5"/>
      <c r="AC5"/>
      <c r="AD5"/>
      <c r="AE5"/>
      <c r="AF5"/>
      <c r="AG5"/>
      <c r="AH5"/>
      <c r="AI5"/>
      <c r="AJ5"/>
      <c r="AK5"/>
      <c r="AL5"/>
      <c r="AM5"/>
      <c r="AN5"/>
      <c r="AO5"/>
      <c r="AP5"/>
      <c r="AQ5"/>
      <c r="AR5"/>
      <c r="AS5"/>
      <c r="AT5"/>
      <c r="AU5"/>
      <c r="AV5"/>
      <c r="AW5"/>
      <c r="AX5"/>
      <c r="AY5"/>
      <c r="AZ5"/>
      <c r="BA5"/>
      <c r="BB5"/>
      <c r="BC5"/>
      <c r="BD5"/>
    </row>
    <row r="6" spans="1:76" s="186" customFormat="1" ht="24">
      <c r="A6" s="799" t="s">
        <v>328</v>
      </c>
      <c r="B6" s="800" t="s">
        <v>205</v>
      </c>
      <c r="C6" s="791" t="s">
        <v>206</v>
      </c>
      <c r="D6" s="800" t="s">
        <v>207</v>
      </c>
      <c r="E6" s="791" t="s">
        <v>373</v>
      </c>
      <c r="F6" s="800" t="s">
        <v>208</v>
      </c>
      <c r="G6" s="791" t="s">
        <v>374</v>
      </c>
      <c r="H6" s="801" t="s">
        <v>375</v>
      </c>
      <c r="I6" s="185" t="s">
        <v>372</v>
      </c>
      <c r="J6" s="185" t="s">
        <v>209</v>
      </c>
      <c r="K6" s="802" t="s">
        <v>376</v>
      </c>
      <c r="L6" s="803"/>
      <c r="M6" s="804"/>
      <c r="N6" s="805" t="s">
        <v>210</v>
      </c>
      <c r="O6" s="800" t="s">
        <v>211</v>
      </c>
      <c r="P6" s="800" t="s">
        <v>460</v>
      </c>
      <c r="Q6" s="791" t="s">
        <v>212</v>
      </c>
      <c r="R6" s="791" t="s">
        <v>213</v>
      </c>
      <c r="S6" s="791" t="s">
        <v>214</v>
      </c>
      <c r="T6" s="792" t="s">
        <v>215</v>
      </c>
      <c r="V6" s="811" t="s">
        <v>334</v>
      </c>
      <c r="W6" s="814" t="s">
        <v>224</v>
      </c>
      <c r="X6" s="809" t="s">
        <v>225</v>
      </c>
      <c r="Y6" s="809" t="s">
        <v>371</v>
      </c>
      <c r="Z6" s="809" t="s">
        <v>226</v>
      </c>
      <c r="AA6" s="809" t="s">
        <v>369</v>
      </c>
      <c r="AB6" s="809" t="s">
        <v>370</v>
      </c>
      <c r="AC6" s="809" t="s">
        <v>227</v>
      </c>
      <c r="AD6" s="809" t="s">
        <v>228</v>
      </c>
      <c r="AE6" s="809" t="s">
        <v>227</v>
      </c>
      <c r="AF6" s="809" t="s">
        <v>368</v>
      </c>
      <c r="AG6" s="809" t="s">
        <v>338</v>
      </c>
      <c r="AH6" s="809" t="s">
        <v>335</v>
      </c>
      <c r="AI6" s="809" t="s">
        <v>367</v>
      </c>
      <c r="AJ6" s="809" t="s">
        <v>336</v>
      </c>
      <c r="AK6" s="809" t="s">
        <v>337</v>
      </c>
      <c r="AL6" s="809" t="s">
        <v>229</v>
      </c>
      <c r="AM6" s="815" t="s">
        <v>462</v>
      </c>
      <c r="AN6" s="817" t="s">
        <v>230</v>
      </c>
      <c r="AO6" s="797" t="s">
        <v>231</v>
      </c>
      <c r="AP6" s="797"/>
      <c r="AQ6" s="797"/>
      <c r="AR6" s="797"/>
      <c r="AS6" s="797"/>
      <c r="AT6" s="797"/>
      <c r="AU6" s="797" t="s">
        <v>232</v>
      </c>
      <c r="AV6" s="797" t="s">
        <v>233</v>
      </c>
      <c r="AW6" s="797" t="s">
        <v>234</v>
      </c>
      <c r="AX6" s="797"/>
      <c r="AY6" s="797"/>
      <c r="AZ6" s="797"/>
      <c r="BA6" s="797"/>
      <c r="BB6" s="797"/>
      <c r="BC6" s="797"/>
      <c r="BD6" s="793" t="s">
        <v>235</v>
      </c>
      <c r="BF6" t="s">
        <v>339</v>
      </c>
      <c r="BG6"/>
      <c r="BH6"/>
      <c r="BI6"/>
      <c r="BJ6"/>
      <c r="BK6"/>
      <c r="BL6"/>
      <c r="BM6"/>
      <c r="BN6"/>
      <c r="BO6"/>
      <c r="BP6"/>
      <c r="BQ6"/>
      <c r="BR6"/>
      <c r="BS6"/>
      <c r="BT6"/>
      <c r="BU6"/>
      <c r="BV6"/>
      <c r="BW6"/>
      <c r="BX6"/>
    </row>
    <row r="7" spans="1:76" s="186" customFormat="1" ht="35.25" customHeight="1" thickBot="1">
      <c r="A7" s="799"/>
      <c r="B7" s="800"/>
      <c r="C7" s="791"/>
      <c r="D7" s="800"/>
      <c r="E7" s="800"/>
      <c r="F7" s="800"/>
      <c r="G7" s="791"/>
      <c r="H7" s="791"/>
      <c r="I7" s="182" t="s">
        <v>216</v>
      </c>
      <c r="J7" s="182" t="s">
        <v>216</v>
      </c>
      <c r="K7" s="183" t="s">
        <v>217</v>
      </c>
      <c r="L7" s="183" t="s">
        <v>218</v>
      </c>
      <c r="M7" s="182" t="s">
        <v>216</v>
      </c>
      <c r="N7" s="800"/>
      <c r="O7" s="800"/>
      <c r="P7" s="800"/>
      <c r="Q7" s="791"/>
      <c r="R7" s="791"/>
      <c r="S7" s="791"/>
      <c r="T7" s="792"/>
      <c r="V7" s="812"/>
      <c r="W7" s="796"/>
      <c r="X7" s="810"/>
      <c r="Y7" s="810"/>
      <c r="Z7" s="810"/>
      <c r="AA7" s="810"/>
      <c r="AB7" s="810"/>
      <c r="AC7" s="810"/>
      <c r="AD7" s="810"/>
      <c r="AE7" s="810"/>
      <c r="AF7" s="796"/>
      <c r="AG7" s="810"/>
      <c r="AH7" s="810"/>
      <c r="AI7" s="810"/>
      <c r="AJ7" s="810"/>
      <c r="AK7" s="810"/>
      <c r="AL7" s="810"/>
      <c r="AM7" s="816"/>
      <c r="AN7" s="816"/>
      <c r="AO7" s="795" t="s">
        <v>236</v>
      </c>
      <c r="AP7" s="795"/>
      <c r="AQ7" s="795" t="s">
        <v>237</v>
      </c>
      <c r="AR7" s="795"/>
      <c r="AS7" s="795" t="s">
        <v>238</v>
      </c>
      <c r="AT7" s="795"/>
      <c r="AU7" s="798"/>
      <c r="AV7" s="798"/>
      <c r="AW7" s="796" t="s">
        <v>239</v>
      </c>
      <c r="AX7" s="796"/>
      <c r="AY7" s="796"/>
      <c r="AZ7" s="796"/>
      <c r="BA7" s="795" t="s">
        <v>240</v>
      </c>
      <c r="BB7" s="795" t="s">
        <v>241</v>
      </c>
      <c r="BC7" s="795" t="s">
        <v>242</v>
      </c>
      <c r="BD7" s="794"/>
      <c r="BF7" t="s">
        <v>202</v>
      </c>
      <c r="BG7"/>
      <c r="BH7"/>
      <c r="BI7"/>
      <c r="BJ7"/>
      <c r="BK7"/>
      <c r="BL7"/>
      <c r="BM7"/>
      <c r="BN7"/>
      <c r="BO7"/>
      <c r="BP7"/>
      <c r="BQ7"/>
      <c r="BR7"/>
      <c r="BS7"/>
      <c r="BT7"/>
      <c r="BU7"/>
      <c r="BV7"/>
      <c r="BW7"/>
      <c r="BX7"/>
    </row>
    <row r="8" spans="1:76" s="187" customFormat="1" ht="28.5">
      <c r="A8" s="188"/>
      <c r="B8" s="189"/>
      <c r="C8" s="189"/>
      <c r="D8" s="190" t="s">
        <v>219</v>
      </c>
      <c r="E8" s="190" t="s">
        <v>220</v>
      </c>
      <c r="F8" s="182" t="s">
        <v>221</v>
      </c>
      <c r="G8" s="190" t="s">
        <v>222</v>
      </c>
      <c r="H8" s="190"/>
      <c r="I8" s="190"/>
      <c r="J8" s="190"/>
      <c r="K8" s="190"/>
      <c r="L8" s="190"/>
      <c r="M8" s="190"/>
      <c r="N8" s="190" t="s">
        <v>329</v>
      </c>
      <c r="O8" s="190" t="s">
        <v>223</v>
      </c>
      <c r="P8" s="190" t="s">
        <v>330</v>
      </c>
      <c r="Q8" s="190" t="s">
        <v>331</v>
      </c>
      <c r="R8" s="190" t="s">
        <v>332</v>
      </c>
      <c r="S8" s="190" t="s">
        <v>333</v>
      </c>
      <c r="T8" s="191"/>
      <c r="V8" s="813"/>
      <c r="W8" s="796"/>
      <c r="X8" s="810"/>
      <c r="Y8" s="810"/>
      <c r="Z8" s="810"/>
      <c r="AA8" s="810"/>
      <c r="AB8" s="810"/>
      <c r="AC8" s="810"/>
      <c r="AD8" s="810"/>
      <c r="AE8" s="810"/>
      <c r="AF8" s="796"/>
      <c r="AG8" s="810"/>
      <c r="AH8" s="810"/>
      <c r="AI8" s="810"/>
      <c r="AJ8" s="810"/>
      <c r="AK8" s="810"/>
      <c r="AL8" s="810"/>
      <c r="AM8" s="816"/>
      <c r="AN8" s="816"/>
      <c r="AO8" s="173" t="s">
        <v>243</v>
      </c>
      <c r="AP8" s="173" t="s">
        <v>244</v>
      </c>
      <c r="AQ8" s="173" t="s">
        <v>243</v>
      </c>
      <c r="AR8" s="173" t="s">
        <v>244</v>
      </c>
      <c r="AS8" s="173" t="s">
        <v>243</v>
      </c>
      <c r="AT8" s="173" t="s">
        <v>244</v>
      </c>
      <c r="AU8" s="798"/>
      <c r="AV8" s="798"/>
      <c r="AW8" s="174" t="s">
        <v>126</v>
      </c>
      <c r="AX8" s="150" t="s">
        <v>246</v>
      </c>
      <c r="AY8" s="150" t="s">
        <v>247</v>
      </c>
      <c r="AZ8" s="150" t="s">
        <v>248</v>
      </c>
      <c r="BA8" s="795"/>
      <c r="BB8" s="795"/>
      <c r="BC8" s="795"/>
      <c r="BD8" s="794"/>
      <c r="BF8" s="466" t="s">
        <v>353</v>
      </c>
      <c r="BG8" s="467" t="s">
        <v>382</v>
      </c>
      <c r="BH8" s="467" t="s">
        <v>354</v>
      </c>
      <c r="BI8" s="467" t="s">
        <v>355</v>
      </c>
      <c r="BJ8" s="467" t="s">
        <v>463</v>
      </c>
      <c r="BK8" s="467" t="s">
        <v>464</v>
      </c>
      <c r="BL8" s="467" t="s">
        <v>356</v>
      </c>
      <c r="BM8" s="467" t="s">
        <v>381</v>
      </c>
      <c r="BN8" s="467" t="s">
        <v>357</v>
      </c>
      <c r="BO8" s="467" t="s">
        <v>505</v>
      </c>
      <c r="BP8" s="466" t="s">
        <v>353</v>
      </c>
      <c r="BQ8" s="467" t="s">
        <v>365</v>
      </c>
      <c r="BR8" s="467" t="s">
        <v>366</v>
      </c>
      <c r="BS8" s="467" t="s">
        <v>358</v>
      </c>
      <c r="BT8" s="467" t="s">
        <v>359</v>
      </c>
      <c r="BU8" s="467" t="s">
        <v>360</v>
      </c>
      <c r="BV8" s="467" t="s">
        <v>361</v>
      </c>
      <c r="BW8" s="467" t="s">
        <v>362</v>
      </c>
      <c r="BX8" s="468" t="s">
        <v>363</v>
      </c>
    </row>
    <row r="9" spans="1:76" s="192" customFormat="1" ht="21" customHeight="1" thickBot="1">
      <c r="A9" s="193" t="s">
        <v>203</v>
      </c>
      <c r="B9" s="194">
        <f>入力シート!C13</f>
        <v>0</v>
      </c>
      <c r="C9" s="194">
        <f>入力シート!C10</f>
        <v>0</v>
      </c>
      <c r="D9" s="195">
        <f>'様式１－１（所要額調書）'!B11</f>
        <v>0</v>
      </c>
      <c r="E9" s="195">
        <f>'様式１－１（所要額調書）'!C11</f>
        <v>0</v>
      </c>
      <c r="F9" s="195">
        <f>'様式１－１（所要額調書）'!D11</f>
        <v>0</v>
      </c>
      <c r="G9" s="195">
        <f>'様式１－１（所要額調書）'!E11</f>
        <v>0</v>
      </c>
      <c r="H9" s="194">
        <f>入力シート!D26</f>
        <v>0</v>
      </c>
      <c r="I9" s="195">
        <f>'様式１－１（所要額調書）'!F11</f>
        <v>0</v>
      </c>
      <c r="J9" s="195">
        <f>'様式１－１（所要額調書）'!G11</f>
        <v>0</v>
      </c>
      <c r="K9" s="195">
        <f>入力シート!C33</f>
        <v>1</v>
      </c>
      <c r="L9" s="195">
        <f>'様式１－１（所要額調書）'!I11</f>
        <v>0</v>
      </c>
      <c r="M9" s="195">
        <f>'様式１－１（所要額調書）'!J11</f>
        <v>0</v>
      </c>
      <c r="N9" s="195">
        <f>'様式１－１（所要額調書）'!K11</f>
        <v>0</v>
      </c>
      <c r="O9" s="366">
        <f>MIN(G9,N9)</f>
        <v>0</v>
      </c>
      <c r="P9" s="366">
        <f>MIN(F9,O9)</f>
        <v>0</v>
      </c>
      <c r="Q9" s="195">
        <f>'様式１－１（所要額調書）'!O11</f>
        <v>0</v>
      </c>
      <c r="R9" s="195">
        <f>'様式１－１（所要額調書）'!O11</f>
        <v>0</v>
      </c>
      <c r="S9" s="195">
        <f>'様式１－１（所要額調書）'!O11</f>
        <v>0</v>
      </c>
      <c r="T9" s="196"/>
      <c r="V9" s="452" t="s">
        <v>203</v>
      </c>
      <c r="W9" s="453">
        <f>B9</f>
        <v>0</v>
      </c>
      <c r="X9" s="453">
        <f>C9</f>
        <v>0</v>
      </c>
      <c r="Y9" s="453">
        <f>'様式１－３（事業計画書）'!B12</f>
        <v>0</v>
      </c>
      <c r="Z9" s="453">
        <f>'様式１－３（事業計画書）'!C12</f>
        <v>0</v>
      </c>
      <c r="AA9" s="453" t="str">
        <f>'様式１－３（事業計画書）'!D12</f>
        <v>0</v>
      </c>
      <c r="AB9" s="453" t="str">
        <f>'様式１－３（事業計画書）'!E12</f>
        <v>0</v>
      </c>
      <c r="AC9" s="453">
        <f>'様式１－３（事業計画書）'!F12</f>
        <v>0</v>
      </c>
      <c r="AD9" s="453" t="str">
        <f>'様式１－３（事業計画書）'!G12</f>
        <v>0</v>
      </c>
      <c r="AE9" s="453">
        <f>'様式１－３（事業計画書）'!H12</f>
        <v>0</v>
      </c>
      <c r="AF9" s="454">
        <f>'様式１－３（事業計画書）'!I12</f>
        <v>0</v>
      </c>
      <c r="AG9" s="454">
        <f>'様式１－３（事業計画書）'!J12</f>
        <v>0</v>
      </c>
      <c r="AH9" s="454">
        <f>'様式１－３（事業計画書）'!K12</f>
        <v>0</v>
      </c>
      <c r="AI9" s="454">
        <f>'様式１－３（事業計画書）'!L12</f>
        <v>0</v>
      </c>
      <c r="AJ9" s="454">
        <f>'様式１－３（事業計画書）'!M12</f>
        <v>0</v>
      </c>
      <c r="AK9" s="454">
        <f>'様式１－３（事業計画書）'!N12</f>
        <v>0</v>
      </c>
      <c r="AL9" s="455">
        <f>'様式１－３（事業計画書）'!O12</f>
        <v>0</v>
      </c>
      <c r="AM9" s="455">
        <f>'様式１－３（事業計画書）'!P12</f>
        <v>0</v>
      </c>
      <c r="AN9" s="455">
        <f>'様式１－３（事業計画書）'!Q12</f>
        <v>0</v>
      </c>
      <c r="AO9" s="453">
        <f>'様式１－３（事業計画書）'!R12</f>
        <v>0</v>
      </c>
      <c r="AP9" s="453">
        <f>'様式１－３（事業計画書）'!S12</f>
        <v>0</v>
      </c>
      <c r="AQ9" s="453">
        <f>'様式１－３（事業計画書）'!T12</f>
        <v>0</v>
      </c>
      <c r="AR9" s="453">
        <f>'様式１－３（事業計画書）'!U12</f>
        <v>0</v>
      </c>
      <c r="AS9" s="453">
        <f>'様式１－３（事業計画書）'!V12</f>
        <v>0</v>
      </c>
      <c r="AT9" s="453">
        <f>'様式１－３（事業計画書）'!W12</f>
        <v>0</v>
      </c>
      <c r="AU9" s="455">
        <f>'様式１－３（事業計画書）'!X12</f>
        <v>0</v>
      </c>
      <c r="AV9" s="455">
        <f>'様式１－３（事業計画書）'!Y12</f>
        <v>0</v>
      </c>
      <c r="AW9" s="453">
        <f>'様式１－３（事業計画書）'!Z12</f>
        <v>1</v>
      </c>
      <c r="AX9" s="453">
        <f>'様式１－３（事業計画書）'!AA12</f>
        <v>0</v>
      </c>
      <c r="AY9" s="453">
        <f>'様式１－３（事業計画書）'!AB12</f>
        <v>0</v>
      </c>
      <c r="AZ9" s="453">
        <f>'様式１－３（事業計画書）'!AC12</f>
        <v>1</v>
      </c>
      <c r="BA9" s="453">
        <f>'様式１－３（事業計画書）'!AD12</f>
        <v>0</v>
      </c>
      <c r="BB9" s="453">
        <f>'様式１－３（事業計画書）'!AE12</f>
        <v>0</v>
      </c>
      <c r="BC9" s="456">
        <f>'様式１－３（事業計画書）'!AF12</f>
        <v>0</v>
      </c>
      <c r="BD9" s="457" t="str">
        <f>IF('様式１－３（事業計画書）'!AG12=""," ",'様式１－３（事業計画書）'!AG12)</f>
        <v xml:space="preserve"> </v>
      </c>
      <c r="BF9" s="458">
        <f>B9</f>
        <v>0</v>
      </c>
      <c r="BG9" s="459">
        <f>入力シート!$C$9</f>
        <v>0</v>
      </c>
      <c r="BH9" s="460">
        <f>入力シート!C10</f>
        <v>0</v>
      </c>
      <c r="BI9" s="461">
        <f>入力シート!C11</f>
        <v>0</v>
      </c>
      <c r="BJ9" s="459">
        <f>入力シート!C14</f>
        <v>0</v>
      </c>
      <c r="BK9" s="459">
        <f>入力シート!D14</f>
        <v>0</v>
      </c>
      <c r="BL9" s="459">
        <f>入力シート!C16</f>
        <v>0</v>
      </c>
      <c r="BM9" s="459">
        <f>入力シート!C17</f>
        <v>0</v>
      </c>
      <c r="BN9" s="462">
        <f>入力シート!$C$18</f>
        <v>0</v>
      </c>
      <c r="BO9" s="459">
        <f>入力シート!C8</f>
        <v>0</v>
      </c>
      <c r="BP9" s="458">
        <f>入力シート!C13</f>
        <v>0</v>
      </c>
      <c r="BQ9" s="460">
        <f>入力シート!$G$34</f>
        <v>0</v>
      </c>
      <c r="BR9" s="460">
        <f>入力シート!$H$34</f>
        <v>0</v>
      </c>
      <c r="BS9" s="460">
        <f>入力シート!$G$35</f>
        <v>0</v>
      </c>
      <c r="BT9" s="463">
        <f>入力シート!$G$36</f>
        <v>0</v>
      </c>
      <c r="BU9" s="461">
        <f>入力シート!$G$37</f>
        <v>0</v>
      </c>
      <c r="BV9" s="459">
        <f>入力シート!$G$38</f>
        <v>0</v>
      </c>
      <c r="BW9" s="464" t="str">
        <f>入力シート!$C$7</f>
        <v>令和8年4月1日</v>
      </c>
      <c r="BX9" s="465" t="str">
        <f>IF(様式第1号!$L$9="","　",様式第1号!$L$9)</f>
        <v>　</v>
      </c>
    </row>
    <row r="10" spans="1:76">
      <c r="D10" s="184"/>
      <c r="E10" s="184"/>
      <c r="F10" s="184"/>
      <c r="G10" s="184"/>
      <c r="I10" s="184"/>
      <c r="J10" s="184"/>
      <c r="K10" s="184"/>
      <c r="L10" s="184"/>
      <c r="M10" s="184"/>
      <c r="N10" s="184"/>
      <c r="O10" s="184"/>
      <c r="P10" s="184"/>
      <c r="Q10" s="184"/>
      <c r="R10" s="184"/>
      <c r="S10" s="184"/>
      <c r="T10" s="184"/>
    </row>
    <row r="13" spans="1:76" s="149" customFormat="1" ht="13.5" customHeight="1"/>
    <row r="14" spans="1:76" s="149" customFormat="1" ht="24" customHeight="1"/>
    <row r="15" spans="1:76" s="149" customFormat="1" ht="31.5" customHeight="1"/>
    <row r="16" spans="1:76" s="192" customFormat="1" ht="23.25" customHeight="1"/>
    <row r="20" s="370" customFormat="1" ht="12"/>
    <row r="21" s="192" customFormat="1" ht="50.15" customHeight="1"/>
  </sheetData>
  <sheetProtection selectLockedCells="1"/>
  <mergeCells count="48">
    <mergeCell ref="S6:S7"/>
    <mergeCell ref="H5:N5"/>
    <mergeCell ref="A6:A7"/>
    <mergeCell ref="B6:B7"/>
    <mergeCell ref="C6:C7"/>
    <mergeCell ref="D6:D7"/>
    <mergeCell ref="E6:E7"/>
    <mergeCell ref="F6:F7"/>
    <mergeCell ref="G6:G7"/>
    <mergeCell ref="H6:H7"/>
    <mergeCell ref="K6:M6"/>
    <mergeCell ref="N6:N7"/>
    <mergeCell ref="O6:O7"/>
    <mergeCell ref="P6:P7"/>
    <mergeCell ref="Q6:Q7"/>
    <mergeCell ref="R6:R7"/>
    <mergeCell ref="AJ6:AJ8"/>
    <mergeCell ref="T6:T7"/>
    <mergeCell ref="V6:V8"/>
    <mergeCell ref="W6:W8"/>
    <mergeCell ref="X6:X8"/>
    <mergeCell ref="Y6:Y8"/>
    <mergeCell ref="Z6:Z8"/>
    <mergeCell ref="AA6:AA8"/>
    <mergeCell ref="AB6:AB8"/>
    <mergeCell ref="AC6:AC8"/>
    <mergeCell ref="AD6:AD8"/>
    <mergeCell ref="AE6:AE8"/>
    <mergeCell ref="AF6:AF8"/>
    <mergeCell ref="AG6:AG8"/>
    <mergeCell ref="AH6:AH8"/>
    <mergeCell ref="AI6:AI8"/>
    <mergeCell ref="AK6:AK8"/>
    <mergeCell ref="AL6:AL8"/>
    <mergeCell ref="AM6:AM8"/>
    <mergeCell ref="AN6:AN8"/>
    <mergeCell ref="AO6:AT6"/>
    <mergeCell ref="AV6:AV8"/>
    <mergeCell ref="AW6:BC6"/>
    <mergeCell ref="BD6:BD8"/>
    <mergeCell ref="AO7:AP7"/>
    <mergeCell ref="AQ7:AR7"/>
    <mergeCell ref="AS7:AT7"/>
    <mergeCell ref="AW7:AZ7"/>
    <mergeCell ref="BA7:BA8"/>
    <mergeCell ref="BB7:BB8"/>
    <mergeCell ref="BC7:BC8"/>
    <mergeCell ref="AU6:AU8"/>
  </mergeCells>
  <phoneticPr fontId="4"/>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34998626667073579"/>
  </sheetPr>
  <dimension ref="B1:P56"/>
  <sheetViews>
    <sheetView view="pageBreakPreview" topLeftCell="A26" zoomScaleNormal="100" zoomScaleSheetLayoutView="100" workbookViewId="0">
      <selection activeCell="Q13" sqref="Q13"/>
    </sheetView>
  </sheetViews>
  <sheetFormatPr defaultColWidth="9" defaultRowHeight="13"/>
  <cols>
    <col min="1" max="1" width="2.6328125" style="4" customWidth="1"/>
    <col min="2" max="2" width="5.6328125" style="4" customWidth="1"/>
    <col min="3" max="3" width="6.7265625" style="4" customWidth="1"/>
    <col min="4" max="4" width="2.26953125" style="4" customWidth="1"/>
    <col min="5" max="5" width="4" style="4" customWidth="1"/>
    <col min="6" max="6" width="9.26953125" style="4" customWidth="1"/>
    <col min="7" max="7" width="10.6328125" style="4" customWidth="1"/>
    <col min="8" max="8" width="10.26953125" style="4" customWidth="1"/>
    <col min="9" max="9" width="4.6328125" style="4" customWidth="1"/>
    <col min="10" max="10" width="3.6328125" style="4" customWidth="1"/>
    <col min="11" max="11" width="10.90625" style="4" customWidth="1"/>
    <col min="12" max="12" width="20.26953125" style="4" customWidth="1"/>
    <col min="13" max="13" width="5.6328125" style="4" customWidth="1"/>
    <col min="14" max="14" width="2.6328125" style="4" customWidth="1"/>
    <col min="15" max="16384" width="9" style="4"/>
  </cols>
  <sheetData>
    <row r="1" spans="2:14" s="1" customFormat="1" ht="43.5" customHeight="1">
      <c r="B1" s="531" t="s">
        <v>506</v>
      </c>
      <c r="C1" s="531"/>
      <c r="D1" s="531"/>
      <c r="E1" s="531"/>
      <c r="F1" s="531"/>
      <c r="G1" s="531"/>
      <c r="H1" s="531"/>
      <c r="I1" s="531"/>
      <c r="J1" s="531"/>
      <c r="K1" s="531"/>
      <c r="L1" s="531"/>
      <c r="M1" s="531"/>
    </row>
    <row r="2" spans="2:14" ht="14">
      <c r="B2" s="68"/>
      <c r="C2" s="68"/>
      <c r="D2" s="68"/>
      <c r="E2" s="68"/>
      <c r="F2" s="68"/>
      <c r="G2" s="68"/>
      <c r="H2" s="68"/>
      <c r="I2" s="68"/>
      <c r="J2" s="68"/>
      <c r="K2" s="151" t="s">
        <v>256</v>
      </c>
      <c r="L2" s="67"/>
      <c r="M2" s="67"/>
      <c r="N2" s="67"/>
    </row>
    <row r="3" spans="2:14" ht="14">
      <c r="B3" s="68"/>
      <c r="C3" s="68" t="s">
        <v>257</v>
      </c>
      <c r="D3" s="68"/>
      <c r="E3" s="68"/>
      <c r="F3" s="68"/>
      <c r="G3" s="68"/>
      <c r="H3" s="68"/>
      <c r="I3" s="68"/>
      <c r="J3" s="68"/>
      <c r="K3" s="68"/>
      <c r="L3" s="68"/>
      <c r="M3" s="67"/>
      <c r="N3" s="67"/>
    </row>
    <row r="4" spans="2:14" ht="14">
      <c r="B4" s="68"/>
      <c r="C4" s="68"/>
      <c r="D4" s="68"/>
      <c r="E4" s="68"/>
      <c r="F4" s="68"/>
      <c r="G4" s="68"/>
      <c r="H4" s="68"/>
      <c r="I4" s="68"/>
      <c r="J4" s="68"/>
      <c r="K4" s="68"/>
      <c r="L4" s="68"/>
      <c r="M4" s="67"/>
      <c r="N4" s="67"/>
    </row>
    <row r="5" spans="2:14" ht="14">
      <c r="B5" s="68"/>
      <c r="C5" s="68"/>
      <c r="D5" s="68"/>
      <c r="E5" s="68"/>
      <c r="F5" s="68"/>
      <c r="G5" s="68"/>
      <c r="H5" s="68"/>
      <c r="I5" s="68"/>
      <c r="J5" s="68"/>
      <c r="K5" s="68"/>
      <c r="L5" s="68"/>
      <c r="M5" s="67"/>
      <c r="N5" s="67"/>
    </row>
    <row r="6" spans="2:14" ht="27" customHeight="1">
      <c r="B6" s="534" t="s">
        <v>258</v>
      </c>
      <c r="C6" s="534"/>
      <c r="D6" s="534"/>
      <c r="E6" s="534"/>
      <c r="F6" s="534"/>
      <c r="G6" s="534"/>
      <c r="H6" s="534"/>
      <c r="I6" s="534"/>
      <c r="J6" s="534"/>
      <c r="K6" s="534"/>
      <c r="L6" s="534"/>
      <c r="M6" s="534"/>
      <c r="N6" s="152"/>
    </row>
    <row r="7" spans="2:14" ht="13.5" customHeight="1">
      <c r="B7" s="153"/>
      <c r="C7" s="153"/>
      <c r="D7" s="153"/>
      <c r="E7" s="153"/>
      <c r="F7" s="153"/>
      <c r="G7" s="153"/>
      <c r="H7" s="153"/>
      <c r="I7" s="153"/>
      <c r="J7" s="153"/>
      <c r="K7" s="153"/>
      <c r="L7" s="153"/>
      <c r="M7" s="153"/>
      <c r="N7" s="153"/>
    </row>
    <row r="8" spans="2:14" ht="14">
      <c r="B8" s="68"/>
      <c r="C8" s="68"/>
      <c r="D8" s="68"/>
      <c r="E8" s="154"/>
      <c r="F8" s="68"/>
      <c r="G8" s="68"/>
      <c r="H8" s="68"/>
      <c r="I8" s="68"/>
      <c r="J8" s="68"/>
      <c r="K8" s="68"/>
      <c r="L8" s="68"/>
      <c r="M8" s="67"/>
      <c r="N8" s="67"/>
    </row>
    <row r="9" spans="2:14" ht="18" customHeight="1">
      <c r="B9" s="68"/>
      <c r="C9" s="68"/>
      <c r="D9" s="68"/>
      <c r="E9" s="68"/>
      <c r="F9" s="68"/>
      <c r="G9" s="68"/>
      <c r="H9" s="68"/>
      <c r="I9" s="68"/>
      <c r="J9" s="68"/>
      <c r="K9" s="68"/>
      <c r="L9" s="538"/>
      <c r="M9" s="539"/>
      <c r="N9" s="67"/>
    </row>
    <row r="10" spans="2:14" ht="14">
      <c r="B10" s="68"/>
      <c r="C10" s="68"/>
      <c r="D10" s="68"/>
      <c r="E10" s="68"/>
      <c r="F10" s="68"/>
      <c r="G10" s="68"/>
      <c r="H10" s="68"/>
      <c r="I10" s="68"/>
      <c r="J10" s="67"/>
      <c r="K10" s="155"/>
      <c r="L10" s="536" t="str">
        <f>IF(入力シート!C7="","令和　年　月　日",入力シート!C7)</f>
        <v>令和8年4月1日</v>
      </c>
      <c r="M10" s="536"/>
      <c r="N10" s="156"/>
    </row>
    <row r="11" spans="2:14" ht="14">
      <c r="B11" s="68"/>
      <c r="C11" s="68"/>
      <c r="D11" s="68"/>
      <c r="E11" s="68"/>
      <c r="F11" s="68"/>
      <c r="G11" s="68"/>
      <c r="H11" s="68"/>
      <c r="I11" s="68"/>
      <c r="J11" s="67"/>
      <c r="K11" s="157"/>
      <c r="L11" s="158"/>
      <c r="M11" s="67"/>
      <c r="N11" s="67"/>
    </row>
    <row r="12" spans="2:14" ht="14">
      <c r="B12" s="68"/>
      <c r="C12" s="68"/>
      <c r="D12" s="68"/>
      <c r="E12" s="68"/>
      <c r="F12" s="68"/>
      <c r="G12" s="68"/>
      <c r="H12" s="68"/>
      <c r="I12" s="68"/>
      <c r="J12" s="159"/>
      <c r="K12" s="159"/>
      <c r="L12" s="159"/>
      <c r="M12" s="67"/>
      <c r="N12" s="67"/>
    </row>
    <row r="13" spans="2:14" ht="16.5">
      <c r="B13" s="68"/>
      <c r="C13" s="414" t="s">
        <v>499</v>
      </c>
      <c r="D13" s="68"/>
      <c r="E13" s="68"/>
      <c r="F13" s="68"/>
      <c r="G13" s="68"/>
      <c r="H13" s="68"/>
      <c r="I13" s="68"/>
      <c r="J13" s="68"/>
      <c r="K13" s="68"/>
      <c r="L13" s="68"/>
      <c r="M13" s="67"/>
      <c r="N13" s="67"/>
    </row>
    <row r="14" spans="2:14" ht="14">
      <c r="B14" s="68"/>
      <c r="C14" s="68"/>
      <c r="D14" s="68"/>
      <c r="E14" s="68"/>
      <c r="F14" s="68"/>
      <c r="G14" s="68"/>
      <c r="H14" s="68"/>
      <c r="I14" s="68"/>
      <c r="J14" s="68"/>
      <c r="K14" s="68"/>
      <c r="L14" s="68"/>
      <c r="M14" s="67"/>
      <c r="N14" s="67"/>
    </row>
    <row r="15" spans="2:14" ht="33" customHeight="1">
      <c r="B15" s="68"/>
      <c r="C15" s="68"/>
      <c r="D15" s="68"/>
      <c r="E15" s="68"/>
      <c r="F15" s="68"/>
      <c r="G15" s="68"/>
      <c r="H15" s="68"/>
      <c r="I15" s="68"/>
      <c r="J15" s="68"/>
      <c r="K15" s="68"/>
      <c r="L15" s="68"/>
      <c r="M15" s="67"/>
      <c r="N15" s="67"/>
    </row>
    <row r="16" spans="2:14" ht="24" customHeight="1">
      <c r="B16" s="68"/>
      <c r="C16" s="68"/>
      <c r="D16" s="68"/>
      <c r="E16" s="68"/>
      <c r="F16" s="68"/>
      <c r="G16" s="68"/>
      <c r="H16" s="160" t="s">
        <v>259</v>
      </c>
      <c r="I16" s="68"/>
      <c r="J16" s="535">
        <f>IF(入力シート!C15="理事長、代表理事等「法人代表者」",入力シート!C8,入力シート!C9)</f>
        <v>0</v>
      </c>
      <c r="K16" s="535"/>
      <c r="L16" s="535"/>
      <c r="M16" s="535"/>
      <c r="N16" s="535"/>
    </row>
    <row r="17" spans="2:16" ht="20.149999999999999" customHeight="1">
      <c r="B17" s="68"/>
      <c r="C17" s="68"/>
      <c r="D17" s="68"/>
      <c r="E17" s="68"/>
      <c r="F17" s="68"/>
      <c r="G17" s="68"/>
      <c r="H17" s="160" t="s">
        <v>260</v>
      </c>
      <c r="I17" s="68"/>
      <c r="J17" s="535" t="str">
        <f>IF(入力シート!C11="","　",入力シート!C11)</f>
        <v>　</v>
      </c>
      <c r="K17" s="535"/>
      <c r="L17" s="535"/>
      <c r="M17" s="535"/>
      <c r="N17" s="161"/>
    </row>
    <row r="18" spans="2:16" s="166" customFormat="1" ht="20.149999999999999" customHeight="1">
      <c r="B18" s="162"/>
      <c r="C18" s="162"/>
      <c r="D18" s="162"/>
      <c r="E18" s="162"/>
      <c r="F18" s="162"/>
      <c r="G18" s="162"/>
      <c r="H18" s="163"/>
      <c r="I18" s="164"/>
      <c r="J18" s="537" t="str">
        <f>IF(入力シート!C15="院長等「病院代表者」",入力シート!C13,CONCATENATE("(",入力シート!C13,")"))</f>
        <v>()</v>
      </c>
      <c r="K18" s="537"/>
      <c r="L18" s="537"/>
      <c r="M18" s="537"/>
      <c r="N18" s="165"/>
    </row>
    <row r="19" spans="2:16" ht="24" customHeight="1">
      <c r="B19" s="68"/>
      <c r="C19" s="68"/>
      <c r="D19" s="68"/>
      <c r="E19" s="68"/>
      <c r="F19" s="68"/>
      <c r="G19" s="68"/>
      <c r="H19" s="160" t="s">
        <v>123</v>
      </c>
      <c r="I19" s="68"/>
      <c r="J19" s="535" t="str">
        <f>IF(入力シート!C14="","代表者職・氏名",CONCATENATE(入力シート!C14&amp;"　　"&amp;入力シート!D14))</f>
        <v>代表者職・氏名</v>
      </c>
      <c r="K19" s="535"/>
      <c r="L19" s="535"/>
      <c r="M19" s="167"/>
      <c r="N19" s="167"/>
    </row>
    <row r="20" spans="2:16" ht="24" customHeight="1">
      <c r="B20" s="68"/>
      <c r="C20" s="68"/>
      <c r="D20" s="68"/>
      <c r="E20" s="68"/>
      <c r="F20" s="68"/>
      <c r="G20" s="68"/>
      <c r="H20" s="160" t="s">
        <v>496</v>
      </c>
      <c r="I20" s="68"/>
      <c r="J20" s="535" t="str">
        <f>IF(入力シート!C17="","　",入力シート!C17)</f>
        <v>　</v>
      </c>
      <c r="K20" s="535"/>
      <c r="L20" s="535"/>
      <c r="M20" s="161"/>
      <c r="N20" s="167"/>
    </row>
    <row r="21" spans="2:16" ht="24" customHeight="1">
      <c r="B21" s="68"/>
      <c r="C21" s="68"/>
      <c r="D21" s="68"/>
      <c r="E21" s="68"/>
      <c r="F21" s="68"/>
      <c r="G21" s="68"/>
      <c r="H21" s="413" t="s">
        <v>497</v>
      </c>
      <c r="I21" s="68"/>
      <c r="J21" s="535" t="str">
        <f>IF(入力シート!C18="","　",入力シート!C18)</f>
        <v>　</v>
      </c>
      <c r="K21" s="535"/>
      <c r="L21" s="535"/>
      <c r="M21" s="161"/>
      <c r="N21" s="167"/>
    </row>
    <row r="22" spans="2:16" ht="14">
      <c r="B22" s="68"/>
      <c r="C22" s="68"/>
      <c r="D22" s="68"/>
      <c r="E22" s="68"/>
      <c r="F22" s="68"/>
      <c r="G22" s="68"/>
      <c r="H22" s="68"/>
      <c r="I22" s="68"/>
      <c r="J22" s="68"/>
      <c r="K22" s="68"/>
      <c r="L22" s="68"/>
      <c r="M22" s="67"/>
      <c r="N22" s="67"/>
    </row>
    <row r="23" spans="2:16" ht="14">
      <c r="B23" s="68"/>
      <c r="C23" s="68"/>
      <c r="D23" s="68"/>
      <c r="E23" s="68"/>
      <c r="F23" s="68"/>
      <c r="G23" s="68"/>
      <c r="H23" s="68"/>
      <c r="I23" s="68"/>
      <c r="J23" s="68"/>
      <c r="K23" s="68"/>
      <c r="L23" s="68"/>
      <c r="M23" s="67"/>
      <c r="N23" s="67"/>
    </row>
    <row r="24" spans="2:16" ht="18" customHeight="1">
      <c r="B24" s="68"/>
      <c r="C24" s="540" t="str">
        <f>"令和"&amp;DBCS(入力シート!C44)</f>
        <v>令和８</v>
      </c>
      <c r="D24" s="540"/>
      <c r="E24" s="422" t="s">
        <v>493</v>
      </c>
      <c r="F24" s="424"/>
      <c r="G24" s="424"/>
      <c r="H24" s="424"/>
      <c r="I24" s="424"/>
      <c r="J24" s="424"/>
      <c r="K24" s="425"/>
      <c r="L24" s="425"/>
      <c r="M24" s="67"/>
      <c r="N24" s="67"/>
    </row>
    <row r="25" spans="2:16" ht="7.5" customHeight="1">
      <c r="B25" s="68"/>
      <c r="C25" s="68"/>
      <c r="D25" s="68"/>
      <c r="E25" s="68"/>
      <c r="F25" s="68"/>
      <c r="G25" s="420"/>
      <c r="H25" s="420"/>
      <c r="I25" s="420"/>
      <c r="J25" s="420"/>
      <c r="K25" s="420"/>
      <c r="L25" s="420"/>
      <c r="M25" s="170"/>
      <c r="N25" s="67"/>
    </row>
    <row r="26" spans="2:16" ht="14">
      <c r="B26" s="68"/>
      <c r="C26" s="426" t="s">
        <v>494</v>
      </c>
      <c r="D26" s="543">
        <f>IF('様式１－１（所要額調書）'!O11="","　",'様式１－１（所要額調書）'!O11)</f>
        <v>0</v>
      </c>
      <c r="E26" s="544"/>
      <c r="F26" s="544"/>
      <c r="G26" s="420" t="s">
        <v>498</v>
      </c>
      <c r="J26" s="420"/>
      <c r="K26" s="420"/>
      <c r="L26" s="420"/>
      <c r="M26" s="170"/>
      <c r="O26" s="171"/>
      <c r="P26" s="171"/>
    </row>
    <row r="27" spans="2:16" ht="8.25" customHeight="1">
      <c r="B27" s="68"/>
      <c r="C27" s="68"/>
      <c r="D27" s="68"/>
      <c r="E27" s="427"/>
      <c r="F27" s="68"/>
      <c r="G27" s="68"/>
      <c r="H27" s="68"/>
      <c r="I27" s="68"/>
      <c r="J27" s="68"/>
      <c r="K27" s="68"/>
      <c r="L27" s="68"/>
      <c r="M27" s="67"/>
      <c r="N27" s="67"/>
    </row>
    <row r="28" spans="2:16" ht="14">
      <c r="B28" s="68"/>
      <c r="C28" s="68" t="s">
        <v>486</v>
      </c>
      <c r="D28" s="68"/>
      <c r="E28" s="68"/>
      <c r="F28" s="68"/>
      <c r="G28" s="68"/>
      <c r="H28" s="68"/>
      <c r="I28" s="68"/>
      <c r="J28" s="68"/>
      <c r="K28" s="68"/>
      <c r="L28" s="68"/>
      <c r="M28" s="67"/>
      <c r="N28" s="67"/>
    </row>
    <row r="29" spans="2:16" ht="14">
      <c r="B29" s="68"/>
      <c r="C29" s="168"/>
      <c r="D29" s="168"/>
      <c r="E29" s="168"/>
      <c r="F29" s="168"/>
      <c r="G29" s="168"/>
      <c r="H29" s="168"/>
      <c r="I29" s="168"/>
      <c r="J29" s="168"/>
      <c r="K29" s="168"/>
      <c r="L29" s="168"/>
      <c r="M29" s="67"/>
      <c r="N29" s="67"/>
    </row>
    <row r="30" spans="2:16" ht="14">
      <c r="B30" s="68"/>
      <c r="C30" s="533" t="s">
        <v>261</v>
      </c>
      <c r="D30" s="533"/>
      <c r="E30" s="533"/>
      <c r="F30" s="533"/>
      <c r="G30" s="533"/>
      <c r="H30" s="533"/>
      <c r="I30" s="533"/>
      <c r="J30" s="533"/>
      <c r="K30" s="533"/>
      <c r="L30" s="533"/>
      <c r="M30" s="533"/>
      <c r="N30" s="533"/>
    </row>
    <row r="31" spans="2:16" ht="14">
      <c r="B31" s="68"/>
      <c r="C31" s="68"/>
      <c r="D31" s="68"/>
      <c r="E31" s="68"/>
      <c r="F31" s="68"/>
      <c r="G31" s="68"/>
      <c r="H31" s="68"/>
      <c r="I31" s="68"/>
      <c r="J31" s="68"/>
      <c r="K31" s="68"/>
      <c r="L31" s="68"/>
      <c r="M31" s="67"/>
      <c r="N31" s="67"/>
    </row>
    <row r="32" spans="2:16" ht="14">
      <c r="B32" s="68"/>
      <c r="C32" s="68"/>
      <c r="D32" s="68"/>
      <c r="E32" s="68"/>
      <c r="F32" s="68"/>
      <c r="G32" s="68"/>
      <c r="H32" s="68"/>
      <c r="I32" s="68"/>
      <c r="J32" s="68"/>
      <c r="K32" s="68"/>
      <c r="L32" s="68"/>
      <c r="M32" s="67"/>
      <c r="N32" s="67"/>
    </row>
    <row r="33" spans="2:15" ht="39" customHeight="1">
      <c r="B33" s="68"/>
      <c r="C33" s="541" t="s">
        <v>262</v>
      </c>
      <c r="D33" s="541"/>
      <c r="E33" s="541"/>
      <c r="F33" s="541"/>
      <c r="G33" s="541"/>
      <c r="H33" s="541"/>
      <c r="I33" s="542" t="s">
        <v>504</v>
      </c>
      <c r="J33" s="542"/>
      <c r="K33" s="542"/>
      <c r="L33" s="542"/>
      <c r="M33" s="542"/>
      <c r="N33" s="67"/>
    </row>
    <row r="34" spans="2:15" ht="16.5" customHeight="1">
      <c r="B34" s="68"/>
      <c r="C34" s="68"/>
      <c r="D34" s="68"/>
      <c r="E34" s="68"/>
      <c r="F34" s="68"/>
      <c r="G34" s="68"/>
      <c r="H34" s="68"/>
      <c r="I34" s="68"/>
      <c r="J34" s="68"/>
      <c r="K34" s="68"/>
      <c r="L34" s="68"/>
      <c r="M34" s="67"/>
      <c r="N34" s="67"/>
    </row>
    <row r="35" spans="2:15" ht="14">
      <c r="B35" s="68"/>
      <c r="C35" s="169" t="s">
        <v>263</v>
      </c>
      <c r="D35" s="169"/>
      <c r="E35" s="169"/>
      <c r="F35" s="169"/>
      <c r="G35" s="169"/>
      <c r="H35" s="169"/>
      <c r="I35" s="169" t="s">
        <v>485</v>
      </c>
      <c r="J35" s="156" t="str">
        <f>DBCS(入力シート!C44)</f>
        <v>８</v>
      </c>
      <c r="K35" s="169" t="s">
        <v>548</v>
      </c>
      <c r="L35" s="68"/>
      <c r="M35" s="67"/>
      <c r="N35" s="67"/>
      <c r="O35" s="4" t="s">
        <v>264</v>
      </c>
    </row>
    <row r="36" spans="2:15" ht="6.75" customHeight="1">
      <c r="B36" s="68"/>
      <c r="C36" s="68"/>
      <c r="D36" s="68"/>
      <c r="E36" s="68"/>
      <c r="F36" s="68"/>
      <c r="G36" s="68"/>
      <c r="H36" s="68"/>
      <c r="I36" s="68"/>
      <c r="J36" s="172"/>
      <c r="K36" s="68"/>
      <c r="L36" s="68"/>
      <c r="M36" s="67"/>
      <c r="N36" s="67"/>
    </row>
    <row r="37" spans="2:15" ht="14">
      <c r="B37" s="68"/>
      <c r="C37" s="68" t="s">
        <v>265</v>
      </c>
      <c r="D37" s="68"/>
      <c r="E37" s="68"/>
      <c r="F37" s="68"/>
      <c r="G37" s="68"/>
      <c r="H37" s="68"/>
      <c r="I37" s="169" t="s">
        <v>485</v>
      </c>
      <c r="J37" s="156" t="str">
        <f>DBCS(J35+1)</f>
        <v>９</v>
      </c>
      <c r="K37" s="169" t="s">
        <v>549</v>
      </c>
      <c r="L37" s="68"/>
      <c r="M37" s="67"/>
      <c r="N37" s="67"/>
    </row>
    <row r="38" spans="2:15" ht="14">
      <c r="B38" s="68"/>
      <c r="C38" s="68"/>
      <c r="D38" s="68"/>
      <c r="E38" s="68"/>
      <c r="F38" s="68"/>
      <c r="G38" s="68"/>
      <c r="H38" s="68"/>
      <c r="I38" s="68"/>
      <c r="J38" s="68"/>
      <c r="K38" s="68"/>
      <c r="L38" s="68"/>
      <c r="M38" s="67"/>
      <c r="N38" s="67"/>
    </row>
    <row r="39" spans="2:15" ht="14">
      <c r="B39" s="68"/>
      <c r="C39" s="68" t="s">
        <v>266</v>
      </c>
      <c r="D39" s="68"/>
      <c r="E39" s="68"/>
      <c r="F39" s="68"/>
      <c r="G39" s="68"/>
      <c r="H39" s="68"/>
      <c r="I39" s="68"/>
      <c r="J39" s="68"/>
      <c r="K39" s="68"/>
      <c r="L39" s="68"/>
      <c r="M39" s="67"/>
      <c r="N39" s="67"/>
    </row>
    <row r="40" spans="2:15" ht="14">
      <c r="B40" s="68"/>
      <c r="C40" s="68"/>
      <c r="D40" s="68"/>
      <c r="E40" s="68"/>
      <c r="F40" s="68"/>
      <c r="G40" s="68"/>
      <c r="H40" s="68"/>
      <c r="I40" s="68"/>
      <c r="J40" s="68"/>
      <c r="K40" s="68"/>
      <c r="L40" s="68"/>
      <c r="M40" s="67"/>
      <c r="N40" s="67"/>
    </row>
    <row r="41" spans="2:15" ht="14">
      <c r="B41" s="68"/>
      <c r="C41" s="68"/>
      <c r="D41" s="532" t="s">
        <v>475</v>
      </c>
      <c r="E41" s="532"/>
      <c r="F41" s="532"/>
      <c r="G41" s="532"/>
      <c r="H41" s="532"/>
      <c r="I41" s="532"/>
      <c r="J41" s="532"/>
      <c r="K41" s="532"/>
      <c r="L41" s="532"/>
      <c r="M41" s="67"/>
      <c r="N41" s="67"/>
    </row>
    <row r="42" spans="2:15" ht="14">
      <c r="B42" s="68"/>
      <c r="C42" s="68"/>
      <c r="D42" s="68" t="s">
        <v>484</v>
      </c>
      <c r="E42" s="406"/>
      <c r="F42" s="406"/>
      <c r="G42" s="406"/>
      <c r="H42" s="406"/>
      <c r="I42" s="406"/>
      <c r="L42" s="68"/>
      <c r="M42" s="67"/>
      <c r="N42" s="67"/>
    </row>
    <row r="43" spans="2:15" ht="14">
      <c r="B43" s="68"/>
      <c r="C43" s="68"/>
      <c r="D43" s="68" t="s">
        <v>267</v>
      </c>
      <c r="E43" s="169"/>
      <c r="F43" s="68"/>
      <c r="G43" s="68"/>
      <c r="H43" s="68"/>
      <c r="I43" s="68"/>
      <c r="J43" s="68"/>
      <c r="K43" s="68"/>
      <c r="L43" s="68"/>
      <c r="M43" s="67"/>
      <c r="N43" s="67"/>
    </row>
    <row r="44" spans="2:15" ht="14">
      <c r="B44" s="68"/>
      <c r="C44" s="68"/>
      <c r="D44" s="68" t="s">
        <v>268</v>
      </c>
      <c r="E44" s="68"/>
      <c r="F44" s="68"/>
      <c r="G44" s="68"/>
      <c r="H44" s="68"/>
      <c r="I44" s="68"/>
      <c r="J44" s="68"/>
      <c r="K44" s="68"/>
      <c r="L44" s="68"/>
      <c r="M44" s="67"/>
      <c r="N44" s="67"/>
    </row>
    <row r="45" spans="2:15" ht="14">
      <c r="B45" s="68"/>
      <c r="C45" s="68"/>
      <c r="D45" s="239" t="s">
        <v>269</v>
      </c>
      <c r="E45" s="239"/>
      <c r="F45" s="239"/>
      <c r="G45" s="239"/>
      <c r="H45" s="239"/>
      <c r="I45" s="239"/>
      <c r="J45" s="68"/>
      <c r="K45" s="68"/>
      <c r="L45" s="68"/>
      <c r="M45" s="67"/>
      <c r="N45" s="67"/>
    </row>
    <row r="46" spans="2:15" ht="14">
      <c r="B46" s="68"/>
      <c r="C46" s="68"/>
      <c r="D46" s="239" t="s">
        <v>270</v>
      </c>
      <c r="E46" s="239"/>
      <c r="F46" s="239"/>
      <c r="G46" s="239"/>
      <c r="H46" s="239"/>
      <c r="I46" s="239"/>
      <c r="J46" s="68"/>
      <c r="K46" s="68"/>
      <c r="L46" s="68"/>
      <c r="M46" s="67"/>
      <c r="N46" s="67"/>
    </row>
    <row r="47" spans="2:15" ht="14">
      <c r="B47" s="68"/>
      <c r="C47" s="68"/>
      <c r="D47" s="239" t="s">
        <v>271</v>
      </c>
      <c r="E47" s="240"/>
      <c r="F47" s="239"/>
      <c r="G47" s="239"/>
      <c r="H47" s="239"/>
      <c r="I47" s="239"/>
      <c r="J47" s="68"/>
      <c r="K47" s="68"/>
      <c r="L47" s="68"/>
      <c r="M47" s="67"/>
      <c r="N47" s="67"/>
    </row>
    <row r="48" spans="2:15" ht="14">
      <c r="B48" s="68"/>
      <c r="C48" s="68"/>
      <c r="D48" s="239" t="s">
        <v>272</v>
      </c>
      <c r="E48" s="239"/>
      <c r="F48" s="239"/>
      <c r="G48" s="239"/>
      <c r="H48" s="239"/>
      <c r="I48" s="239"/>
      <c r="J48" s="68"/>
      <c r="K48" s="68"/>
      <c r="L48" s="68"/>
      <c r="M48" s="67"/>
      <c r="N48" s="67"/>
    </row>
    <row r="49" spans="2:14" ht="14">
      <c r="B49" s="68"/>
      <c r="C49" s="68"/>
      <c r="D49" s="68"/>
      <c r="E49" s="169"/>
      <c r="F49" s="68"/>
      <c r="G49" s="68"/>
      <c r="H49" s="68"/>
      <c r="I49" s="68"/>
      <c r="J49" s="68"/>
      <c r="K49" s="68"/>
      <c r="L49" s="68"/>
      <c r="M49" s="67"/>
      <c r="N49" s="67"/>
    </row>
    <row r="50" spans="2:14" ht="14">
      <c r="B50" s="68"/>
      <c r="C50" s="68"/>
      <c r="D50" s="68"/>
      <c r="E50" s="169"/>
      <c r="F50" s="68"/>
      <c r="G50" s="68"/>
      <c r="H50" s="68"/>
      <c r="I50" s="68"/>
      <c r="J50" s="68"/>
      <c r="K50" s="68"/>
      <c r="L50" s="68"/>
      <c r="M50" s="67"/>
      <c r="N50" s="67"/>
    </row>
    <row r="51" spans="2:14" ht="14">
      <c r="B51" s="68"/>
      <c r="C51" s="68"/>
      <c r="D51" s="68"/>
      <c r="E51" s="169"/>
      <c r="F51" s="68"/>
      <c r="G51" s="68"/>
      <c r="H51" s="68"/>
      <c r="I51" s="68"/>
      <c r="J51" s="68"/>
      <c r="K51" s="68"/>
      <c r="L51" s="68"/>
      <c r="M51" s="67"/>
      <c r="N51" s="67"/>
    </row>
    <row r="52" spans="2:14" ht="14">
      <c r="B52" s="68"/>
      <c r="C52" s="68"/>
      <c r="D52" s="68"/>
      <c r="E52" s="169"/>
      <c r="F52" s="68"/>
      <c r="G52" s="68"/>
      <c r="H52" s="68"/>
      <c r="I52" s="68"/>
      <c r="J52" s="68"/>
      <c r="K52" s="68"/>
      <c r="L52" s="68"/>
      <c r="M52" s="67"/>
      <c r="N52" s="67"/>
    </row>
    <row r="53" spans="2:14" ht="14">
      <c r="B53" s="68"/>
      <c r="C53" s="68"/>
      <c r="D53" s="67"/>
      <c r="E53" s="169"/>
      <c r="F53" s="68"/>
      <c r="G53" s="68"/>
      <c r="H53" s="68"/>
      <c r="I53" s="68"/>
      <c r="J53" s="68"/>
      <c r="K53" s="68"/>
      <c r="L53" s="68"/>
      <c r="M53" s="67"/>
      <c r="N53" s="67"/>
    </row>
    <row r="54" spans="2:14" ht="14">
      <c r="B54" s="65"/>
      <c r="C54" s="65"/>
      <c r="D54" s="65"/>
      <c r="E54" s="65"/>
      <c r="F54" s="65"/>
      <c r="G54" s="65"/>
      <c r="H54" s="65"/>
      <c r="I54" s="65"/>
      <c r="J54" s="65"/>
      <c r="K54" s="65"/>
      <c r="L54" s="65"/>
    </row>
    <row r="55" spans="2:14" ht="14">
      <c r="B55" s="65"/>
      <c r="C55" s="65"/>
      <c r="D55" s="65"/>
      <c r="E55" s="65"/>
      <c r="F55" s="65"/>
      <c r="G55" s="65"/>
      <c r="H55" s="65"/>
      <c r="I55" s="65"/>
      <c r="J55" s="65"/>
      <c r="K55" s="65"/>
      <c r="L55" s="65"/>
    </row>
    <row r="56" spans="2:14">
      <c r="E56" s="4" t="s">
        <v>273</v>
      </c>
    </row>
  </sheetData>
  <sheetProtection selectLockedCells="1"/>
  <mergeCells count="16">
    <mergeCell ref="B1:M1"/>
    <mergeCell ref="D41:L41"/>
    <mergeCell ref="C30:N30"/>
    <mergeCell ref="B6:M6"/>
    <mergeCell ref="J17:M17"/>
    <mergeCell ref="J19:L19"/>
    <mergeCell ref="L10:M10"/>
    <mergeCell ref="J16:N16"/>
    <mergeCell ref="J18:M18"/>
    <mergeCell ref="L9:M9"/>
    <mergeCell ref="C24:D24"/>
    <mergeCell ref="J20:L20"/>
    <mergeCell ref="J21:L21"/>
    <mergeCell ref="C33:H33"/>
    <mergeCell ref="I33:M33"/>
    <mergeCell ref="D26:F26"/>
  </mergeCells>
  <phoneticPr fontId="4"/>
  <pageMargins left="0.51181102362204722" right="0.27559055118110237" top="0.74803149606299213" bottom="0.59055118110236227" header="0.51181102362204722" footer="0.51181102362204722"/>
  <pageSetup paperSize="9" scale="98" orientation="portrait" blackAndWhite="1"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B7028-37B9-462F-8C81-5A641D682B75}">
  <sheetPr>
    <tabColor theme="0" tint="-0.34998626667073579"/>
  </sheetPr>
  <dimension ref="A1:P48"/>
  <sheetViews>
    <sheetView view="pageBreakPreview" topLeftCell="A5" zoomScaleNormal="100" zoomScaleSheetLayoutView="100" workbookViewId="0"/>
  </sheetViews>
  <sheetFormatPr defaultColWidth="9" defaultRowHeight="13"/>
  <cols>
    <col min="1" max="4" width="3.26953125" style="431" customWidth="1"/>
    <col min="5" max="7" width="12" style="431" customWidth="1"/>
    <col min="8" max="8" width="3.08984375" style="431" customWidth="1"/>
    <col min="9" max="10" width="19" style="431" customWidth="1"/>
    <col min="11" max="12" width="3.26953125" style="431" customWidth="1"/>
    <col min="13" max="13" width="4" style="431" customWidth="1"/>
    <col min="14" max="14" width="3.26953125" style="431" customWidth="1"/>
    <col min="15" max="16384" width="9" style="431"/>
  </cols>
  <sheetData>
    <row r="1" spans="1:16" s="429" customFormat="1" ht="21" customHeight="1">
      <c r="A1" s="428" t="s">
        <v>527</v>
      </c>
    </row>
    <row r="2" spans="1:16" ht="13.5" customHeight="1">
      <c r="A2" s="546" t="s">
        <v>507</v>
      </c>
      <c r="B2" s="547"/>
      <c r="C2" s="547"/>
      <c r="D2" s="547"/>
      <c r="E2" s="547"/>
      <c r="F2" s="547"/>
      <c r="G2" s="547"/>
      <c r="H2" s="547"/>
      <c r="I2" s="547"/>
      <c r="J2" s="547"/>
      <c r="K2" s="547"/>
      <c r="L2" s="547"/>
      <c r="M2" s="547"/>
      <c r="N2" s="547"/>
      <c r="O2" s="430"/>
    </row>
    <row r="3" spans="1:16" ht="24.65" customHeight="1">
      <c r="A3" s="553" t="s">
        <v>508</v>
      </c>
      <c r="B3" s="547"/>
      <c r="C3" s="547"/>
      <c r="D3" s="547"/>
      <c r="E3" s="547"/>
      <c r="F3" s="547"/>
      <c r="G3" s="547"/>
      <c r="H3" s="547"/>
      <c r="I3" s="547"/>
      <c r="J3" s="547"/>
      <c r="K3" s="547"/>
      <c r="L3" s="547"/>
      <c r="M3" s="547"/>
      <c r="N3" s="547"/>
      <c r="O3" s="430"/>
    </row>
    <row r="4" spans="1:16">
      <c r="A4" s="432"/>
      <c r="B4" s="430"/>
      <c r="C4" s="430"/>
      <c r="D4" s="430"/>
      <c r="E4" s="430"/>
      <c r="F4" s="430"/>
      <c r="G4" s="430"/>
      <c r="H4" s="430"/>
      <c r="I4" s="430"/>
      <c r="J4" s="430"/>
      <c r="K4" s="430"/>
      <c r="L4" s="430"/>
      <c r="M4" s="430"/>
      <c r="N4" s="430"/>
      <c r="O4" s="430"/>
    </row>
    <row r="5" spans="1:16" ht="14.15" customHeight="1">
      <c r="A5" s="433"/>
      <c r="B5" s="551" t="s">
        <v>509</v>
      </c>
      <c r="C5" s="551"/>
      <c r="D5" s="551"/>
      <c r="E5" s="551"/>
      <c r="F5" s="551"/>
      <c r="G5" s="551"/>
      <c r="H5" s="551"/>
      <c r="I5" s="551"/>
      <c r="J5" s="551"/>
      <c r="K5" s="551"/>
      <c r="L5" s="551"/>
      <c r="M5" s="551"/>
      <c r="N5" s="551"/>
      <c r="O5" s="430"/>
    </row>
    <row r="6" spans="1:16" ht="14.15" customHeight="1">
      <c r="A6" s="433"/>
      <c r="B6" s="551" t="s">
        <v>510</v>
      </c>
      <c r="C6" s="551"/>
      <c r="D6" s="551"/>
      <c r="E6" s="551"/>
      <c r="F6" s="551"/>
      <c r="G6" s="551"/>
      <c r="H6" s="551"/>
      <c r="I6" s="551"/>
      <c r="J6" s="551"/>
      <c r="K6" s="551"/>
      <c r="L6" s="551"/>
      <c r="M6" s="551"/>
      <c r="N6" s="551"/>
      <c r="O6" s="430"/>
    </row>
    <row r="7" spans="1:16" ht="10" customHeight="1">
      <c r="A7" s="432"/>
      <c r="B7" s="430"/>
      <c r="C7" s="430"/>
      <c r="D7" s="430"/>
      <c r="E7" s="430"/>
      <c r="F7" s="430"/>
      <c r="G7" s="430"/>
      <c r="H7" s="430"/>
      <c r="I7" s="430"/>
      <c r="J7" s="430"/>
      <c r="K7" s="430"/>
      <c r="L7" s="430"/>
      <c r="M7" s="430"/>
      <c r="N7" s="430"/>
      <c r="O7" s="430"/>
    </row>
    <row r="8" spans="1:16" ht="22.5" customHeight="1">
      <c r="A8" s="554" t="s">
        <v>511</v>
      </c>
      <c r="B8" s="547"/>
      <c r="C8" s="547"/>
      <c r="D8" s="547"/>
      <c r="E8" s="547"/>
      <c r="F8" s="547"/>
      <c r="G8" s="547"/>
      <c r="H8" s="547"/>
      <c r="I8" s="547"/>
      <c r="J8" s="547"/>
      <c r="K8" s="547"/>
      <c r="L8" s="547"/>
      <c r="M8" s="547"/>
      <c r="N8" s="547"/>
      <c r="O8" s="430"/>
    </row>
    <row r="9" spans="1:16" ht="7" customHeight="1">
      <c r="A9" s="434"/>
      <c r="B9" s="430"/>
      <c r="C9" s="430"/>
      <c r="D9" s="430"/>
      <c r="E9" s="430"/>
      <c r="F9" s="430"/>
      <c r="G9" s="430"/>
      <c r="H9" s="430"/>
      <c r="I9" s="430"/>
      <c r="J9" s="430"/>
      <c r="K9" s="430"/>
      <c r="L9" s="430"/>
      <c r="M9" s="430"/>
      <c r="N9" s="430"/>
      <c r="O9" s="430"/>
    </row>
    <row r="10" spans="1:16" ht="14.15" customHeight="1">
      <c r="A10" s="551" t="s">
        <v>534</v>
      </c>
      <c r="B10" s="551"/>
      <c r="C10" s="551"/>
      <c r="D10" s="551"/>
      <c r="E10" s="551"/>
      <c r="F10" s="551"/>
      <c r="G10" s="551"/>
      <c r="H10" s="551"/>
      <c r="I10" s="551"/>
      <c r="J10" s="551"/>
      <c r="K10" s="551"/>
      <c r="L10" s="551"/>
      <c r="M10" s="551"/>
      <c r="N10" s="551"/>
      <c r="O10" s="430"/>
    </row>
    <row r="11" spans="1:16" ht="28" customHeight="1">
      <c r="A11" s="546" t="s">
        <v>528</v>
      </c>
      <c r="B11" s="546"/>
      <c r="C11" s="546"/>
      <c r="D11" s="546"/>
      <c r="E11" s="546"/>
      <c r="F11" s="546"/>
      <c r="G11" s="546"/>
      <c r="H11" s="546"/>
      <c r="I11" s="546"/>
      <c r="J11" s="546"/>
      <c r="K11" s="546"/>
      <c r="L11" s="546"/>
      <c r="M11" s="546"/>
      <c r="N11" s="546"/>
      <c r="O11" s="430"/>
      <c r="P11" s="435"/>
    </row>
    <row r="12" spans="1:16" ht="14.15" customHeight="1">
      <c r="A12" s="432"/>
      <c r="B12" s="430"/>
      <c r="C12" s="430"/>
      <c r="D12" s="430"/>
      <c r="E12" s="430"/>
      <c r="F12" s="430"/>
      <c r="G12" s="430"/>
      <c r="H12" s="430"/>
      <c r="I12" s="430"/>
      <c r="J12" s="430"/>
      <c r="K12" s="430"/>
      <c r="L12" s="430"/>
      <c r="M12" s="430"/>
      <c r="N12" s="430"/>
      <c r="O12" s="430"/>
      <c r="P12" s="435"/>
    </row>
    <row r="13" spans="1:16" ht="14.15" customHeight="1">
      <c r="A13" s="433"/>
      <c r="B13" s="551" t="s">
        <v>525</v>
      </c>
      <c r="C13" s="551"/>
      <c r="D13" s="551"/>
      <c r="E13" s="551"/>
      <c r="F13" s="551"/>
      <c r="G13" s="551"/>
      <c r="H13" s="551"/>
      <c r="I13" s="551"/>
      <c r="J13" s="551"/>
      <c r="K13" s="551"/>
      <c r="L13" s="551"/>
      <c r="M13" s="551"/>
      <c r="N13" s="551"/>
      <c r="O13" s="430"/>
    </row>
    <row r="14" spans="1:16" ht="28" customHeight="1">
      <c r="A14" s="433"/>
      <c r="B14" s="551" t="s">
        <v>529</v>
      </c>
      <c r="C14" s="551"/>
      <c r="D14" s="551"/>
      <c r="E14" s="551"/>
      <c r="F14" s="551"/>
      <c r="G14" s="551"/>
      <c r="H14" s="551"/>
      <c r="I14" s="551"/>
      <c r="J14" s="551"/>
      <c r="K14" s="551"/>
      <c r="L14" s="551"/>
      <c r="M14" s="551"/>
      <c r="N14" s="551"/>
      <c r="O14" s="430"/>
    </row>
    <row r="15" spans="1:16" ht="42" customHeight="1">
      <c r="A15" s="433"/>
      <c r="B15" s="551" t="s">
        <v>530</v>
      </c>
      <c r="C15" s="551"/>
      <c r="D15" s="551"/>
      <c r="E15" s="551"/>
      <c r="F15" s="551"/>
      <c r="G15" s="551"/>
      <c r="H15" s="551"/>
      <c r="I15" s="551"/>
      <c r="J15" s="551"/>
      <c r="K15" s="551"/>
      <c r="L15" s="551"/>
      <c r="M15" s="551"/>
      <c r="N15" s="551"/>
      <c r="O15" s="430"/>
    </row>
    <row r="16" spans="1:16" ht="56.15" customHeight="1">
      <c r="A16" s="433"/>
      <c r="B16" s="551" t="s">
        <v>531</v>
      </c>
      <c r="C16" s="551"/>
      <c r="D16" s="551"/>
      <c r="E16" s="551"/>
      <c r="F16" s="551"/>
      <c r="G16" s="551"/>
      <c r="H16" s="551"/>
      <c r="I16" s="551"/>
      <c r="J16" s="551"/>
      <c r="K16" s="551"/>
      <c r="L16" s="551"/>
      <c r="M16" s="551"/>
      <c r="N16" s="551"/>
      <c r="O16" s="430"/>
    </row>
    <row r="17" spans="1:15" ht="14.15" customHeight="1">
      <c r="A17" s="434"/>
      <c r="B17" s="430"/>
      <c r="C17" s="430"/>
      <c r="D17" s="430"/>
      <c r="E17" s="430"/>
      <c r="F17" s="430"/>
      <c r="G17" s="430"/>
      <c r="H17" s="430"/>
      <c r="I17" s="430"/>
      <c r="J17" s="430"/>
      <c r="K17" s="430"/>
      <c r="L17" s="430"/>
      <c r="M17" s="430"/>
      <c r="N17" s="430"/>
      <c r="O17" s="430"/>
    </row>
    <row r="18" spans="1:15" ht="14.15" customHeight="1">
      <c r="A18" s="551" t="s">
        <v>535</v>
      </c>
      <c r="B18" s="551"/>
      <c r="C18" s="551"/>
      <c r="D18" s="551"/>
      <c r="E18" s="551"/>
      <c r="F18" s="551"/>
      <c r="G18" s="551"/>
      <c r="H18" s="551"/>
      <c r="I18" s="551"/>
      <c r="J18" s="551"/>
      <c r="K18" s="551"/>
      <c r="L18" s="551"/>
      <c r="M18" s="551"/>
      <c r="N18" s="551"/>
      <c r="O18" s="430"/>
    </row>
    <row r="19" spans="1:15" ht="14.15" customHeight="1">
      <c r="A19" s="546" t="s">
        <v>526</v>
      </c>
      <c r="B19" s="547"/>
      <c r="C19" s="547"/>
      <c r="D19" s="547"/>
      <c r="E19" s="547"/>
      <c r="F19" s="547"/>
      <c r="G19" s="547"/>
      <c r="H19" s="547"/>
      <c r="I19" s="547"/>
      <c r="J19" s="547"/>
      <c r="K19" s="547"/>
      <c r="L19" s="547"/>
      <c r="M19" s="547"/>
      <c r="N19" s="547"/>
      <c r="O19" s="430"/>
    </row>
    <row r="20" spans="1:15" ht="8.5" customHeight="1">
      <c r="A20" s="432"/>
      <c r="B20" s="430"/>
      <c r="C20" s="430"/>
      <c r="D20" s="430"/>
      <c r="E20" s="430"/>
      <c r="F20" s="430"/>
      <c r="G20" s="430"/>
      <c r="H20" s="430"/>
      <c r="I20" s="430"/>
      <c r="J20" s="430"/>
      <c r="K20" s="430"/>
      <c r="L20" s="430"/>
      <c r="M20" s="430"/>
      <c r="N20" s="430"/>
      <c r="O20" s="430"/>
    </row>
    <row r="21" spans="1:15" ht="28" customHeight="1">
      <c r="A21" s="433"/>
      <c r="B21" s="551" t="s">
        <v>532</v>
      </c>
      <c r="C21" s="551"/>
      <c r="D21" s="551"/>
      <c r="E21" s="551"/>
      <c r="F21" s="551"/>
      <c r="G21" s="551"/>
      <c r="H21" s="551"/>
      <c r="I21" s="551"/>
      <c r="J21" s="551"/>
      <c r="K21" s="551"/>
      <c r="L21" s="551"/>
      <c r="M21" s="551"/>
      <c r="N21" s="551"/>
      <c r="O21" s="430"/>
    </row>
    <row r="22" spans="1:15" ht="31.5" customHeight="1">
      <c r="A22" s="433"/>
      <c r="B22" s="433"/>
      <c r="C22" s="551" t="s">
        <v>537</v>
      </c>
      <c r="D22" s="551"/>
      <c r="E22" s="551"/>
      <c r="F22" s="551"/>
      <c r="G22" s="551"/>
      <c r="H22" s="551"/>
      <c r="I22" s="551"/>
      <c r="J22" s="551"/>
      <c r="K22" s="551"/>
      <c r="L22" s="551"/>
      <c r="M22" s="551"/>
      <c r="N22" s="430"/>
      <c r="O22" s="430"/>
    </row>
    <row r="23" spans="1:15" ht="31.5" customHeight="1">
      <c r="A23" s="433"/>
      <c r="B23" s="433"/>
      <c r="C23" s="551" t="s">
        <v>536</v>
      </c>
      <c r="D23" s="551"/>
      <c r="E23" s="551"/>
      <c r="F23" s="551"/>
      <c r="G23" s="551"/>
      <c r="H23" s="551"/>
      <c r="I23" s="551"/>
      <c r="J23" s="551"/>
      <c r="K23" s="551"/>
      <c r="L23" s="551"/>
      <c r="M23" s="551"/>
      <c r="N23" s="430"/>
      <c r="O23" s="430"/>
    </row>
    <row r="24" spans="1:15" ht="22.5" customHeight="1">
      <c r="A24" s="433"/>
      <c r="B24" s="433"/>
      <c r="C24" s="551" t="s">
        <v>512</v>
      </c>
      <c r="D24" s="551"/>
      <c r="E24" s="551"/>
      <c r="F24" s="551"/>
      <c r="G24" s="551"/>
      <c r="H24" s="551"/>
      <c r="I24" s="551"/>
      <c r="J24" s="551"/>
      <c r="K24" s="551"/>
      <c r="L24" s="551"/>
      <c r="M24" s="551"/>
      <c r="N24" s="430"/>
      <c r="O24" s="430"/>
    </row>
    <row r="25" spans="1:15" ht="21.65" customHeight="1">
      <c r="A25" s="433"/>
      <c r="B25" s="433"/>
      <c r="C25" s="551" t="s">
        <v>513</v>
      </c>
      <c r="D25" s="551"/>
      <c r="E25" s="551"/>
      <c r="F25" s="551"/>
      <c r="G25" s="551"/>
      <c r="H25" s="551"/>
      <c r="I25" s="551"/>
      <c r="J25" s="551"/>
      <c r="K25" s="551"/>
      <c r="L25" s="551"/>
      <c r="M25" s="551"/>
      <c r="N25" s="430"/>
      <c r="O25" s="430"/>
    </row>
    <row r="26" spans="1:15" ht="21.65" customHeight="1">
      <c r="A26" s="433"/>
      <c r="B26" s="433"/>
      <c r="C26" s="551" t="s">
        <v>514</v>
      </c>
      <c r="D26" s="551"/>
      <c r="E26" s="551"/>
      <c r="F26" s="551"/>
      <c r="G26" s="551"/>
      <c r="H26" s="551"/>
      <c r="I26" s="551"/>
      <c r="J26" s="551"/>
      <c r="K26" s="551"/>
      <c r="L26" s="551"/>
      <c r="M26" s="551"/>
      <c r="N26" s="430"/>
      <c r="O26" s="430"/>
    </row>
    <row r="27" spans="1:15" ht="21.65" customHeight="1">
      <c r="A27" s="433"/>
      <c r="B27" s="433"/>
      <c r="C27" s="551" t="s">
        <v>515</v>
      </c>
      <c r="D27" s="551"/>
      <c r="E27" s="551"/>
      <c r="F27" s="551"/>
      <c r="G27" s="551"/>
      <c r="H27" s="551"/>
      <c r="I27" s="551"/>
      <c r="J27" s="551"/>
      <c r="K27" s="551"/>
      <c r="L27" s="551"/>
      <c r="M27" s="551"/>
      <c r="N27" s="430"/>
      <c r="O27" s="430"/>
    </row>
    <row r="28" spans="1:15" ht="31.5" customHeight="1">
      <c r="A28" s="433"/>
      <c r="B28" s="433"/>
      <c r="C28" s="551" t="s">
        <v>538</v>
      </c>
      <c r="D28" s="551"/>
      <c r="E28" s="551"/>
      <c r="F28" s="551"/>
      <c r="G28" s="551"/>
      <c r="H28" s="551"/>
      <c r="I28" s="551"/>
      <c r="J28" s="551"/>
      <c r="K28" s="551"/>
      <c r="L28" s="551"/>
      <c r="M28" s="551"/>
      <c r="N28" s="430"/>
      <c r="O28" s="430"/>
    </row>
    <row r="29" spans="1:15" ht="42" customHeight="1">
      <c r="A29" s="433"/>
      <c r="B29" s="433"/>
      <c r="C29" s="551" t="s">
        <v>539</v>
      </c>
      <c r="D29" s="551"/>
      <c r="E29" s="551"/>
      <c r="F29" s="551"/>
      <c r="G29" s="551"/>
      <c r="H29" s="551"/>
      <c r="I29" s="551"/>
      <c r="J29" s="551"/>
      <c r="K29" s="551"/>
      <c r="L29" s="551"/>
      <c r="M29" s="551"/>
      <c r="N29" s="430"/>
      <c r="O29" s="430"/>
    </row>
    <row r="30" spans="1:15" ht="31.5" customHeight="1">
      <c r="A30" s="433"/>
      <c r="B30" s="433"/>
      <c r="C30" s="551" t="s">
        <v>540</v>
      </c>
      <c r="D30" s="551"/>
      <c r="E30" s="551"/>
      <c r="F30" s="551"/>
      <c r="G30" s="551"/>
      <c r="H30" s="551"/>
      <c r="I30" s="551"/>
      <c r="J30" s="551"/>
      <c r="K30" s="551"/>
      <c r="L30" s="551"/>
      <c r="M30" s="551"/>
      <c r="N30" s="430"/>
      <c r="O30" s="430"/>
    </row>
    <row r="31" spans="1:15" ht="8.15" customHeight="1">
      <c r="A31" s="432"/>
      <c r="B31" s="430"/>
      <c r="C31" s="430"/>
      <c r="D31" s="430"/>
      <c r="E31" s="430"/>
      <c r="F31" s="430"/>
      <c r="G31" s="430"/>
      <c r="H31" s="430"/>
      <c r="I31" s="430"/>
      <c r="J31" s="430"/>
      <c r="K31" s="430"/>
      <c r="L31" s="430"/>
      <c r="M31" s="430"/>
      <c r="N31" s="430"/>
      <c r="O31" s="430"/>
    </row>
    <row r="32" spans="1:15" ht="6.65" customHeight="1">
      <c r="A32" s="432"/>
      <c r="B32" s="430"/>
      <c r="C32" s="430"/>
      <c r="D32" s="430"/>
      <c r="E32" s="430"/>
      <c r="F32" s="430"/>
      <c r="G32" s="430"/>
      <c r="H32" s="430"/>
      <c r="I32" s="430"/>
      <c r="J32" s="430"/>
      <c r="K32" s="430"/>
      <c r="L32" s="430"/>
      <c r="M32" s="430"/>
      <c r="N32" s="430"/>
      <c r="O32" s="430"/>
    </row>
    <row r="33" spans="1:15" ht="24" customHeight="1">
      <c r="A33" s="433"/>
      <c r="B33" s="551" t="s">
        <v>533</v>
      </c>
      <c r="C33" s="551"/>
      <c r="D33" s="551"/>
      <c r="E33" s="551"/>
      <c r="F33" s="551"/>
      <c r="G33" s="551"/>
      <c r="H33" s="551"/>
      <c r="I33" s="551"/>
      <c r="J33" s="551"/>
      <c r="K33" s="551"/>
      <c r="L33" s="551"/>
      <c r="M33" s="551"/>
      <c r="N33" s="551"/>
      <c r="O33" s="430"/>
    </row>
    <row r="34" spans="1:15" ht="64" customHeight="1">
      <c r="A34" s="433"/>
      <c r="B34" s="430"/>
      <c r="C34" s="552" t="s">
        <v>541</v>
      </c>
      <c r="D34" s="552"/>
      <c r="E34" s="552"/>
      <c r="F34" s="552"/>
      <c r="G34" s="552"/>
      <c r="H34" s="552"/>
      <c r="I34" s="552"/>
      <c r="J34" s="552"/>
      <c r="K34" s="552"/>
      <c r="L34" s="552"/>
      <c r="M34" s="552"/>
      <c r="N34" s="430"/>
      <c r="O34" s="430"/>
    </row>
    <row r="35" spans="1:15" ht="14.15" customHeight="1">
      <c r="A35" s="432"/>
      <c r="B35" s="430"/>
      <c r="C35" s="430"/>
      <c r="D35" s="430"/>
      <c r="E35" s="430"/>
      <c r="F35" s="430"/>
      <c r="G35" s="430"/>
      <c r="H35" s="430"/>
      <c r="I35" s="430"/>
      <c r="J35" s="430"/>
      <c r="K35" s="430"/>
      <c r="L35" s="430"/>
      <c r="M35" s="430"/>
      <c r="N35" s="430"/>
      <c r="O35" s="430"/>
    </row>
    <row r="36" spans="1:15" ht="14.15" customHeight="1">
      <c r="A36" s="549" t="str">
        <f>IF(入力シート!C7="","令和　年　月　日",入力シート!C7)</f>
        <v>令和8年4月1日</v>
      </c>
      <c r="B36" s="550"/>
      <c r="C36" s="550"/>
      <c r="D36" s="550"/>
      <c r="E36" s="550"/>
      <c r="F36" s="550"/>
      <c r="G36" s="550"/>
      <c r="H36" s="550"/>
      <c r="I36" s="550"/>
      <c r="J36" s="550"/>
      <c r="K36" s="550"/>
      <c r="L36" s="550"/>
      <c r="M36" s="550"/>
      <c r="N36" s="550"/>
      <c r="O36" s="430"/>
    </row>
    <row r="37" spans="1:15" ht="7" customHeight="1">
      <c r="A37" s="436"/>
      <c r="B37" s="437"/>
      <c r="C37" s="437"/>
      <c r="D37" s="437"/>
      <c r="E37" s="437"/>
      <c r="F37" s="437"/>
      <c r="G37" s="437"/>
      <c r="H37" s="437"/>
      <c r="I37" s="437"/>
      <c r="J37" s="437"/>
      <c r="K37" s="437"/>
      <c r="L37" s="437"/>
      <c r="M37" s="437"/>
      <c r="N37" s="437"/>
      <c r="O37" s="430"/>
    </row>
    <row r="38" spans="1:15" s="438" customFormat="1" ht="14.15" customHeight="1">
      <c r="A38" s="546" t="s">
        <v>516</v>
      </c>
      <c r="B38" s="547"/>
      <c r="C38" s="547"/>
      <c r="D38" s="547"/>
      <c r="E38" s="547"/>
      <c r="F38" s="547"/>
      <c r="G38" s="547"/>
      <c r="H38" s="547"/>
      <c r="I38" s="547"/>
      <c r="J38" s="547"/>
      <c r="K38" s="547"/>
      <c r="L38" s="547"/>
      <c r="M38" s="547"/>
      <c r="N38" s="547"/>
      <c r="O38" s="430"/>
    </row>
    <row r="39" spans="1:15" ht="27" customHeight="1">
      <c r="A39" s="433" t="s">
        <v>517</v>
      </c>
      <c r="B39" s="430"/>
      <c r="C39" s="430"/>
      <c r="D39" s="430"/>
      <c r="E39" s="430"/>
      <c r="F39" s="430"/>
      <c r="G39" s="439" t="s">
        <v>518</v>
      </c>
      <c r="H39" s="440"/>
      <c r="I39" s="545">
        <f>IF(入力シート!C15="理事長、代表理事等「法人代表者」",入力シート!C8,入力シート!C9)</f>
        <v>0</v>
      </c>
      <c r="J39" s="545"/>
      <c r="K39" s="545"/>
      <c r="L39" s="545"/>
      <c r="M39" s="545"/>
      <c r="N39" s="545"/>
      <c r="O39" s="430"/>
    </row>
    <row r="40" spans="1:15" ht="23.5" customHeight="1">
      <c r="A40" s="433" t="s">
        <v>519</v>
      </c>
      <c r="B40" s="430"/>
      <c r="C40" s="430"/>
      <c r="D40" s="430"/>
      <c r="E40" s="430"/>
      <c r="F40" s="430"/>
      <c r="G40" s="439" t="s">
        <v>520</v>
      </c>
      <c r="H40" s="440"/>
      <c r="I40" s="545" t="str">
        <f>IF(入力シート!C11="","　",入力シート!C11)</f>
        <v>　</v>
      </c>
      <c r="J40" s="545"/>
      <c r="K40" s="545"/>
      <c r="L40" s="545"/>
      <c r="M40" s="545"/>
      <c r="N40" s="545"/>
      <c r="O40" s="430"/>
    </row>
    <row r="41" spans="1:15" ht="21" customHeight="1">
      <c r="A41" s="433"/>
      <c r="B41" s="430"/>
      <c r="C41" s="430"/>
      <c r="D41" s="430"/>
      <c r="E41" s="430"/>
      <c r="F41" s="430"/>
      <c r="G41" s="439"/>
      <c r="H41" s="440"/>
      <c r="I41" s="548" t="str">
        <f>IF(入力シート!C15="院長等「病院代表者」",入力シート!C13,CONCATENATE("(",入力シート!C13,")"))</f>
        <v>()</v>
      </c>
      <c r="J41" s="548"/>
      <c r="K41" s="548"/>
      <c r="L41" s="548"/>
      <c r="M41" s="548"/>
      <c r="N41" s="548"/>
      <c r="O41" s="430"/>
    </row>
    <row r="42" spans="1:15" s="438" customFormat="1" ht="22.5" customHeight="1">
      <c r="A42" s="433"/>
      <c r="B42" s="430"/>
      <c r="C42" s="430"/>
      <c r="D42" s="430"/>
      <c r="E42" s="430"/>
      <c r="F42" s="430"/>
      <c r="G42" s="439" t="s">
        <v>521</v>
      </c>
      <c r="H42" s="440"/>
      <c r="I42" s="545" t="str">
        <f>IF(入力シート!C14="","代表者職・氏名",CONCATENATE(入力シート!C14&amp;"　　"&amp;入力シート!D14))</f>
        <v>代表者職・氏名</v>
      </c>
      <c r="J42" s="545"/>
      <c r="K42" s="545"/>
      <c r="L42" s="545"/>
      <c r="M42" s="545"/>
      <c r="N42" s="545"/>
      <c r="O42" s="430"/>
    </row>
    <row r="43" spans="1:15" ht="19" customHeight="1">
      <c r="A43" s="433"/>
      <c r="B43" s="430"/>
      <c r="C43" s="430"/>
      <c r="D43" s="430"/>
      <c r="E43" s="430"/>
      <c r="F43" s="430"/>
      <c r="G43" s="439" t="s">
        <v>522</v>
      </c>
      <c r="H43" s="440"/>
      <c r="I43" s="545" t="str">
        <f>IF(入力シート!C17="","　",入力シート!C17)</f>
        <v>　</v>
      </c>
      <c r="J43" s="545"/>
      <c r="K43" s="545"/>
      <c r="L43" s="545"/>
      <c r="M43" s="545"/>
      <c r="N43" s="545"/>
      <c r="O43" s="430"/>
    </row>
    <row r="44" spans="1:15" ht="28" customHeight="1">
      <c r="A44" s="441" t="s">
        <v>523</v>
      </c>
      <c r="B44" s="430"/>
      <c r="C44" s="430"/>
      <c r="D44" s="430"/>
      <c r="E44" s="430"/>
      <c r="F44" s="430"/>
      <c r="G44" s="439" t="s">
        <v>524</v>
      </c>
      <c r="H44" s="430"/>
      <c r="I44" s="545" t="str">
        <f>IF(入力シート!C18="","　",入力シート!C18)</f>
        <v>　</v>
      </c>
      <c r="J44" s="545"/>
      <c r="K44" s="545"/>
      <c r="L44" s="545"/>
      <c r="M44" s="545"/>
      <c r="N44" s="545"/>
      <c r="O44" s="430"/>
    </row>
    <row r="45" spans="1:15" ht="14.15" customHeight="1">
      <c r="A45" s="430"/>
      <c r="B45" s="430"/>
      <c r="C45" s="430"/>
      <c r="D45" s="430"/>
      <c r="E45" s="430"/>
      <c r="F45" s="430"/>
      <c r="G45" s="430"/>
      <c r="H45" s="430"/>
      <c r="I45" s="430"/>
      <c r="J45" s="430"/>
      <c r="K45" s="430"/>
      <c r="L45" s="430"/>
      <c r="M45" s="430"/>
      <c r="N45" s="430"/>
      <c r="O45" s="430"/>
    </row>
    <row r="46" spans="1:15">
      <c r="A46" s="430"/>
      <c r="B46" s="430"/>
      <c r="C46" s="430"/>
      <c r="D46" s="430"/>
      <c r="E46" s="430"/>
      <c r="F46" s="430"/>
      <c r="G46" s="430"/>
      <c r="H46" s="430"/>
      <c r="I46" s="430"/>
      <c r="J46" s="430"/>
      <c r="K46" s="430"/>
      <c r="L46" s="430"/>
      <c r="M46" s="430"/>
      <c r="N46" s="430"/>
      <c r="O46" s="430"/>
    </row>
    <row r="47" spans="1:15">
      <c r="A47" s="430"/>
      <c r="B47" s="430"/>
      <c r="C47" s="430"/>
      <c r="D47" s="430"/>
      <c r="E47" s="430"/>
      <c r="F47" s="430"/>
      <c r="G47" s="430"/>
      <c r="H47" s="430"/>
      <c r="I47" s="430"/>
      <c r="J47" s="430"/>
      <c r="K47" s="430"/>
      <c r="L47" s="430"/>
      <c r="M47" s="430"/>
      <c r="N47" s="430"/>
      <c r="O47" s="430"/>
    </row>
    <row r="48" spans="1:15">
      <c r="A48" s="430"/>
      <c r="B48" s="430"/>
      <c r="C48" s="430"/>
      <c r="D48" s="430"/>
      <c r="E48" s="430"/>
      <c r="F48" s="430"/>
      <c r="G48" s="430"/>
      <c r="H48" s="430"/>
      <c r="I48" s="430"/>
      <c r="J48" s="430"/>
      <c r="K48" s="430"/>
      <c r="L48" s="430"/>
      <c r="M48" s="430"/>
      <c r="N48" s="430"/>
      <c r="O48" s="430"/>
    </row>
  </sheetData>
  <sheetProtection selectLockedCells="1"/>
  <protectedRanges>
    <protectedRange sqref="D30:E30" name="範囲1_2"/>
  </protectedRanges>
  <mergeCells count="33">
    <mergeCell ref="B21:N21"/>
    <mergeCell ref="A2:N2"/>
    <mergeCell ref="A3:N3"/>
    <mergeCell ref="B5:N5"/>
    <mergeCell ref="B6:N6"/>
    <mergeCell ref="A8:N8"/>
    <mergeCell ref="A11:N11"/>
    <mergeCell ref="B13:N13"/>
    <mergeCell ref="B14:N14"/>
    <mergeCell ref="B15:N15"/>
    <mergeCell ref="B16:N16"/>
    <mergeCell ref="A19:N19"/>
    <mergeCell ref="A10:N10"/>
    <mergeCell ref="A18:N18"/>
    <mergeCell ref="A36:N36"/>
    <mergeCell ref="C22:M22"/>
    <mergeCell ref="C23:M23"/>
    <mergeCell ref="C24:M24"/>
    <mergeCell ref="C25:M25"/>
    <mergeCell ref="C26:M26"/>
    <mergeCell ref="C27:M27"/>
    <mergeCell ref="C28:M28"/>
    <mergeCell ref="C29:M29"/>
    <mergeCell ref="C30:M30"/>
    <mergeCell ref="B33:N33"/>
    <mergeCell ref="C34:M34"/>
    <mergeCell ref="I44:N44"/>
    <mergeCell ref="A38:N38"/>
    <mergeCell ref="I39:N39"/>
    <mergeCell ref="I40:N40"/>
    <mergeCell ref="I41:N41"/>
    <mergeCell ref="I42:N42"/>
    <mergeCell ref="I43:N43"/>
  </mergeCells>
  <phoneticPr fontId="4"/>
  <pageMargins left="0.70866141732283472" right="0.70866141732283472" top="0.74803149606299213" bottom="0.74803149606299213" header="0.31496062992125984" footer="0.31496062992125984"/>
  <pageSetup paperSize="9" scale="80" orientation="portrait" blackAndWhite="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51"/>
  </sheetPr>
  <dimension ref="A1:E34"/>
  <sheetViews>
    <sheetView view="pageBreakPreview" topLeftCell="A15" zoomScaleNormal="100" zoomScaleSheetLayoutView="100" workbookViewId="0">
      <selection activeCell="C18" sqref="C18"/>
    </sheetView>
  </sheetViews>
  <sheetFormatPr defaultColWidth="9" defaultRowHeight="13"/>
  <cols>
    <col min="1" max="1" width="4.26953125" style="67" customWidth="1"/>
    <col min="2" max="2" width="25.36328125" style="67" customWidth="1"/>
    <col min="3" max="3" width="28.36328125" style="419" customWidth="1"/>
    <col min="4" max="4" width="4" style="67" customWidth="1"/>
    <col min="5" max="5" width="21.36328125" style="67" customWidth="1"/>
    <col min="6" max="16384" width="9" style="67"/>
  </cols>
  <sheetData>
    <row r="1" spans="1:5" ht="17.25" customHeight="1">
      <c r="A1" s="66" t="s">
        <v>274</v>
      </c>
      <c r="E1" s="402" t="str">
        <f>IF(入力シート!C11="","",入力シート!C11)</f>
        <v/>
      </c>
    </row>
    <row r="3" spans="1:5" ht="21">
      <c r="A3" s="555" t="s">
        <v>275</v>
      </c>
      <c r="B3" s="555"/>
      <c r="C3" s="555"/>
      <c r="D3" s="555"/>
      <c r="E3" s="555"/>
    </row>
    <row r="5" spans="1:5" s="68" customFormat="1" ht="14">
      <c r="A5" s="68" t="s">
        <v>276</v>
      </c>
      <c r="C5" s="420"/>
    </row>
    <row r="6" spans="1:5" s="68" customFormat="1" ht="14.5" thickBot="1">
      <c r="C6" s="420"/>
    </row>
    <row r="7" spans="1:5" s="68" customFormat="1" ht="40" customHeight="1" thickBot="1">
      <c r="B7" s="69" t="s">
        <v>277</v>
      </c>
      <c r="C7" s="571" t="s">
        <v>278</v>
      </c>
      <c r="D7" s="572"/>
      <c r="E7" s="70" t="s">
        <v>319</v>
      </c>
    </row>
    <row r="8" spans="1:5" s="68" customFormat="1" ht="20.149999999999999" customHeight="1">
      <c r="B8" s="556" t="s">
        <v>279</v>
      </c>
      <c r="C8" s="576">
        <f>'様式１－１（所要額調書）'!O11</f>
        <v>0</v>
      </c>
      <c r="D8" s="573" t="s">
        <v>21</v>
      </c>
      <c r="E8" s="560"/>
    </row>
    <row r="9" spans="1:5" s="68" customFormat="1" ht="20.149999999999999" customHeight="1">
      <c r="B9" s="557"/>
      <c r="C9" s="564"/>
      <c r="D9" s="566"/>
      <c r="E9" s="561"/>
    </row>
    <row r="10" spans="1:5" s="68" customFormat="1" ht="20.149999999999999" customHeight="1">
      <c r="B10" s="557" t="s">
        <v>280</v>
      </c>
      <c r="C10" s="563">
        <f>'様式１－１（所要額調書）'!C11</f>
        <v>0</v>
      </c>
      <c r="D10" s="565" t="s">
        <v>21</v>
      </c>
      <c r="E10" s="561"/>
    </row>
    <row r="11" spans="1:5" s="68" customFormat="1" ht="20.149999999999999" customHeight="1">
      <c r="B11" s="557"/>
      <c r="C11" s="564"/>
      <c r="D11" s="566"/>
      <c r="E11" s="561"/>
    </row>
    <row r="12" spans="1:5" s="68" customFormat="1" ht="20.149999999999999" customHeight="1">
      <c r="B12" s="557" t="s">
        <v>281</v>
      </c>
      <c r="C12" s="563">
        <f>C16-C8-C10-C14</f>
        <v>0</v>
      </c>
      <c r="D12" s="565" t="s">
        <v>21</v>
      </c>
      <c r="E12" s="561"/>
    </row>
    <row r="13" spans="1:5" s="68" customFormat="1" ht="20.149999999999999" customHeight="1">
      <c r="B13" s="557"/>
      <c r="C13" s="564"/>
      <c r="D13" s="566"/>
      <c r="E13" s="561"/>
    </row>
    <row r="14" spans="1:5" s="68" customFormat="1" ht="20.149999999999999" customHeight="1">
      <c r="B14" s="558"/>
      <c r="C14" s="577"/>
      <c r="D14" s="565" t="s">
        <v>21</v>
      </c>
      <c r="E14" s="561"/>
    </row>
    <row r="15" spans="1:5" s="68" customFormat="1" ht="20.149999999999999" customHeight="1" thickBot="1">
      <c r="B15" s="559"/>
      <c r="C15" s="578"/>
      <c r="D15" s="573"/>
      <c r="E15" s="562"/>
    </row>
    <row r="16" spans="1:5" s="68" customFormat="1" ht="20.149999999999999" customHeight="1">
      <c r="B16" s="569" t="s">
        <v>126</v>
      </c>
      <c r="C16" s="582">
        <f>C31</f>
        <v>0</v>
      </c>
      <c r="D16" s="574" t="s">
        <v>21</v>
      </c>
      <c r="E16" s="567"/>
    </row>
    <row r="17" spans="1:5" s="68" customFormat="1" ht="20.149999999999999" customHeight="1" thickBot="1">
      <c r="B17" s="570"/>
      <c r="C17" s="583"/>
      <c r="D17" s="575"/>
      <c r="E17" s="568"/>
    </row>
    <row r="18" spans="1:5" s="68" customFormat="1" ht="14">
      <c r="C18" s="420"/>
    </row>
    <row r="19" spans="1:5" s="68" customFormat="1" ht="14">
      <c r="C19" s="420"/>
    </row>
    <row r="20" spans="1:5" s="68" customFormat="1" ht="14">
      <c r="A20" s="68" t="s">
        <v>282</v>
      </c>
      <c r="C20" s="420"/>
    </row>
    <row r="21" spans="1:5" s="68" customFormat="1" ht="14.5" thickBot="1">
      <c r="C21" s="420"/>
    </row>
    <row r="22" spans="1:5" s="68" customFormat="1" ht="40" customHeight="1" thickBot="1">
      <c r="B22" s="69" t="s">
        <v>277</v>
      </c>
      <c r="C22" s="571" t="s">
        <v>278</v>
      </c>
      <c r="D22" s="572"/>
      <c r="E22" s="70" t="s">
        <v>319</v>
      </c>
    </row>
    <row r="23" spans="1:5" s="68" customFormat="1" ht="20.149999999999999" customHeight="1">
      <c r="B23" s="556" t="s">
        <v>283</v>
      </c>
      <c r="C23" s="576">
        <f>'様式１－２（経費内訳）'!D48</f>
        <v>0</v>
      </c>
      <c r="D23" s="573" t="s">
        <v>21</v>
      </c>
      <c r="E23" s="560"/>
    </row>
    <row r="24" spans="1:5" s="68" customFormat="1" ht="20.149999999999999" customHeight="1">
      <c r="B24" s="557"/>
      <c r="C24" s="564"/>
      <c r="D24" s="566"/>
      <c r="E24" s="561"/>
    </row>
    <row r="25" spans="1:5" s="68" customFormat="1" ht="20.149999999999999" customHeight="1">
      <c r="B25" s="557" t="s">
        <v>284</v>
      </c>
      <c r="C25" s="563">
        <f>C31-C23</f>
        <v>0</v>
      </c>
      <c r="D25" s="565" t="s">
        <v>21</v>
      </c>
      <c r="E25" s="561"/>
    </row>
    <row r="26" spans="1:5" s="68" customFormat="1" ht="20.149999999999999" customHeight="1">
      <c r="B26" s="557"/>
      <c r="C26" s="564"/>
      <c r="D26" s="566"/>
      <c r="E26" s="561"/>
    </row>
    <row r="27" spans="1:5" s="68" customFormat="1" ht="20.149999999999999" customHeight="1">
      <c r="B27" s="579"/>
      <c r="C27" s="563"/>
      <c r="D27" s="565" t="s">
        <v>21</v>
      </c>
      <c r="E27" s="581"/>
    </row>
    <row r="28" spans="1:5" s="68" customFormat="1" ht="20.149999999999999" customHeight="1">
      <c r="B28" s="579"/>
      <c r="C28" s="564"/>
      <c r="D28" s="566"/>
      <c r="E28" s="581"/>
    </row>
    <row r="29" spans="1:5" s="68" customFormat="1" ht="20.149999999999999" customHeight="1">
      <c r="B29" s="579"/>
      <c r="C29" s="563"/>
      <c r="D29" s="565" t="s">
        <v>21</v>
      </c>
      <c r="E29" s="581"/>
    </row>
    <row r="30" spans="1:5" s="68" customFormat="1" ht="20.149999999999999" customHeight="1" thickBot="1">
      <c r="B30" s="580"/>
      <c r="C30" s="576"/>
      <c r="D30" s="573"/>
      <c r="E30" s="584"/>
    </row>
    <row r="31" spans="1:5" s="68" customFormat="1" ht="20.149999999999999" customHeight="1">
      <c r="B31" s="569" t="s">
        <v>126</v>
      </c>
      <c r="C31" s="582">
        <f>'様式１－１（所要額調書）'!B11</f>
        <v>0</v>
      </c>
      <c r="D31" s="574" t="s">
        <v>21</v>
      </c>
      <c r="E31" s="567"/>
    </row>
    <row r="32" spans="1:5" s="68" customFormat="1" ht="20.149999999999999" customHeight="1" thickBot="1">
      <c r="B32" s="570"/>
      <c r="C32" s="583"/>
      <c r="D32" s="575"/>
      <c r="E32" s="568"/>
    </row>
    <row r="33" spans="1:3" s="68" customFormat="1" ht="14">
      <c r="C33" s="420"/>
    </row>
    <row r="34" spans="1:3" s="68" customFormat="1" ht="14">
      <c r="A34" s="68" t="s">
        <v>285</v>
      </c>
      <c r="C34" s="420"/>
    </row>
  </sheetData>
  <sheetProtection selectLockedCells="1"/>
  <mergeCells count="43">
    <mergeCell ref="E27:E28"/>
    <mergeCell ref="C16:C17"/>
    <mergeCell ref="E29:E30"/>
    <mergeCell ref="B31:B32"/>
    <mergeCell ref="C31:C32"/>
    <mergeCell ref="D31:D32"/>
    <mergeCell ref="E31:E32"/>
    <mergeCell ref="E23:E24"/>
    <mergeCell ref="B25:B26"/>
    <mergeCell ref="C25:C26"/>
    <mergeCell ref="D25:D26"/>
    <mergeCell ref="E25:E26"/>
    <mergeCell ref="C22:D22"/>
    <mergeCell ref="B23:B24"/>
    <mergeCell ref="C23:C24"/>
    <mergeCell ref="D23:D24"/>
    <mergeCell ref="B29:B30"/>
    <mergeCell ref="C29:C30"/>
    <mergeCell ref="D29:D30"/>
    <mergeCell ref="B27:B28"/>
    <mergeCell ref="C27:C28"/>
    <mergeCell ref="D27:D28"/>
    <mergeCell ref="E16:E17"/>
    <mergeCell ref="B16:B17"/>
    <mergeCell ref="C7:D7"/>
    <mergeCell ref="D8:D9"/>
    <mergeCell ref="D12:D13"/>
    <mergeCell ref="D14:D15"/>
    <mergeCell ref="D16:D17"/>
    <mergeCell ref="C8:C9"/>
    <mergeCell ref="C12:C13"/>
    <mergeCell ref="C14:C15"/>
    <mergeCell ref="E10:E11"/>
    <mergeCell ref="A3:E3"/>
    <mergeCell ref="B8:B9"/>
    <mergeCell ref="B12:B13"/>
    <mergeCell ref="B14:B15"/>
    <mergeCell ref="E8:E9"/>
    <mergeCell ref="E12:E13"/>
    <mergeCell ref="E14:E15"/>
    <mergeCell ref="B10:B11"/>
    <mergeCell ref="C10:C11"/>
    <mergeCell ref="D10:D11"/>
  </mergeCells>
  <phoneticPr fontId="4"/>
  <pageMargins left="0.75" right="0.75" top="1" bottom="1" header="0.51200000000000001" footer="0.51200000000000001"/>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00B0F0"/>
  </sheetPr>
  <dimension ref="A1:O19"/>
  <sheetViews>
    <sheetView view="pageBreakPreview" zoomScaleNormal="100" zoomScaleSheetLayoutView="100" workbookViewId="0">
      <selection activeCell="H11" sqref="H11"/>
    </sheetView>
  </sheetViews>
  <sheetFormatPr defaultColWidth="9" defaultRowHeight="13"/>
  <cols>
    <col min="1" max="1" width="1.453125" style="4" customWidth="1"/>
    <col min="2" max="5" width="11.6328125" style="4" customWidth="1"/>
    <col min="6" max="7" width="11.08984375" style="4" customWidth="1"/>
    <col min="8" max="8" width="12.08984375" style="4" customWidth="1"/>
    <col min="9" max="9" width="6" style="4" customWidth="1"/>
    <col min="10" max="10" width="11.08984375" style="4" customWidth="1"/>
    <col min="11" max="13" width="11.6328125" style="4" customWidth="1"/>
    <col min="14" max="14" width="7.453125" style="4" hidden="1" customWidth="1"/>
    <col min="15" max="15" width="11.6328125" style="4" customWidth="1"/>
    <col min="16" max="16384" width="9" style="4"/>
  </cols>
  <sheetData>
    <row r="1" spans="1:15">
      <c r="B1" s="4" t="s">
        <v>22</v>
      </c>
    </row>
    <row r="2" spans="1:15" ht="19">
      <c r="B2" s="588" t="s">
        <v>23</v>
      </c>
      <c r="C2" s="588"/>
      <c r="D2" s="588"/>
      <c r="E2" s="588"/>
      <c r="F2" s="588"/>
      <c r="G2" s="588"/>
      <c r="H2" s="588"/>
      <c r="I2" s="588"/>
      <c r="J2" s="588"/>
      <c r="K2" s="588"/>
      <c r="L2" s="588"/>
      <c r="M2" s="588"/>
      <c r="N2" s="588"/>
      <c r="O2" s="588"/>
    </row>
    <row r="3" spans="1:15" ht="55.5" customHeight="1">
      <c r="B3" s="71"/>
    </row>
    <row r="4" spans="1:15" ht="21" customHeight="1">
      <c r="J4" s="72"/>
      <c r="K4" s="72"/>
      <c r="L4" s="341" t="s">
        <v>10</v>
      </c>
      <c r="M4" s="599" t="str">
        <f>IF(入力シート!C13=""," ",入力シート!C13)</f>
        <v xml:space="preserve"> </v>
      </c>
      <c r="N4" s="599"/>
      <c r="O4" s="599"/>
    </row>
    <row r="5" spans="1:15" ht="19.5" customHeight="1" thickBot="1">
      <c r="J5" s="72"/>
      <c r="K5" s="72"/>
      <c r="L5" s="72"/>
      <c r="M5" s="220"/>
      <c r="N5" s="220"/>
      <c r="O5" s="220"/>
    </row>
    <row r="6" spans="1:15" ht="18" customHeight="1" thickBot="1">
      <c r="A6" s="585" t="s">
        <v>457</v>
      </c>
      <c r="B6" s="242"/>
      <c r="C6" s="243"/>
      <c r="D6" s="244"/>
      <c r="E6" s="222"/>
      <c r="F6" s="614" t="s">
        <v>395</v>
      </c>
      <c r="G6" s="615"/>
      <c r="H6" s="615"/>
      <c r="I6" s="615"/>
      <c r="J6" s="615"/>
      <c r="K6" s="616"/>
      <c r="L6" s="223"/>
      <c r="M6" s="595" t="s">
        <v>323</v>
      </c>
      <c r="N6" s="222"/>
      <c r="O6" s="221"/>
    </row>
    <row r="7" spans="1:15" ht="31.5" customHeight="1">
      <c r="A7" s="586"/>
      <c r="B7" s="609" t="s">
        <v>24</v>
      </c>
      <c r="C7" s="611" t="s">
        <v>326</v>
      </c>
      <c r="D7" s="613" t="s">
        <v>25</v>
      </c>
      <c r="E7" s="589" t="s">
        <v>414</v>
      </c>
      <c r="F7" s="600" t="s">
        <v>26</v>
      </c>
      <c r="G7" s="601"/>
      <c r="H7" s="602"/>
      <c r="I7" s="603" t="s">
        <v>27</v>
      </c>
      <c r="J7" s="604"/>
      <c r="K7" s="605" t="s">
        <v>28</v>
      </c>
      <c r="L7" s="607" t="s">
        <v>419</v>
      </c>
      <c r="M7" s="596"/>
      <c r="N7" s="593" t="s">
        <v>325</v>
      </c>
      <c r="O7" s="597" t="s">
        <v>29</v>
      </c>
    </row>
    <row r="8" spans="1:15" ht="28.5" customHeight="1">
      <c r="A8" s="586"/>
      <c r="B8" s="610"/>
      <c r="C8" s="612"/>
      <c r="D8" s="613"/>
      <c r="E8" s="590"/>
      <c r="F8" s="251" t="s">
        <v>30</v>
      </c>
      <c r="G8" s="252" t="s">
        <v>31</v>
      </c>
      <c r="H8" s="258" t="s">
        <v>32</v>
      </c>
      <c r="I8" s="591" t="s">
        <v>33</v>
      </c>
      <c r="J8" s="263" t="s">
        <v>34</v>
      </c>
      <c r="K8" s="606"/>
      <c r="L8" s="608"/>
      <c r="M8" s="275"/>
      <c r="N8" s="594"/>
      <c r="O8" s="598"/>
    </row>
    <row r="9" spans="1:15" ht="15" customHeight="1" thickBot="1">
      <c r="A9" s="587"/>
      <c r="B9" s="245" t="s">
        <v>35</v>
      </c>
      <c r="C9" s="246" t="s">
        <v>36</v>
      </c>
      <c r="D9" s="280" t="s">
        <v>465</v>
      </c>
      <c r="E9" s="74" t="s">
        <v>37</v>
      </c>
      <c r="F9" s="253" t="s">
        <v>38</v>
      </c>
      <c r="G9" s="254" t="s">
        <v>39</v>
      </c>
      <c r="H9" s="278" t="s">
        <v>466</v>
      </c>
      <c r="I9" s="592"/>
      <c r="J9" s="247" t="s">
        <v>40</v>
      </c>
      <c r="K9" s="279" t="s">
        <v>467</v>
      </c>
      <c r="L9" s="73" t="s">
        <v>41</v>
      </c>
      <c r="M9" s="274" t="s">
        <v>418</v>
      </c>
      <c r="N9" s="130" t="s">
        <v>324</v>
      </c>
      <c r="O9" s="146" t="s">
        <v>351</v>
      </c>
    </row>
    <row r="10" spans="1:15" ht="17.25" customHeight="1">
      <c r="A10" s="364"/>
      <c r="B10" s="248" t="s">
        <v>21</v>
      </c>
      <c r="C10" s="214" t="s">
        <v>21</v>
      </c>
      <c r="D10" s="215" t="s">
        <v>21</v>
      </c>
      <c r="E10" s="123" t="s">
        <v>21</v>
      </c>
      <c r="F10" s="255" t="s">
        <v>21</v>
      </c>
      <c r="G10" s="214" t="s">
        <v>21</v>
      </c>
      <c r="H10" s="259" t="s">
        <v>21</v>
      </c>
      <c r="I10" s="264" t="s">
        <v>42</v>
      </c>
      <c r="J10" s="215" t="s">
        <v>21</v>
      </c>
      <c r="K10" s="261" t="s">
        <v>21</v>
      </c>
      <c r="L10" s="123" t="s">
        <v>21</v>
      </c>
      <c r="M10" s="124" t="s">
        <v>21</v>
      </c>
      <c r="N10" s="131"/>
      <c r="O10" s="127" t="s">
        <v>21</v>
      </c>
    </row>
    <row r="11" spans="1:15" ht="124.5" customHeight="1" thickBot="1">
      <c r="A11" s="365">
        <f>入力シート!C13</f>
        <v>0</v>
      </c>
      <c r="B11" s="293">
        <f>'様式１－２（経費内訳）'!D48</f>
        <v>0</v>
      </c>
      <c r="C11" s="249">
        <v>0</v>
      </c>
      <c r="D11" s="250">
        <f>B11-C11</f>
        <v>0</v>
      </c>
      <c r="E11" s="126">
        <f>'様式１－２（経費内訳）'!D48</f>
        <v>0</v>
      </c>
      <c r="F11" s="256">
        <f>IF('様式１－３（事業計画書）'!B12&gt;=300,0,SUM(入力シート!H21:H23))</f>
        <v>0</v>
      </c>
      <c r="G11" s="257">
        <f>IF('様式１－３（事業計画書）'!B12&gt;=300,0,入力シート!H24)</f>
        <v>0</v>
      </c>
      <c r="H11" s="260">
        <f>F11+G11</f>
        <v>0</v>
      </c>
      <c r="I11" s="256">
        <f>ROUNDDOWN(IF(入力シート!C33/40&gt;30,30,入力シート!C33/40),0)</f>
        <v>0</v>
      </c>
      <c r="J11" s="250">
        <f>入力シート!H25</f>
        <v>0</v>
      </c>
      <c r="K11" s="262">
        <f>H11+J11</f>
        <v>0</v>
      </c>
      <c r="L11" s="126">
        <f>MIN(D11,E11,K11)</f>
        <v>0</v>
      </c>
      <c r="M11" s="125">
        <f>ROUNDDOWN(L11/2,-3)</f>
        <v>0</v>
      </c>
      <c r="N11" s="132">
        <v>1</v>
      </c>
      <c r="O11" s="128">
        <f>ROUNDDOWN(M11*N11,-3)</f>
        <v>0</v>
      </c>
    </row>
    <row r="12" spans="1:15">
      <c r="B12" s="265" t="str">
        <f>IF(B11&gt;=E11,"","エラー（「総事業費Ａ」は「対象経費の実支出額D」より多くなります）")</f>
        <v/>
      </c>
    </row>
    <row r="13" spans="1:15" s="78" customFormat="1" ht="12">
      <c r="B13" s="77" t="s">
        <v>108</v>
      </c>
      <c r="C13" s="77"/>
      <c r="D13" s="77"/>
      <c r="E13" s="77"/>
      <c r="F13" s="77"/>
      <c r="G13" s="77"/>
      <c r="H13" s="77"/>
      <c r="I13" s="77"/>
      <c r="J13" s="77"/>
      <c r="K13" s="77"/>
      <c r="L13" s="77"/>
      <c r="M13" s="77"/>
    </row>
    <row r="14" spans="1:15" s="78" customFormat="1" ht="12">
      <c r="B14" s="77" t="s">
        <v>109</v>
      </c>
      <c r="C14" s="77"/>
      <c r="D14" s="77"/>
      <c r="E14" s="77"/>
      <c r="F14" s="77"/>
      <c r="G14" s="77"/>
      <c r="H14" s="77"/>
      <c r="I14" s="77"/>
      <c r="J14" s="77"/>
      <c r="K14" s="77"/>
      <c r="L14" s="77"/>
      <c r="M14" s="77"/>
    </row>
    <row r="15" spans="1:15" s="78" customFormat="1" ht="12">
      <c r="B15" s="78" t="s">
        <v>422</v>
      </c>
    </row>
    <row r="16" spans="1:15" s="78" customFormat="1" ht="12">
      <c r="B16" s="78" t="s">
        <v>110</v>
      </c>
    </row>
    <row r="17" spans="2:2" s="78" customFormat="1" ht="12">
      <c r="B17" s="78" t="s">
        <v>423</v>
      </c>
    </row>
    <row r="18" spans="2:2" s="78" customFormat="1" ht="12">
      <c r="B18" s="78" t="s">
        <v>442</v>
      </c>
    </row>
    <row r="19" spans="2:2">
      <c r="B19" s="78"/>
    </row>
  </sheetData>
  <sheetProtection selectLockedCells="1"/>
  <mergeCells count="16">
    <mergeCell ref="A6:A9"/>
    <mergeCell ref="B2:O2"/>
    <mergeCell ref="E7:E8"/>
    <mergeCell ref="I8:I9"/>
    <mergeCell ref="N7:N8"/>
    <mergeCell ref="M6:M7"/>
    <mergeCell ref="O7:O8"/>
    <mergeCell ref="M4:O4"/>
    <mergeCell ref="F7:H7"/>
    <mergeCell ref="I7:J7"/>
    <mergeCell ref="K7:K8"/>
    <mergeCell ref="L7:L8"/>
    <mergeCell ref="B7:B8"/>
    <mergeCell ref="C7:C8"/>
    <mergeCell ref="D7:D8"/>
    <mergeCell ref="F6:K6"/>
  </mergeCells>
  <phoneticPr fontId="4"/>
  <dataValidations disablePrompts="1" count="2">
    <dataValidation type="whole" operator="greaterThanOrEqual" allowBlank="1" showInputMessage="1" showErrorMessage="1" errorTitle="エラー" error="「総事業費Ａ」は、「対象経費の実支出額Ｄ」より多くなります。" sqref="B11" xr:uid="{00000000-0002-0000-0400-000000000000}">
      <formula1>E11</formula1>
    </dataValidation>
    <dataValidation type="whole" operator="greaterThan" allowBlank="1" showInputMessage="1" showErrorMessage="1" sqref="D11" xr:uid="{00000000-0002-0000-0400-000001000000}">
      <formula1>E11</formula1>
    </dataValidation>
  </dataValidations>
  <printOptions horizontalCentered="1"/>
  <pageMargins left="0.19685039370078741" right="0.19685039370078741" top="0.74803149606299213" bottom="0.98425196850393704" header="0.51181102362204722" footer="0.51181102362204722"/>
  <pageSetup paperSize="9" scale="97" orientation="landscape" blackAndWhite="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51"/>
  </sheetPr>
  <dimension ref="B1:T51"/>
  <sheetViews>
    <sheetView view="pageBreakPreview" zoomScaleNormal="100" zoomScaleSheetLayoutView="100" workbookViewId="0">
      <selection activeCell="C18" sqref="C18"/>
    </sheetView>
  </sheetViews>
  <sheetFormatPr defaultColWidth="9" defaultRowHeight="13"/>
  <cols>
    <col min="1" max="1" width="0.7265625" style="80" customWidth="1"/>
    <col min="2" max="2" width="3.36328125" style="80" customWidth="1"/>
    <col min="3" max="3" width="20.6328125" style="80" customWidth="1"/>
    <col min="4" max="5" width="15.6328125" style="80" customWidth="1"/>
    <col min="6" max="7" width="10.6328125" style="80" customWidth="1"/>
    <col min="8" max="8" width="20.6328125" style="80" customWidth="1"/>
    <col min="9" max="9" width="0.7265625" style="80" customWidth="1"/>
    <col min="10" max="15" width="7.7265625" style="80" customWidth="1"/>
    <col min="16" max="16" width="11.6328125" style="80" customWidth="1"/>
    <col min="17" max="16384" width="9" style="80"/>
  </cols>
  <sheetData>
    <row r="1" spans="2:20" ht="15.75" customHeight="1">
      <c r="B1" s="79" t="s">
        <v>43</v>
      </c>
      <c r="H1" s="81" t="s">
        <v>44</v>
      </c>
      <c r="I1" s="81"/>
    </row>
    <row r="2" spans="2:20" ht="22.5" customHeight="1">
      <c r="F2" s="376" t="s">
        <v>457</v>
      </c>
      <c r="G2" s="657" t="str">
        <f>IF(入力シート!C13=""," ",入力シート!C13)</f>
        <v xml:space="preserve"> </v>
      </c>
      <c r="H2" s="657"/>
      <c r="I2" s="408"/>
    </row>
    <row r="3" spans="2:20" ht="25" customHeight="1" thickBot="1">
      <c r="B3" s="658" t="s">
        <v>46</v>
      </c>
      <c r="C3" s="658"/>
      <c r="D3" s="658"/>
      <c r="E3" s="658"/>
      <c r="F3" s="658"/>
      <c r="G3" s="658"/>
      <c r="H3" s="658"/>
      <c r="I3" s="407"/>
    </row>
    <row r="4" spans="2:20" ht="25" customHeight="1" thickBot="1">
      <c r="B4" s="650" t="s">
        <v>47</v>
      </c>
      <c r="C4" s="649"/>
      <c r="D4" s="648" t="s">
        <v>48</v>
      </c>
      <c r="E4" s="649"/>
      <c r="F4" s="659" t="s">
        <v>49</v>
      </c>
      <c r="G4" s="659"/>
      <c r="H4" s="660"/>
      <c r="I4" s="409"/>
      <c r="J4" s="652" t="s">
        <v>478</v>
      </c>
      <c r="K4" s="653"/>
      <c r="L4" s="653"/>
      <c r="M4" s="653"/>
      <c r="N4" s="653"/>
      <c r="O4" s="653"/>
      <c r="P4" s="653"/>
    </row>
    <row r="5" spans="2:20" ht="15" customHeight="1">
      <c r="B5" s="313"/>
      <c r="C5" s="314"/>
      <c r="D5" s="374" t="s">
        <v>469</v>
      </c>
      <c r="E5" s="374" t="s">
        <v>487</v>
      </c>
      <c r="F5" s="642"/>
      <c r="G5" s="643"/>
      <c r="H5" s="644"/>
      <c r="I5" s="410"/>
      <c r="J5" s="651" t="s">
        <v>428</v>
      </c>
      <c r="K5" s="651"/>
      <c r="L5" s="651"/>
      <c r="M5" s="651"/>
      <c r="N5" s="651"/>
      <c r="O5" s="651"/>
    </row>
    <row r="6" spans="2:20" ht="17.5" customHeight="1">
      <c r="B6" s="661" t="s">
        <v>50</v>
      </c>
      <c r="C6" s="662"/>
      <c r="D6" s="277" t="s">
        <v>468</v>
      </c>
      <c r="E6" s="375" t="s">
        <v>468</v>
      </c>
      <c r="F6" s="623"/>
      <c r="G6" s="624"/>
      <c r="H6" s="625"/>
      <c r="I6" s="410"/>
      <c r="J6" s="651"/>
      <c r="K6" s="651"/>
      <c r="L6" s="651"/>
      <c r="M6" s="651"/>
      <c r="N6" s="651"/>
      <c r="O6" s="651"/>
    </row>
    <row r="7" spans="2:20" ht="17.5" customHeight="1">
      <c r="B7" s="635" t="s">
        <v>51</v>
      </c>
      <c r="C7" s="636"/>
      <c r="D7" s="317"/>
      <c r="E7" s="301"/>
      <c r="F7" s="623"/>
      <c r="G7" s="624"/>
      <c r="H7" s="625"/>
      <c r="I7" s="410"/>
    </row>
    <row r="8" spans="2:20" ht="17.5" customHeight="1">
      <c r="B8" s="635" t="s">
        <v>52</v>
      </c>
      <c r="C8" s="636"/>
      <c r="D8" s="322">
        <f>SUM(D9:D11)</f>
        <v>0</v>
      </c>
      <c r="E8" s="276"/>
      <c r="F8" s="623"/>
      <c r="G8" s="624"/>
      <c r="H8" s="625"/>
      <c r="I8" s="410"/>
      <c r="J8" s="617" t="s">
        <v>560</v>
      </c>
      <c r="K8" s="618"/>
      <c r="L8" s="618"/>
      <c r="M8" s="618"/>
      <c r="N8" s="618"/>
      <c r="O8" s="618"/>
      <c r="P8" s="619"/>
      <c r="Q8" s="619"/>
    </row>
    <row r="9" spans="2:20" ht="17.5" customHeight="1">
      <c r="B9" s="315"/>
      <c r="C9" s="316" t="s">
        <v>53</v>
      </c>
      <c r="D9" s="318"/>
      <c r="E9" s="319" t="s">
        <v>476</v>
      </c>
      <c r="F9" s="623"/>
      <c r="G9" s="624"/>
      <c r="H9" s="625"/>
      <c r="I9" s="410"/>
      <c r="J9" s="617"/>
      <c r="K9" s="618"/>
      <c r="L9" s="618"/>
      <c r="M9" s="618"/>
      <c r="N9" s="618"/>
      <c r="O9" s="618"/>
      <c r="P9" s="619"/>
      <c r="Q9" s="619"/>
    </row>
    <row r="10" spans="2:20" ht="17.5" customHeight="1">
      <c r="B10" s="315"/>
      <c r="C10" s="316" t="s">
        <v>54</v>
      </c>
      <c r="D10" s="318"/>
      <c r="E10" s="418" t="s">
        <v>477</v>
      </c>
      <c r="F10" s="623"/>
      <c r="G10" s="624"/>
      <c r="H10" s="625"/>
      <c r="I10" s="410"/>
      <c r="J10" s="617"/>
      <c r="K10" s="618"/>
      <c r="L10" s="618"/>
      <c r="M10" s="618"/>
      <c r="N10" s="618"/>
      <c r="O10" s="618"/>
      <c r="P10" s="619"/>
      <c r="Q10" s="619"/>
    </row>
    <row r="11" spans="2:20" ht="17.5" customHeight="1">
      <c r="B11" s="315"/>
      <c r="C11" s="316" t="s">
        <v>55</v>
      </c>
      <c r="D11" s="318"/>
      <c r="E11" s="319"/>
      <c r="F11" s="623"/>
      <c r="G11" s="624"/>
      <c r="H11" s="625"/>
      <c r="I11" s="410"/>
      <c r="J11" s="617"/>
      <c r="K11" s="618"/>
      <c r="L11" s="618"/>
      <c r="M11" s="618"/>
      <c r="N11" s="618"/>
      <c r="O11" s="618"/>
      <c r="P11" s="619"/>
      <c r="Q11" s="619"/>
    </row>
    <row r="12" spans="2:20" ht="17.5" customHeight="1">
      <c r="B12" s="635" t="s">
        <v>56</v>
      </c>
      <c r="C12" s="636"/>
      <c r="D12" s="320"/>
      <c r="E12" s="321"/>
      <c r="F12" s="623"/>
      <c r="G12" s="624"/>
      <c r="H12" s="625"/>
      <c r="I12" s="410"/>
    </row>
    <row r="13" spans="2:20" ht="17.5" customHeight="1">
      <c r="B13" s="635" t="s">
        <v>57</v>
      </c>
      <c r="C13" s="636"/>
      <c r="D13" s="320"/>
      <c r="E13" s="321"/>
      <c r="F13" s="623"/>
      <c r="G13" s="624"/>
      <c r="H13" s="625"/>
      <c r="I13" s="410"/>
    </row>
    <row r="14" spans="2:20" ht="17.5" customHeight="1">
      <c r="B14" s="635" t="s">
        <v>58</v>
      </c>
      <c r="C14" s="636"/>
      <c r="D14" s="322">
        <f>SUM(D15:D19)</f>
        <v>0</v>
      </c>
      <c r="E14" s="276"/>
      <c r="F14" s="623"/>
      <c r="G14" s="624"/>
      <c r="H14" s="625"/>
      <c r="I14" s="410"/>
    </row>
    <row r="15" spans="2:20" ht="17.5" customHeight="1">
      <c r="B15" s="315"/>
      <c r="C15" s="316" t="s">
        <v>59</v>
      </c>
      <c r="D15" s="318"/>
      <c r="E15" s="319"/>
      <c r="F15" s="623"/>
      <c r="G15" s="624"/>
      <c r="H15" s="625"/>
      <c r="I15" s="410"/>
      <c r="J15" s="647" t="s">
        <v>556</v>
      </c>
      <c r="K15" s="619"/>
      <c r="L15" s="619"/>
      <c r="M15" s="619"/>
      <c r="N15" s="619"/>
      <c r="O15" s="619"/>
      <c r="P15" s="619"/>
      <c r="Q15" s="619"/>
      <c r="R15" s="619"/>
      <c r="S15" s="619"/>
      <c r="T15" s="619"/>
    </row>
    <row r="16" spans="2:20" ht="17.5" customHeight="1">
      <c r="B16" s="315"/>
      <c r="C16" s="316" t="s">
        <v>60</v>
      </c>
      <c r="D16" s="318"/>
      <c r="E16" s="319"/>
      <c r="F16" s="623"/>
      <c r="G16" s="624"/>
      <c r="H16" s="625"/>
      <c r="I16" s="410"/>
      <c r="J16" s="619"/>
      <c r="K16" s="619"/>
      <c r="L16" s="619"/>
      <c r="M16" s="619"/>
      <c r="N16" s="619"/>
      <c r="O16" s="619"/>
      <c r="P16" s="619"/>
      <c r="Q16" s="619"/>
      <c r="R16" s="619"/>
      <c r="S16" s="619"/>
      <c r="T16" s="619"/>
    </row>
    <row r="17" spans="2:17" ht="5.5" hidden="1" customHeight="1">
      <c r="B17" s="446"/>
      <c r="C17" s="447"/>
      <c r="D17" s="318"/>
      <c r="E17" s="319"/>
      <c r="F17" s="623"/>
      <c r="G17" s="624"/>
      <c r="H17" s="625"/>
      <c r="I17" s="410"/>
      <c r="J17" s="377"/>
      <c r="K17" s="373"/>
      <c r="L17" s="373"/>
      <c r="M17" s="373"/>
      <c r="N17" s="373"/>
      <c r="O17" s="373"/>
    </row>
    <row r="18" spans="2:17" ht="17.5" customHeight="1">
      <c r="B18" s="446"/>
      <c r="C18" s="477" t="s">
        <v>561</v>
      </c>
      <c r="D18" s="318"/>
      <c r="E18" s="319"/>
      <c r="F18" s="415"/>
      <c r="G18" s="416"/>
      <c r="H18" s="417"/>
      <c r="I18" s="410"/>
      <c r="J18" s="478" t="s">
        <v>562</v>
      </c>
      <c r="K18" s="373"/>
      <c r="L18" s="373"/>
      <c r="M18" s="373"/>
      <c r="N18" s="373"/>
      <c r="O18" s="373"/>
    </row>
    <row r="19" spans="2:17" ht="17.5" customHeight="1">
      <c r="B19" s="315"/>
      <c r="C19" s="316" t="s">
        <v>385</v>
      </c>
      <c r="D19" s="318"/>
      <c r="E19" s="319"/>
      <c r="F19" s="623"/>
      <c r="G19" s="624"/>
      <c r="H19" s="625"/>
      <c r="I19" s="410"/>
    </row>
    <row r="20" spans="2:17" ht="17.5" customHeight="1">
      <c r="B20" s="635" t="s">
        <v>61</v>
      </c>
      <c r="C20" s="636"/>
      <c r="D20" s="322">
        <f>SUM(D21:D22)</f>
        <v>0</v>
      </c>
      <c r="E20" s="323"/>
      <c r="F20" s="623"/>
      <c r="G20" s="624"/>
      <c r="H20" s="625"/>
      <c r="I20" s="410"/>
    </row>
    <row r="21" spans="2:17" ht="17.5" customHeight="1">
      <c r="B21" s="315"/>
      <c r="C21" s="316" t="s">
        <v>62</v>
      </c>
      <c r="D21" s="318"/>
      <c r="E21" s="319"/>
      <c r="F21" s="623"/>
      <c r="G21" s="624"/>
      <c r="H21" s="625"/>
      <c r="I21" s="410"/>
    </row>
    <row r="22" spans="2:17" ht="17.5" customHeight="1">
      <c r="B22" s="315"/>
      <c r="C22" s="316" t="s">
        <v>63</v>
      </c>
      <c r="D22" s="318"/>
      <c r="E22" s="319"/>
      <c r="F22" s="623"/>
      <c r="G22" s="624"/>
      <c r="H22" s="625"/>
      <c r="I22" s="410"/>
    </row>
    <row r="23" spans="2:17" ht="17.5" customHeight="1">
      <c r="B23" s="635" t="s">
        <v>64</v>
      </c>
      <c r="C23" s="636"/>
      <c r="D23" s="320"/>
      <c r="E23" s="321"/>
      <c r="F23" s="623"/>
      <c r="G23" s="624"/>
      <c r="H23" s="625"/>
      <c r="I23" s="410"/>
      <c r="J23" s="475"/>
    </row>
    <row r="24" spans="2:17" ht="17.5" customHeight="1">
      <c r="B24" s="645" t="s">
        <v>501</v>
      </c>
      <c r="C24" s="646"/>
      <c r="D24" s="320"/>
      <c r="E24" s="321"/>
      <c r="F24" s="623"/>
      <c r="G24" s="624"/>
      <c r="H24" s="625"/>
      <c r="I24" s="410"/>
      <c r="J24" s="403" t="s">
        <v>557</v>
      </c>
    </row>
    <row r="25" spans="2:17" ht="32.5" customHeight="1" thickBot="1">
      <c r="B25" s="635" t="s">
        <v>32</v>
      </c>
      <c r="C25" s="636"/>
      <c r="D25" s="322">
        <f>SUM(D7,D8,D12,D13,D14,D20,D23,D24)</f>
        <v>0</v>
      </c>
      <c r="E25" s="323"/>
      <c r="F25" s="628"/>
      <c r="G25" s="629"/>
      <c r="H25" s="630"/>
      <c r="I25" s="410"/>
      <c r="J25" s="654" t="s">
        <v>558</v>
      </c>
      <c r="K25" s="654"/>
      <c r="L25" s="654"/>
      <c r="M25" s="654"/>
      <c r="N25" s="654"/>
      <c r="O25" s="654"/>
      <c r="P25" s="654"/>
    </row>
    <row r="26" spans="2:17" ht="17.5" customHeight="1">
      <c r="B26" s="640" t="s">
        <v>65</v>
      </c>
      <c r="C26" s="641"/>
      <c r="D26" s="324"/>
      <c r="E26" s="325"/>
      <c r="F26" s="642"/>
      <c r="G26" s="643"/>
      <c r="H26" s="644"/>
      <c r="I26" s="410"/>
      <c r="J26" s="404" t="s">
        <v>559</v>
      </c>
      <c r="K26" s="1"/>
      <c r="L26" s="1"/>
      <c r="M26" s="1"/>
      <c r="N26" s="1"/>
      <c r="O26" s="1"/>
    </row>
    <row r="27" spans="2:17" ht="17.5" customHeight="1">
      <c r="B27" s="635" t="s">
        <v>66</v>
      </c>
      <c r="C27" s="636"/>
      <c r="D27" s="322">
        <f>SUM(D28:D30)</f>
        <v>0</v>
      </c>
      <c r="E27" s="323"/>
      <c r="F27" s="623"/>
      <c r="G27" s="624"/>
      <c r="H27" s="625"/>
      <c r="I27" s="410"/>
      <c r="J27" s="405" t="s">
        <v>545</v>
      </c>
      <c r="K27"/>
      <c r="L27"/>
      <c r="M27"/>
      <c r="N27"/>
      <c r="O27"/>
    </row>
    <row r="28" spans="2:17" ht="17.5" customHeight="1">
      <c r="B28" s="315"/>
      <c r="C28" s="316" t="s">
        <v>67</v>
      </c>
      <c r="D28" s="318"/>
      <c r="E28" s="319"/>
      <c r="F28" s="623"/>
      <c r="G28" s="624"/>
      <c r="H28" s="625"/>
      <c r="I28" s="410"/>
      <c r="J28" s="626" t="s">
        <v>479</v>
      </c>
      <c r="K28" s="627"/>
      <c r="L28" s="627"/>
      <c r="M28" s="627"/>
      <c r="N28" s="627"/>
      <c r="O28" s="627"/>
      <c r="P28" s="627"/>
      <c r="Q28" s="312"/>
    </row>
    <row r="29" spans="2:17" ht="17.5" customHeight="1">
      <c r="B29" s="315"/>
      <c r="C29" s="316" t="s">
        <v>68</v>
      </c>
      <c r="D29" s="443"/>
      <c r="E29" s="444"/>
      <c r="F29" s="623"/>
      <c r="G29" s="624"/>
      <c r="H29" s="625"/>
      <c r="I29" s="410"/>
      <c r="J29" s="626"/>
      <c r="K29" s="627"/>
      <c r="L29" s="627"/>
      <c r="M29" s="627"/>
      <c r="N29" s="627"/>
      <c r="O29" s="627"/>
      <c r="P29" s="627"/>
      <c r="Q29" s="312"/>
    </row>
    <row r="30" spans="2:17" ht="17.5" customHeight="1">
      <c r="B30" s="315"/>
      <c r="C30" s="316" t="s">
        <v>69</v>
      </c>
      <c r="D30" s="318"/>
      <c r="E30" s="319"/>
      <c r="F30" s="623"/>
      <c r="G30" s="624"/>
      <c r="H30" s="625"/>
      <c r="I30" s="410"/>
      <c r="J30" s="655" t="s">
        <v>500</v>
      </c>
      <c r="K30" s="656"/>
      <c r="L30" s="656"/>
      <c r="M30" s="656"/>
      <c r="N30" s="656"/>
      <c r="O30" s="656"/>
      <c r="P30" s="656"/>
      <c r="Q30" s="656"/>
    </row>
    <row r="31" spans="2:17" ht="17.5" customHeight="1" thickBot="1">
      <c r="B31" s="633" t="s">
        <v>32</v>
      </c>
      <c r="C31" s="634"/>
      <c r="D31" s="326">
        <f>D27</f>
        <v>0</v>
      </c>
      <c r="E31" s="327"/>
      <c r="F31" s="628"/>
      <c r="G31" s="629"/>
      <c r="H31" s="630"/>
      <c r="I31" s="410"/>
      <c r="J31" s="655"/>
      <c r="K31" s="656"/>
      <c r="L31" s="656"/>
      <c r="M31" s="656"/>
      <c r="N31" s="656"/>
      <c r="O31" s="656"/>
      <c r="P31" s="656"/>
      <c r="Q31" s="656"/>
    </row>
    <row r="32" spans="2:17" ht="17.5" customHeight="1">
      <c r="B32" s="640" t="s">
        <v>70</v>
      </c>
      <c r="C32" s="641"/>
      <c r="D32" s="328"/>
      <c r="E32" s="329"/>
      <c r="F32" s="623"/>
      <c r="G32" s="624"/>
      <c r="H32" s="625"/>
      <c r="I32" s="410"/>
      <c r="J32" s="620" t="str">
        <f>IF(入力シート!C33&gt;0," ","←医療機関受入研修事業経費は他施設からの受入を行っている施設のみ計上できます。")</f>
        <v xml:space="preserve"> </v>
      </c>
      <c r="K32" s="621"/>
      <c r="L32" s="621"/>
      <c r="M32" s="621"/>
      <c r="N32" s="621"/>
      <c r="O32" s="621"/>
    </row>
    <row r="33" spans="2:15" ht="17.5" customHeight="1">
      <c r="B33" s="635" t="s">
        <v>66</v>
      </c>
      <c r="C33" s="636"/>
      <c r="D33" s="322">
        <f>SUM(D34:D36)</f>
        <v>0</v>
      </c>
      <c r="E33" s="323"/>
      <c r="F33" s="623"/>
      <c r="G33" s="624"/>
      <c r="H33" s="625"/>
      <c r="I33" s="410"/>
      <c r="J33" s="622"/>
      <c r="K33" s="621"/>
      <c r="L33" s="621"/>
      <c r="M33" s="621"/>
      <c r="N33" s="621"/>
      <c r="O33" s="621"/>
    </row>
    <row r="34" spans="2:15" ht="17.5" customHeight="1">
      <c r="B34" s="315"/>
      <c r="C34" s="316" t="s">
        <v>67</v>
      </c>
      <c r="D34" s="318"/>
      <c r="E34" s="319"/>
      <c r="F34" s="623"/>
      <c r="G34" s="624"/>
      <c r="H34" s="625"/>
      <c r="I34" s="410"/>
      <c r="J34" s="622"/>
      <c r="K34" s="621"/>
      <c r="L34" s="621"/>
      <c r="M34" s="621"/>
      <c r="N34" s="621"/>
      <c r="O34" s="621"/>
    </row>
    <row r="35" spans="2:15" ht="17.5" customHeight="1">
      <c r="B35" s="315"/>
      <c r="C35" s="316" t="s">
        <v>68</v>
      </c>
      <c r="D35" s="318"/>
      <c r="E35" s="444"/>
      <c r="F35" s="623"/>
      <c r="G35" s="624"/>
      <c r="H35" s="625"/>
      <c r="I35" s="410"/>
      <c r="J35" s="622"/>
      <c r="K35" s="621"/>
      <c r="L35" s="621"/>
      <c r="M35" s="621"/>
      <c r="N35" s="621"/>
      <c r="O35" s="621"/>
    </row>
    <row r="36" spans="2:15" ht="17.5" customHeight="1">
      <c r="B36" s="315"/>
      <c r="C36" s="316" t="s">
        <v>69</v>
      </c>
      <c r="D36" s="318"/>
      <c r="E36" s="319"/>
      <c r="F36" s="623"/>
      <c r="G36" s="624"/>
      <c r="H36" s="625"/>
      <c r="I36" s="410"/>
      <c r="J36" s="622"/>
      <c r="K36" s="621"/>
      <c r="L36" s="621"/>
      <c r="M36" s="621"/>
      <c r="N36" s="621"/>
      <c r="O36" s="621"/>
    </row>
    <row r="37" spans="2:15" ht="17.5" customHeight="1">
      <c r="B37" s="635" t="s">
        <v>58</v>
      </c>
      <c r="C37" s="636"/>
      <c r="D37" s="322">
        <f>SUM(D38:D41)</f>
        <v>0</v>
      </c>
      <c r="E37" s="323"/>
      <c r="F37" s="623"/>
      <c r="G37" s="624"/>
      <c r="H37" s="625"/>
      <c r="I37" s="410"/>
      <c r="J37" s="622"/>
      <c r="K37" s="621"/>
      <c r="L37" s="621"/>
      <c r="M37" s="621"/>
      <c r="N37" s="621"/>
      <c r="O37" s="621"/>
    </row>
    <row r="38" spans="2:15" ht="17.5" customHeight="1">
      <c r="B38" s="315"/>
      <c r="C38" s="316" t="s">
        <v>71</v>
      </c>
      <c r="D38" s="318"/>
      <c r="E38" s="319"/>
      <c r="F38" s="623"/>
      <c r="G38" s="624"/>
      <c r="H38" s="625"/>
      <c r="I38" s="410"/>
      <c r="J38" s="622"/>
      <c r="K38" s="621"/>
      <c r="L38" s="621"/>
      <c r="M38" s="621"/>
      <c r="N38" s="621"/>
      <c r="O38" s="621"/>
    </row>
    <row r="39" spans="2:15" ht="17.5" customHeight="1">
      <c r="B39" s="315"/>
      <c r="C39" s="316" t="s">
        <v>72</v>
      </c>
      <c r="D39" s="318"/>
      <c r="E39" s="319"/>
      <c r="F39" s="623"/>
      <c r="G39" s="624"/>
      <c r="H39" s="625"/>
      <c r="I39" s="410"/>
      <c r="J39" s="622"/>
      <c r="K39" s="621"/>
      <c r="L39" s="621"/>
      <c r="M39" s="621"/>
      <c r="N39" s="621"/>
      <c r="O39" s="621"/>
    </row>
    <row r="40" spans="2:15" ht="17.5" customHeight="1">
      <c r="B40" s="315"/>
      <c r="C40" s="316" t="s">
        <v>561</v>
      </c>
      <c r="D40" s="318"/>
      <c r="E40" s="319"/>
      <c r="F40" s="415"/>
      <c r="G40" s="416"/>
      <c r="H40" s="417"/>
      <c r="I40" s="410"/>
      <c r="J40" s="622"/>
      <c r="K40" s="621"/>
      <c r="L40" s="621"/>
      <c r="M40" s="621"/>
      <c r="N40" s="621"/>
      <c r="O40" s="621"/>
    </row>
    <row r="41" spans="2:15" ht="17.5" customHeight="1">
      <c r="B41" s="315"/>
      <c r="C41" s="316" t="s">
        <v>73</v>
      </c>
      <c r="D41" s="318"/>
      <c r="E41" s="319"/>
      <c r="F41" s="623"/>
      <c r="G41" s="624"/>
      <c r="H41" s="625"/>
      <c r="I41" s="410"/>
      <c r="J41" s="622"/>
      <c r="K41" s="621"/>
      <c r="L41" s="621"/>
      <c r="M41" s="621"/>
      <c r="N41" s="621"/>
      <c r="O41" s="621"/>
    </row>
    <row r="42" spans="2:15" ht="17.5" customHeight="1">
      <c r="B42" s="635" t="s">
        <v>61</v>
      </c>
      <c r="C42" s="636"/>
      <c r="D42" s="322">
        <f>SUM(D43:D44)</f>
        <v>0</v>
      </c>
      <c r="E42" s="323"/>
      <c r="F42" s="623"/>
      <c r="G42" s="624"/>
      <c r="H42" s="625"/>
      <c r="I42" s="410"/>
      <c r="J42" s="622"/>
      <c r="K42" s="621"/>
      <c r="L42" s="621"/>
      <c r="M42" s="621"/>
      <c r="N42" s="621"/>
      <c r="O42" s="621"/>
    </row>
    <row r="43" spans="2:15" ht="17.5" customHeight="1">
      <c r="B43" s="315"/>
      <c r="C43" s="316" t="s">
        <v>74</v>
      </c>
      <c r="D43" s="318"/>
      <c r="E43" s="319"/>
      <c r="F43" s="623"/>
      <c r="G43" s="624"/>
      <c r="H43" s="625"/>
      <c r="I43" s="410"/>
      <c r="J43" s="622"/>
      <c r="K43" s="621"/>
      <c r="L43" s="621"/>
      <c r="M43" s="621"/>
      <c r="N43" s="621"/>
      <c r="O43" s="621"/>
    </row>
    <row r="44" spans="2:15" ht="17.5" customHeight="1">
      <c r="B44" s="315"/>
      <c r="C44" s="316" t="s">
        <v>471</v>
      </c>
      <c r="D44" s="318"/>
      <c r="E44" s="319"/>
      <c r="F44" s="415"/>
      <c r="G44" s="416"/>
      <c r="H44" s="417"/>
      <c r="I44" s="410"/>
      <c r="J44" s="622"/>
      <c r="K44" s="621"/>
      <c r="L44" s="621"/>
      <c r="M44" s="621"/>
      <c r="N44" s="621"/>
      <c r="O44" s="621"/>
    </row>
    <row r="45" spans="2:15" ht="17.5" customHeight="1">
      <c r="B45" s="635" t="s">
        <v>64</v>
      </c>
      <c r="C45" s="636"/>
      <c r="D45" s="320"/>
      <c r="E45" s="321"/>
      <c r="F45" s="623"/>
      <c r="G45" s="624"/>
      <c r="H45" s="625"/>
      <c r="I45" s="410"/>
      <c r="J45" s="622"/>
      <c r="K45" s="621"/>
      <c r="L45" s="621"/>
      <c r="M45" s="621"/>
      <c r="N45" s="621"/>
      <c r="O45" s="621"/>
    </row>
    <row r="46" spans="2:15" ht="17.5" customHeight="1">
      <c r="B46" s="635" t="s">
        <v>75</v>
      </c>
      <c r="C46" s="636"/>
      <c r="D46" s="320"/>
      <c r="E46" s="321"/>
      <c r="F46" s="623"/>
      <c r="G46" s="624"/>
      <c r="H46" s="625"/>
      <c r="I46" s="410"/>
      <c r="J46" s="622"/>
      <c r="K46" s="621"/>
      <c r="L46" s="621"/>
      <c r="M46" s="621"/>
      <c r="N46" s="621"/>
      <c r="O46" s="621"/>
    </row>
    <row r="47" spans="2:15" ht="17.5" customHeight="1" thickBot="1">
      <c r="B47" s="633" t="s">
        <v>32</v>
      </c>
      <c r="C47" s="634"/>
      <c r="D47" s="322">
        <f>SUM(D33,D37,D42,D45,D46)</f>
        <v>0</v>
      </c>
      <c r="E47" s="323"/>
      <c r="F47" s="623"/>
      <c r="G47" s="624"/>
      <c r="H47" s="625"/>
      <c r="I47" s="410"/>
      <c r="J47" s="622"/>
      <c r="K47" s="621"/>
      <c r="L47" s="621"/>
      <c r="M47" s="621"/>
      <c r="N47" s="621"/>
      <c r="O47" s="621"/>
    </row>
    <row r="48" spans="2:15" ht="23.15" customHeight="1" thickBot="1">
      <c r="B48" s="631" t="s">
        <v>28</v>
      </c>
      <c r="C48" s="632"/>
      <c r="D48" s="330">
        <f>SUM(D25,D31,D47)</f>
        <v>0</v>
      </c>
      <c r="E48" s="331"/>
      <c r="F48" s="637"/>
      <c r="G48" s="638"/>
      <c r="H48" s="639"/>
      <c r="I48" s="411"/>
    </row>
    <row r="49" spans="2:3" ht="7.5" customHeight="1"/>
    <row r="50" spans="2:3">
      <c r="B50" s="86" t="s">
        <v>76</v>
      </c>
      <c r="C50" s="147" t="s">
        <v>352</v>
      </c>
    </row>
    <row r="51" spans="2:3">
      <c r="C51" s="87"/>
    </row>
  </sheetData>
  <sheetProtection selectLockedCells="1"/>
  <mergeCells count="75">
    <mergeCell ref="J25:P25"/>
    <mergeCell ref="J30:Q31"/>
    <mergeCell ref="G2:H2"/>
    <mergeCell ref="B33:C33"/>
    <mergeCell ref="F34:H34"/>
    <mergeCell ref="B27:C27"/>
    <mergeCell ref="F32:H32"/>
    <mergeCell ref="F28:H28"/>
    <mergeCell ref="F19:H19"/>
    <mergeCell ref="F21:H21"/>
    <mergeCell ref="F7:H7"/>
    <mergeCell ref="B3:H3"/>
    <mergeCell ref="F4:H4"/>
    <mergeCell ref="B13:C13"/>
    <mergeCell ref="B14:C14"/>
    <mergeCell ref="B6:C6"/>
    <mergeCell ref="J15:T16"/>
    <mergeCell ref="D4:E4"/>
    <mergeCell ref="B4:C4"/>
    <mergeCell ref="F15:H15"/>
    <mergeCell ref="F14:H14"/>
    <mergeCell ref="B8:C8"/>
    <mergeCell ref="B7:C7"/>
    <mergeCell ref="F5:H5"/>
    <mergeCell ref="F6:H6"/>
    <mergeCell ref="B12:C12"/>
    <mergeCell ref="J5:O6"/>
    <mergeCell ref="J4:P4"/>
    <mergeCell ref="F16:H16"/>
    <mergeCell ref="F8:H8"/>
    <mergeCell ref="F12:H12"/>
    <mergeCell ref="F13:H13"/>
    <mergeCell ref="F11:H11"/>
    <mergeCell ref="F9:H9"/>
    <mergeCell ref="F10:H10"/>
    <mergeCell ref="B25:C25"/>
    <mergeCell ref="F17:H17"/>
    <mergeCell ref="B20:C20"/>
    <mergeCell ref="B24:C24"/>
    <mergeCell ref="F22:H22"/>
    <mergeCell ref="F23:H23"/>
    <mergeCell ref="F20:H20"/>
    <mergeCell ref="B23:C23"/>
    <mergeCell ref="B37:C37"/>
    <mergeCell ref="B32:C32"/>
    <mergeCell ref="B31:C31"/>
    <mergeCell ref="F30:H30"/>
    <mergeCell ref="F25:H25"/>
    <mergeCell ref="F26:H26"/>
    <mergeCell ref="F27:H27"/>
    <mergeCell ref="B26:C26"/>
    <mergeCell ref="B48:C48"/>
    <mergeCell ref="B47:C47"/>
    <mergeCell ref="F38:H38"/>
    <mergeCell ref="F47:H47"/>
    <mergeCell ref="B46:C46"/>
    <mergeCell ref="B45:C45"/>
    <mergeCell ref="F48:H48"/>
    <mergeCell ref="B42:C42"/>
    <mergeCell ref="J8:Q11"/>
    <mergeCell ref="J32:O47"/>
    <mergeCell ref="F37:H37"/>
    <mergeCell ref="F36:H36"/>
    <mergeCell ref="J28:P29"/>
    <mergeCell ref="F46:H46"/>
    <mergeCell ref="F43:H43"/>
    <mergeCell ref="F45:H45"/>
    <mergeCell ref="F41:H41"/>
    <mergeCell ref="F39:H39"/>
    <mergeCell ref="F35:H35"/>
    <mergeCell ref="F31:H31"/>
    <mergeCell ref="F33:H33"/>
    <mergeCell ref="F42:H42"/>
    <mergeCell ref="F24:H24"/>
    <mergeCell ref="F29:H29"/>
  </mergeCells>
  <phoneticPr fontId="4"/>
  <pageMargins left="0.39370078740157483" right="0.19685039370078741" top="0.39370078740157483" bottom="0.11811023622047245" header="0.51181102362204722" footer="0.51181102362204722"/>
  <pageSetup paperSize="9" scale="96"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custom" allowBlank="1" showInputMessage="1" showErrorMessage="1" error="教育担当者経費は新人５名以上の場合のみ計上できます。" xr:uid="{47EC22D3-2F53-480F-94D1-D7734917F170}">
          <x14:formula1>
            <xm:f>入力シート!$H$24&gt;0</xm:f>
          </x14:formula1>
          <xm:sqref>D26:E31</xm:sqref>
        </x14:dataValidation>
        <x14:dataValidation type="custom" allowBlank="1" showInputMessage="1" showErrorMessage="1" error="医療機関受入研修事業経費は他施設からの受入を行っている施設のみ計上できます。" xr:uid="{58EACD15-77C1-48C2-AE3E-ED6393567A4C}">
          <x14:formula1>
            <xm:f>入力シート!$H$25&gt;0</xm:f>
          </x14:formula1>
          <xm:sqref>D32:E47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D44"/>
  <sheetViews>
    <sheetView workbookViewId="0"/>
  </sheetViews>
  <sheetFormatPr defaultRowHeight="13"/>
  <cols>
    <col min="1" max="1" width="30.6328125" customWidth="1"/>
    <col min="2" max="3" width="15.6328125" customWidth="1"/>
    <col min="4" max="4" width="20.6328125" customWidth="1"/>
  </cols>
  <sheetData>
    <row r="1" spans="1:4" ht="20.149999999999999" customHeight="1">
      <c r="A1" t="s">
        <v>440</v>
      </c>
    </row>
    <row r="2" spans="1:4" ht="20.149999999999999" customHeight="1">
      <c r="A2" t="s">
        <v>434</v>
      </c>
      <c r="D2" s="335">
        <f>入力シート!C13</f>
        <v>0</v>
      </c>
    </row>
    <row r="3" spans="1:4" ht="25" customHeight="1">
      <c r="A3" s="372" t="s">
        <v>435</v>
      </c>
      <c r="B3" s="372" t="s">
        <v>436</v>
      </c>
      <c r="C3" s="372" t="s">
        <v>437</v>
      </c>
      <c r="D3" s="372" t="s">
        <v>438</v>
      </c>
    </row>
    <row r="4" spans="1:4" ht="15" customHeight="1">
      <c r="A4" s="332"/>
      <c r="B4" s="333"/>
      <c r="C4" s="334"/>
      <c r="D4" s="336">
        <f>ROUNDDOWN(B4*C4,0)</f>
        <v>0</v>
      </c>
    </row>
    <row r="5" spans="1:4" ht="15" customHeight="1">
      <c r="A5" s="332"/>
      <c r="B5" s="333"/>
      <c r="C5" s="334"/>
      <c r="D5" s="336">
        <f t="shared" ref="D5:D43" si="0">ROUNDDOWN(B5*C5,0)</f>
        <v>0</v>
      </c>
    </row>
    <row r="6" spans="1:4" ht="15" customHeight="1">
      <c r="A6" s="332"/>
      <c r="B6" s="333"/>
      <c r="C6" s="334"/>
      <c r="D6" s="336">
        <f t="shared" si="0"/>
        <v>0</v>
      </c>
    </row>
    <row r="7" spans="1:4" ht="15" customHeight="1">
      <c r="A7" s="332"/>
      <c r="B7" s="333"/>
      <c r="C7" s="334"/>
      <c r="D7" s="336">
        <f t="shared" si="0"/>
        <v>0</v>
      </c>
    </row>
    <row r="8" spans="1:4" ht="15" customHeight="1">
      <c r="A8" s="332"/>
      <c r="B8" s="333"/>
      <c r="C8" s="334"/>
      <c r="D8" s="336">
        <f t="shared" si="0"/>
        <v>0</v>
      </c>
    </row>
    <row r="9" spans="1:4" ht="15" customHeight="1">
      <c r="A9" s="332"/>
      <c r="B9" s="333"/>
      <c r="C9" s="334"/>
      <c r="D9" s="336">
        <f t="shared" si="0"/>
        <v>0</v>
      </c>
    </row>
    <row r="10" spans="1:4" ht="15" customHeight="1">
      <c r="A10" s="332"/>
      <c r="B10" s="333"/>
      <c r="C10" s="334"/>
      <c r="D10" s="336">
        <f t="shared" si="0"/>
        <v>0</v>
      </c>
    </row>
    <row r="11" spans="1:4" ht="15" customHeight="1">
      <c r="A11" s="332"/>
      <c r="B11" s="333"/>
      <c r="C11" s="334"/>
      <c r="D11" s="336">
        <f t="shared" si="0"/>
        <v>0</v>
      </c>
    </row>
    <row r="12" spans="1:4" ht="15" customHeight="1">
      <c r="A12" s="332"/>
      <c r="B12" s="333"/>
      <c r="C12" s="334"/>
      <c r="D12" s="336">
        <f t="shared" si="0"/>
        <v>0</v>
      </c>
    </row>
    <row r="13" spans="1:4" ht="15" customHeight="1">
      <c r="A13" s="332"/>
      <c r="B13" s="333"/>
      <c r="C13" s="334"/>
      <c r="D13" s="336">
        <f t="shared" si="0"/>
        <v>0</v>
      </c>
    </row>
    <row r="14" spans="1:4" ht="15" customHeight="1">
      <c r="A14" s="332"/>
      <c r="B14" s="333"/>
      <c r="C14" s="334"/>
      <c r="D14" s="336">
        <f t="shared" si="0"/>
        <v>0</v>
      </c>
    </row>
    <row r="15" spans="1:4" ht="15" customHeight="1">
      <c r="A15" s="332"/>
      <c r="B15" s="333"/>
      <c r="C15" s="334"/>
      <c r="D15" s="336">
        <f t="shared" si="0"/>
        <v>0</v>
      </c>
    </row>
    <row r="16" spans="1:4" ht="15" customHeight="1">
      <c r="A16" s="332"/>
      <c r="B16" s="333"/>
      <c r="C16" s="334"/>
      <c r="D16" s="336">
        <f t="shared" si="0"/>
        <v>0</v>
      </c>
    </row>
    <row r="17" spans="1:4" ht="15" customHeight="1">
      <c r="A17" s="332"/>
      <c r="B17" s="333"/>
      <c r="C17" s="334"/>
      <c r="D17" s="336">
        <f t="shared" si="0"/>
        <v>0</v>
      </c>
    </row>
    <row r="18" spans="1:4" ht="15" customHeight="1">
      <c r="A18" s="332"/>
      <c r="B18" s="333"/>
      <c r="C18" s="334"/>
      <c r="D18" s="336">
        <f t="shared" si="0"/>
        <v>0</v>
      </c>
    </row>
    <row r="19" spans="1:4" ht="15" customHeight="1">
      <c r="A19" s="332"/>
      <c r="B19" s="333"/>
      <c r="C19" s="334"/>
      <c r="D19" s="336">
        <f t="shared" si="0"/>
        <v>0</v>
      </c>
    </row>
    <row r="20" spans="1:4" ht="15" customHeight="1">
      <c r="A20" s="332"/>
      <c r="B20" s="333"/>
      <c r="C20" s="334"/>
      <c r="D20" s="336">
        <f t="shared" si="0"/>
        <v>0</v>
      </c>
    </row>
    <row r="21" spans="1:4" ht="15" customHeight="1">
      <c r="A21" s="332"/>
      <c r="B21" s="333"/>
      <c r="C21" s="334"/>
      <c r="D21" s="336">
        <f t="shared" si="0"/>
        <v>0</v>
      </c>
    </row>
    <row r="22" spans="1:4" ht="15" customHeight="1">
      <c r="A22" s="332"/>
      <c r="B22" s="333"/>
      <c r="C22" s="334"/>
      <c r="D22" s="336">
        <f t="shared" si="0"/>
        <v>0</v>
      </c>
    </row>
    <row r="23" spans="1:4" ht="15" customHeight="1">
      <c r="A23" s="332"/>
      <c r="B23" s="333"/>
      <c r="C23" s="334"/>
      <c r="D23" s="336">
        <f t="shared" si="0"/>
        <v>0</v>
      </c>
    </row>
    <row r="24" spans="1:4" ht="15" customHeight="1">
      <c r="A24" s="332"/>
      <c r="B24" s="333"/>
      <c r="C24" s="334"/>
      <c r="D24" s="336">
        <f t="shared" si="0"/>
        <v>0</v>
      </c>
    </row>
    <row r="25" spans="1:4" ht="15" customHeight="1">
      <c r="A25" s="332"/>
      <c r="B25" s="333"/>
      <c r="C25" s="334"/>
      <c r="D25" s="336">
        <f t="shared" si="0"/>
        <v>0</v>
      </c>
    </row>
    <row r="26" spans="1:4" ht="15" customHeight="1">
      <c r="A26" s="332"/>
      <c r="B26" s="333"/>
      <c r="C26" s="334"/>
      <c r="D26" s="336">
        <f t="shared" si="0"/>
        <v>0</v>
      </c>
    </row>
    <row r="27" spans="1:4" ht="15" customHeight="1">
      <c r="A27" s="332"/>
      <c r="B27" s="333"/>
      <c r="C27" s="334"/>
      <c r="D27" s="336">
        <f t="shared" si="0"/>
        <v>0</v>
      </c>
    </row>
    <row r="28" spans="1:4" ht="15" customHeight="1">
      <c r="A28" s="332"/>
      <c r="B28" s="333"/>
      <c r="C28" s="334"/>
      <c r="D28" s="336">
        <f t="shared" si="0"/>
        <v>0</v>
      </c>
    </row>
    <row r="29" spans="1:4" ht="15" customHeight="1">
      <c r="A29" s="332"/>
      <c r="B29" s="333"/>
      <c r="C29" s="334"/>
      <c r="D29" s="336">
        <f t="shared" si="0"/>
        <v>0</v>
      </c>
    </row>
    <row r="30" spans="1:4" ht="15" customHeight="1">
      <c r="A30" s="332"/>
      <c r="B30" s="333"/>
      <c r="C30" s="334"/>
      <c r="D30" s="336">
        <f t="shared" si="0"/>
        <v>0</v>
      </c>
    </row>
    <row r="31" spans="1:4" ht="15" customHeight="1">
      <c r="A31" s="332"/>
      <c r="B31" s="333"/>
      <c r="C31" s="334"/>
      <c r="D31" s="336">
        <f t="shared" si="0"/>
        <v>0</v>
      </c>
    </row>
    <row r="32" spans="1:4" ht="15" customHeight="1">
      <c r="A32" s="332"/>
      <c r="B32" s="333"/>
      <c r="C32" s="334"/>
      <c r="D32" s="336">
        <f t="shared" si="0"/>
        <v>0</v>
      </c>
    </row>
    <row r="33" spans="1:4" ht="15" customHeight="1">
      <c r="A33" s="332"/>
      <c r="B33" s="333"/>
      <c r="C33" s="334"/>
      <c r="D33" s="336">
        <f t="shared" si="0"/>
        <v>0</v>
      </c>
    </row>
    <row r="34" spans="1:4" ht="15" customHeight="1">
      <c r="A34" s="332"/>
      <c r="B34" s="333"/>
      <c r="C34" s="334"/>
      <c r="D34" s="336">
        <f t="shared" si="0"/>
        <v>0</v>
      </c>
    </row>
    <row r="35" spans="1:4" ht="15" customHeight="1">
      <c r="A35" s="332"/>
      <c r="B35" s="333"/>
      <c r="C35" s="334"/>
      <c r="D35" s="336">
        <f t="shared" si="0"/>
        <v>0</v>
      </c>
    </row>
    <row r="36" spans="1:4" ht="15" customHeight="1">
      <c r="A36" s="332"/>
      <c r="B36" s="333"/>
      <c r="C36" s="334"/>
      <c r="D36" s="336">
        <f t="shared" si="0"/>
        <v>0</v>
      </c>
    </row>
    <row r="37" spans="1:4" ht="15" customHeight="1">
      <c r="A37" s="332"/>
      <c r="B37" s="333"/>
      <c r="C37" s="334"/>
      <c r="D37" s="336">
        <f t="shared" si="0"/>
        <v>0</v>
      </c>
    </row>
    <row r="38" spans="1:4" ht="15" customHeight="1">
      <c r="A38" s="332"/>
      <c r="B38" s="333"/>
      <c r="C38" s="334"/>
      <c r="D38" s="336">
        <f t="shared" si="0"/>
        <v>0</v>
      </c>
    </row>
    <row r="39" spans="1:4" ht="15" customHeight="1">
      <c r="A39" s="332"/>
      <c r="B39" s="333"/>
      <c r="C39" s="334"/>
      <c r="D39" s="336">
        <f t="shared" si="0"/>
        <v>0</v>
      </c>
    </row>
    <row r="40" spans="1:4" ht="15" customHeight="1">
      <c r="A40" s="332"/>
      <c r="B40" s="333"/>
      <c r="C40" s="334"/>
      <c r="D40" s="336">
        <f t="shared" si="0"/>
        <v>0</v>
      </c>
    </row>
    <row r="41" spans="1:4" ht="15" customHeight="1">
      <c r="A41" s="332"/>
      <c r="B41" s="333"/>
      <c r="C41" s="334"/>
      <c r="D41" s="336">
        <f t="shared" si="0"/>
        <v>0</v>
      </c>
    </row>
    <row r="42" spans="1:4" ht="15" customHeight="1">
      <c r="A42" s="332"/>
      <c r="B42" s="333"/>
      <c r="C42" s="334"/>
      <c r="D42" s="336">
        <f t="shared" si="0"/>
        <v>0</v>
      </c>
    </row>
    <row r="43" spans="1:4" ht="15" customHeight="1">
      <c r="A43" s="332"/>
      <c r="B43" s="333"/>
      <c r="C43" s="334"/>
      <c r="D43" s="336">
        <f t="shared" si="0"/>
        <v>0</v>
      </c>
    </row>
    <row r="44" spans="1:4" ht="30" customHeight="1">
      <c r="C44" s="290" t="s">
        <v>28</v>
      </c>
      <c r="D44" s="337">
        <f>SUM(D4:D43)</f>
        <v>0</v>
      </c>
    </row>
  </sheetData>
  <sheetProtection selectLockedCells="1"/>
  <phoneticPr fontId="4"/>
  <pageMargins left="0.9055118110236221" right="0.70866141732283472" top="0.74803149606299213" bottom="0.74803149606299213" header="0.31496062992125984" footer="0.31496062992125984"/>
  <pageSetup paperSize="9" orientation="portrait" blackAndWhite="1"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theme="0" tint="-0.34998626667073579"/>
  </sheetPr>
  <dimension ref="B1:I54"/>
  <sheetViews>
    <sheetView topLeftCell="A30" workbookViewId="0">
      <selection activeCell="D19" sqref="D19"/>
    </sheetView>
  </sheetViews>
  <sheetFormatPr defaultColWidth="9" defaultRowHeight="13"/>
  <cols>
    <col min="1" max="1" width="0.7265625" style="80" customWidth="1"/>
    <col min="2" max="2" width="3.36328125" style="80" customWidth="1"/>
    <col min="3" max="3" width="20.6328125" style="80" customWidth="1"/>
    <col min="4" max="5" width="12.6328125" style="80" customWidth="1"/>
    <col min="6" max="7" width="15.6328125" style="80" customWidth="1"/>
    <col min="8" max="8" width="20.6328125" style="80" customWidth="1"/>
    <col min="9" max="9" width="0.7265625" style="80" customWidth="1"/>
    <col min="10" max="16384" width="9" style="80"/>
  </cols>
  <sheetData>
    <row r="1" spans="2:8" ht="15.75" customHeight="1">
      <c r="B1" s="79" t="s">
        <v>43</v>
      </c>
      <c r="H1" s="81" t="s">
        <v>44</v>
      </c>
    </row>
    <row r="2" spans="2:8" ht="22.5" customHeight="1">
      <c r="G2" s="81" t="s">
        <v>45</v>
      </c>
      <c r="H2" s="88" t="s">
        <v>124</v>
      </c>
    </row>
    <row r="3" spans="2:8" ht="29.5" customHeight="1" thickBot="1">
      <c r="B3" s="658" t="s">
        <v>550</v>
      </c>
      <c r="C3" s="658"/>
      <c r="D3" s="658"/>
      <c r="E3" s="658"/>
      <c r="F3" s="658"/>
      <c r="G3" s="658"/>
      <c r="H3" s="658"/>
    </row>
    <row r="4" spans="2:8" ht="20.149999999999999" customHeight="1" thickBot="1">
      <c r="B4" s="650" t="s">
        <v>47</v>
      </c>
      <c r="C4" s="649"/>
      <c r="D4" s="648" t="s">
        <v>48</v>
      </c>
      <c r="E4" s="649"/>
      <c r="F4" s="659" t="s">
        <v>49</v>
      </c>
      <c r="G4" s="659"/>
      <c r="H4" s="660"/>
    </row>
    <row r="5" spans="2:8" ht="16" customHeight="1">
      <c r="B5" s="82"/>
      <c r="C5" s="83"/>
      <c r="D5" s="400" t="s">
        <v>469</v>
      </c>
      <c r="E5" s="401" t="s">
        <v>470</v>
      </c>
      <c r="F5" s="89"/>
      <c r="G5" s="89"/>
      <c r="H5" s="90"/>
    </row>
    <row r="6" spans="2:8" ht="16" customHeight="1">
      <c r="B6" s="281"/>
      <c r="C6" s="282"/>
      <c r="D6" s="391" t="s">
        <v>468</v>
      </c>
      <c r="E6" s="391" t="s">
        <v>468</v>
      </c>
      <c r="F6" s="89"/>
      <c r="G6" s="89"/>
      <c r="H6" s="90"/>
    </row>
    <row r="7" spans="2:8" ht="16" customHeight="1">
      <c r="B7" s="675" t="s">
        <v>50</v>
      </c>
      <c r="C7" s="676"/>
      <c r="D7" s="277"/>
      <c r="E7" s="277"/>
      <c r="F7" s="89"/>
      <c r="G7" s="89"/>
      <c r="H7" s="90"/>
    </row>
    <row r="8" spans="2:8" ht="16" customHeight="1">
      <c r="B8" s="663" t="s">
        <v>51</v>
      </c>
      <c r="C8" s="664"/>
      <c r="D8" s="392">
        <v>100000</v>
      </c>
      <c r="E8" s="392"/>
      <c r="F8" s="378" t="s">
        <v>112</v>
      </c>
      <c r="G8" s="382"/>
      <c r="H8" s="383"/>
    </row>
    <row r="9" spans="2:8" ht="16" customHeight="1">
      <c r="B9" s="663" t="s">
        <v>52</v>
      </c>
      <c r="C9" s="664"/>
      <c r="D9" s="392">
        <f>SUM(D10:D12)</f>
        <v>382950</v>
      </c>
      <c r="E9" s="392"/>
      <c r="F9" s="89"/>
      <c r="G9" s="89"/>
      <c r="H9" s="90"/>
    </row>
    <row r="10" spans="2:8" ht="16" customHeight="1">
      <c r="B10" s="389"/>
      <c r="C10" s="390" t="s">
        <v>53</v>
      </c>
      <c r="D10" s="393"/>
      <c r="E10" s="393"/>
      <c r="F10" s="91"/>
      <c r="G10" s="92"/>
      <c r="H10" s="93"/>
    </row>
    <row r="11" spans="2:8" ht="16" customHeight="1">
      <c r="B11" s="389"/>
      <c r="C11" s="390" t="s">
        <v>54</v>
      </c>
      <c r="D11" s="393">
        <v>382950</v>
      </c>
      <c r="E11" s="393"/>
      <c r="F11" s="379" t="s">
        <v>488</v>
      </c>
      <c r="G11" s="384"/>
      <c r="H11" s="385"/>
    </row>
    <row r="12" spans="2:8" ht="16" customHeight="1">
      <c r="B12" s="389"/>
      <c r="C12" s="390" t="s">
        <v>69</v>
      </c>
      <c r="D12" s="393"/>
      <c r="E12" s="393"/>
      <c r="F12" s="92"/>
      <c r="G12" s="92"/>
      <c r="H12" s="93"/>
    </row>
    <row r="13" spans="2:8" ht="16" customHeight="1">
      <c r="B13" s="663" t="s">
        <v>56</v>
      </c>
      <c r="C13" s="664"/>
      <c r="D13" s="392">
        <v>36364</v>
      </c>
      <c r="E13" s="392">
        <v>40000</v>
      </c>
      <c r="F13" s="379" t="s">
        <v>113</v>
      </c>
      <c r="G13" s="384"/>
      <c r="H13" s="385"/>
    </row>
    <row r="14" spans="2:8" ht="16" customHeight="1">
      <c r="B14" s="663" t="s">
        <v>57</v>
      </c>
      <c r="C14" s="664"/>
      <c r="D14" s="392">
        <v>4546</v>
      </c>
      <c r="E14" s="392">
        <v>5000</v>
      </c>
      <c r="F14" s="379" t="s">
        <v>114</v>
      </c>
      <c r="G14" s="92"/>
      <c r="H14" s="93"/>
    </row>
    <row r="15" spans="2:8" ht="16" customHeight="1">
      <c r="B15" s="663" t="s">
        <v>58</v>
      </c>
      <c r="C15" s="664"/>
      <c r="D15" s="392">
        <f>SUM(D16:D19)</f>
        <v>28850</v>
      </c>
      <c r="E15" s="392"/>
      <c r="F15" s="92"/>
      <c r="G15" s="92"/>
      <c r="H15" s="93"/>
    </row>
    <row r="16" spans="2:8" ht="25" customHeight="1">
      <c r="B16" s="389"/>
      <c r="C16" s="390" t="s">
        <v>115</v>
      </c>
      <c r="D16" s="393">
        <v>7850</v>
      </c>
      <c r="E16" s="393">
        <v>8635</v>
      </c>
      <c r="F16" s="673" t="s">
        <v>473</v>
      </c>
      <c r="G16" s="673"/>
      <c r="H16" s="674"/>
    </row>
    <row r="17" spans="2:9" ht="16" customHeight="1">
      <c r="B17" s="389"/>
      <c r="C17" s="390" t="s">
        <v>116</v>
      </c>
      <c r="D17" s="393">
        <v>10000</v>
      </c>
      <c r="E17" s="393">
        <v>11000</v>
      </c>
      <c r="F17" s="386" t="s">
        <v>427</v>
      </c>
      <c r="G17" s="380"/>
      <c r="H17" s="381"/>
    </row>
    <row r="18" spans="2:9" ht="16" customHeight="1">
      <c r="B18" s="389"/>
      <c r="C18" s="479" t="s">
        <v>561</v>
      </c>
      <c r="D18" s="393">
        <v>9000</v>
      </c>
      <c r="E18" s="393">
        <v>9900</v>
      </c>
      <c r="F18" s="386" t="s">
        <v>563</v>
      </c>
      <c r="G18" s="380"/>
      <c r="H18" s="381"/>
    </row>
    <row r="19" spans="2:9" ht="16" customHeight="1">
      <c r="B19" s="389"/>
      <c r="C19" s="390" t="s">
        <v>385</v>
      </c>
      <c r="D19" s="393">
        <v>2000</v>
      </c>
      <c r="E19" s="393">
        <v>2200</v>
      </c>
      <c r="F19" s="379" t="s">
        <v>424</v>
      </c>
      <c r="G19" s="92"/>
      <c r="H19" s="93"/>
    </row>
    <row r="20" spans="2:9" ht="16" customHeight="1">
      <c r="B20" s="663" t="s">
        <v>61</v>
      </c>
      <c r="C20" s="664"/>
      <c r="D20" s="392">
        <f>SUM(D21:D22)</f>
        <v>18564</v>
      </c>
      <c r="E20" s="392"/>
      <c r="F20" s="92"/>
      <c r="G20" s="92"/>
      <c r="H20" s="93"/>
    </row>
    <row r="21" spans="2:9" ht="16" customHeight="1">
      <c r="B21" s="389"/>
      <c r="C21" s="390" t="s">
        <v>62</v>
      </c>
      <c r="D21" s="393">
        <v>382</v>
      </c>
      <c r="E21" s="393">
        <v>420</v>
      </c>
      <c r="F21" s="379" t="s">
        <v>495</v>
      </c>
      <c r="G21" s="92"/>
      <c r="H21" s="93"/>
    </row>
    <row r="22" spans="2:9" ht="16" customHeight="1">
      <c r="B22" s="389"/>
      <c r="C22" s="390" t="s">
        <v>63</v>
      </c>
      <c r="D22" s="393">
        <v>18182</v>
      </c>
      <c r="E22" s="393">
        <v>20000</v>
      </c>
      <c r="F22" s="379" t="s">
        <v>425</v>
      </c>
      <c r="G22" s="92"/>
      <c r="H22" s="93"/>
    </row>
    <row r="23" spans="2:9" ht="16" customHeight="1">
      <c r="B23" s="669" t="s">
        <v>64</v>
      </c>
      <c r="C23" s="670"/>
      <c r="D23" s="392">
        <f>SUM(D24:D26)</f>
        <v>244546</v>
      </c>
      <c r="E23" s="392">
        <f>SUM(E24:E26)</f>
        <v>269000</v>
      </c>
      <c r="H23" s="283"/>
    </row>
    <row r="24" spans="2:9" ht="16" customHeight="1">
      <c r="B24" s="387"/>
      <c r="C24" s="388"/>
      <c r="D24" s="393">
        <v>50000</v>
      </c>
      <c r="E24" s="393">
        <v>55000</v>
      </c>
      <c r="F24" s="379" t="s">
        <v>118</v>
      </c>
      <c r="G24" s="92"/>
      <c r="H24" s="93"/>
    </row>
    <row r="25" spans="2:9" ht="16" customHeight="1">
      <c r="B25" s="387"/>
      <c r="C25" s="388"/>
      <c r="D25" s="393">
        <v>54546</v>
      </c>
      <c r="E25" s="393">
        <v>60000</v>
      </c>
      <c r="F25" s="379" t="s">
        <v>117</v>
      </c>
      <c r="G25" s="92"/>
      <c r="H25" s="93"/>
    </row>
    <row r="26" spans="2:9" ht="16" customHeight="1">
      <c r="B26" s="387"/>
      <c r="C26" s="388"/>
      <c r="D26" s="393">
        <v>140000</v>
      </c>
      <c r="E26" s="393">
        <v>154000</v>
      </c>
      <c r="F26" s="677" t="s">
        <v>429</v>
      </c>
      <c r="G26" s="678"/>
      <c r="H26" s="679"/>
    </row>
    <row r="27" spans="2:9" ht="16" customHeight="1">
      <c r="B27" s="663" t="s">
        <v>503</v>
      </c>
      <c r="C27" s="664"/>
      <c r="D27" s="392">
        <v>80000</v>
      </c>
      <c r="E27" s="392">
        <v>88000</v>
      </c>
      <c r="F27" s="379" t="s">
        <v>502</v>
      </c>
      <c r="G27" s="92"/>
      <c r="H27" s="93"/>
      <c r="I27" s="86"/>
    </row>
    <row r="28" spans="2:9" ht="16" customHeight="1" thickBot="1">
      <c r="B28" s="663" t="s">
        <v>32</v>
      </c>
      <c r="C28" s="664"/>
      <c r="D28" s="392">
        <f>SUM(D8,D9,D13,D14,D15,D20,D23,D27)</f>
        <v>895820</v>
      </c>
      <c r="E28" s="392"/>
      <c r="F28" s="92"/>
      <c r="G28" s="92"/>
      <c r="H28" s="93"/>
    </row>
    <row r="29" spans="2:9" ht="16" customHeight="1">
      <c r="B29" s="671" t="s">
        <v>65</v>
      </c>
      <c r="C29" s="672"/>
      <c r="D29" s="394"/>
      <c r="E29" s="394"/>
      <c r="F29" s="94"/>
      <c r="G29" s="94"/>
      <c r="H29" s="95"/>
    </row>
    <row r="30" spans="2:9" ht="16" customHeight="1">
      <c r="B30" s="663" t="s">
        <v>66</v>
      </c>
      <c r="C30" s="664"/>
      <c r="D30" s="392">
        <f>SUM(D31:D33)</f>
        <v>564800</v>
      </c>
      <c r="E30" s="392"/>
      <c r="F30" s="96"/>
      <c r="G30" s="96"/>
      <c r="H30" s="97"/>
    </row>
    <row r="31" spans="2:9" ht="16" customHeight="1">
      <c r="B31" s="389"/>
      <c r="C31" s="390" t="s">
        <v>67</v>
      </c>
      <c r="D31" s="393"/>
      <c r="E31" s="393"/>
      <c r="F31" s="96"/>
      <c r="G31" s="96"/>
      <c r="H31" s="97"/>
    </row>
    <row r="32" spans="2:9" ht="16" customHeight="1">
      <c r="B32" s="389"/>
      <c r="C32" s="390" t="s">
        <v>68</v>
      </c>
      <c r="D32" s="393">
        <v>564800</v>
      </c>
      <c r="E32" s="393"/>
      <c r="F32" s="379" t="s">
        <v>489</v>
      </c>
      <c r="G32" s="96"/>
      <c r="H32" s="97"/>
    </row>
    <row r="33" spans="2:9" ht="16" customHeight="1">
      <c r="B33" s="389"/>
      <c r="C33" s="390" t="s">
        <v>119</v>
      </c>
      <c r="D33" s="393"/>
      <c r="E33" s="393"/>
      <c r="F33" s="379" t="s">
        <v>490</v>
      </c>
      <c r="G33" s="96"/>
      <c r="H33" s="97"/>
    </row>
    <row r="34" spans="2:9" ht="16" customHeight="1" thickBot="1">
      <c r="B34" s="665" t="s">
        <v>32</v>
      </c>
      <c r="C34" s="666"/>
      <c r="D34" s="395">
        <f>D30</f>
        <v>564800</v>
      </c>
      <c r="E34" s="395"/>
      <c r="F34" s="98"/>
      <c r="G34" s="98"/>
      <c r="H34" s="99"/>
    </row>
    <row r="35" spans="2:9" ht="16" customHeight="1">
      <c r="B35" s="671" t="s">
        <v>70</v>
      </c>
      <c r="C35" s="672"/>
      <c r="D35" s="392"/>
      <c r="E35" s="392"/>
      <c r="F35" s="96"/>
      <c r="G35" s="96"/>
      <c r="H35" s="97"/>
    </row>
    <row r="36" spans="2:9" ht="16" customHeight="1">
      <c r="B36" s="663" t="s">
        <v>66</v>
      </c>
      <c r="C36" s="664"/>
      <c r="D36" s="392">
        <f>SUM(D37:D39)</f>
        <v>192780</v>
      </c>
      <c r="E36" s="392"/>
      <c r="F36" s="96"/>
      <c r="G36" s="96"/>
      <c r="H36" s="97"/>
    </row>
    <row r="37" spans="2:9" ht="16" customHeight="1">
      <c r="B37" s="389"/>
      <c r="C37" s="390" t="s">
        <v>67</v>
      </c>
      <c r="D37" s="393"/>
      <c r="E37" s="393"/>
      <c r="F37" s="92"/>
      <c r="G37" s="96"/>
      <c r="H37" s="97"/>
    </row>
    <row r="38" spans="2:9" ht="16" customHeight="1">
      <c r="B38" s="389"/>
      <c r="C38" s="390" t="s">
        <v>68</v>
      </c>
      <c r="D38" s="393">
        <v>192780</v>
      </c>
      <c r="E38" s="393"/>
      <c r="F38" s="379" t="s">
        <v>491</v>
      </c>
      <c r="G38" s="96"/>
      <c r="H38" s="97"/>
    </row>
    <row r="39" spans="2:9" ht="16" customHeight="1">
      <c r="B39" s="389"/>
      <c r="C39" s="390" t="s">
        <v>119</v>
      </c>
      <c r="D39" s="393"/>
      <c r="E39" s="393"/>
      <c r="F39" s="96"/>
      <c r="G39" s="96"/>
      <c r="H39" s="97"/>
    </row>
    <row r="40" spans="2:9" ht="16" customHeight="1">
      <c r="B40" s="663" t="s">
        <v>58</v>
      </c>
      <c r="C40" s="664"/>
      <c r="D40" s="392">
        <f>SUM(D41:D44)</f>
        <v>10975</v>
      </c>
      <c r="E40" s="392"/>
      <c r="F40" s="96"/>
      <c r="G40" s="96"/>
      <c r="H40" s="97"/>
    </row>
    <row r="41" spans="2:9" ht="25" customHeight="1">
      <c r="B41" s="389"/>
      <c r="C41" s="390" t="s">
        <v>71</v>
      </c>
      <c r="D41" s="393">
        <v>1475</v>
      </c>
      <c r="E41" s="393">
        <v>1622</v>
      </c>
      <c r="F41" s="673" t="s">
        <v>474</v>
      </c>
      <c r="G41" s="673"/>
      <c r="H41" s="674"/>
    </row>
    <row r="42" spans="2:9" ht="16" customHeight="1">
      <c r="B42" s="389"/>
      <c r="C42" s="390" t="s">
        <v>72</v>
      </c>
      <c r="D42" s="393">
        <v>2500</v>
      </c>
      <c r="E42" s="393">
        <v>2750</v>
      </c>
      <c r="F42" s="386" t="s">
        <v>426</v>
      </c>
      <c r="G42" s="384"/>
      <c r="H42" s="385"/>
    </row>
    <row r="43" spans="2:9" ht="16" customHeight="1">
      <c r="B43" s="389"/>
      <c r="C43" s="479" t="s">
        <v>561</v>
      </c>
      <c r="D43" s="393">
        <v>5000</v>
      </c>
      <c r="E43" s="393">
        <v>5500</v>
      </c>
      <c r="F43" s="96" t="s">
        <v>564</v>
      </c>
      <c r="G43" s="92"/>
      <c r="H43" s="93"/>
    </row>
    <row r="44" spans="2:9" ht="16" customHeight="1">
      <c r="B44" s="389"/>
      <c r="C44" s="390" t="s">
        <v>73</v>
      </c>
      <c r="D44" s="393">
        <v>2000</v>
      </c>
      <c r="E44" s="393">
        <v>2200</v>
      </c>
      <c r="F44" s="379" t="s">
        <v>424</v>
      </c>
      <c r="G44" s="92"/>
      <c r="H44" s="93"/>
    </row>
    <row r="45" spans="2:9" ht="16" customHeight="1">
      <c r="B45" s="663" t="s">
        <v>61</v>
      </c>
      <c r="C45" s="664"/>
      <c r="D45" s="392">
        <f>SUM(D46:D46)</f>
        <v>382</v>
      </c>
      <c r="E45" s="392"/>
      <c r="F45" s="96"/>
      <c r="G45" s="96"/>
      <c r="H45" s="97"/>
    </row>
    <row r="46" spans="2:9" ht="16" customHeight="1">
      <c r="B46" s="389"/>
      <c r="C46" s="390" t="s">
        <v>74</v>
      </c>
      <c r="D46" s="393">
        <v>382</v>
      </c>
      <c r="E46" s="393">
        <v>420</v>
      </c>
      <c r="F46" s="379" t="s">
        <v>495</v>
      </c>
      <c r="G46" s="92"/>
      <c r="H46" s="93"/>
    </row>
    <row r="47" spans="2:9" ht="16" customHeight="1">
      <c r="B47" s="389"/>
      <c r="C47" s="390" t="s">
        <v>472</v>
      </c>
      <c r="D47" s="393"/>
      <c r="E47" s="396"/>
      <c r="F47" s="92"/>
      <c r="G47" s="92"/>
      <c r="H47" s="93"/>
    </row>
    <row r="48" spans="2:9" ht="16" customHeight="1">
      <c r="B48" s="669" t="s">
        <v>64</v>
      </c>
      <c r="C48" s="670"/>
      <c r="D48" s="392">
        <f>SUM(D49:D50)</f>
        <v>43182</v>
      </c>
      <c r="E48" s="397">
        <f>SUM(E49:E50)</f>
        <v>47500</v>
      </c>
      <c r="H48" s="283"/>
      <c r="I48" s="284"/>
    </row>
    <row r="49" spans="2:8" ht="16" customHeight="1">
      <c r="B49" s="387"/>
      <c r="C49" s="388"/>
      <c r="D49" s="393">
        <v>25000</v>
      </c>
      <c r="E49" s="393">
        <v>27500</v>
      </c>
      <c r="F49" s="379" t="s">
        <v>121</v>
      </c>
      <c r="G49" s="96"/>
      <c r="H49" s="97"/>
    </row>
    <row r="50" spans="2:8" ht="16" customHeight="1">
      <c r="B50" s="387"/>
      <c r="C50" s="388"/>
      <c r="D50" s="393">
        <v>18182</v>
      </c>
      <c r="E50" s="393">
        <v>20000</v>
      </c>
      <c r="F50" s="379" t="s">
        <v>120</v>
      </c>
      <c r="G50" s="96"/>
      <c r="H50" s="97"/>
    </row>
    <row r="51" spans="2:8" ht="16" customHeight="1">
      <c r="B51" s="663" t="s">
        <v>75</v>
      </c>
      <c r="C51" s="664"/>
      <c r="D51" s="392"/>
      <c r="E51" s="392"/>
      <c r="F51" s="96"/>
      <c r="G51" s="96"/>
      <c r="H51" s="97"/>
    </row>
    <row r="52" spans="2:8" ht="16" customHeight="1" thickBot="1">
      <c r="B52" s="665" t="s">
        <v>32</v>
      </c>
      <c r="C52" s="666"/>
      <c r="D52" s="392">
        <f>SUM(D36,D40,D45,D48,D51)</f>
        <v>247319</v>
      </c>
      <c r="E52" s="392"/>
      <c r="F52" s="96"/>
      <c r="G52" s="96"/>
      <c r="H52" s="97"/>
    </row>
    <row r="53" spans="2:8" ht="16" customHeight="1" thickBot="1">
      <c r="B53" s="667" t="s">
        <v>28</v>
      </c>
      <c r="C53" s="668"/>
      <c r="D53" s="398">
        <f>SUM(D28,D34,D52)</f>
        <v>1707939</v>
      </c>
      <c r="E53" s="398"/>
      <c r="F53" s="84"/>
      <c r="G53" s="84"/>
      <c r="H53" s="85"/>
    </row>
    <row r="54" spans="2:8">
      <c r="B54" s="399" t="s">
        <v>76</v>
      </c>
      <c r="C54" s="147" t="s">
        <v>352</v>
      </c>
    </row>
  </sheetData>
  <sheetProtection selectLockedCells="1"/>
  <mergeCells count="28">
    <mergeCell ref="F41:H41"/>
    <mergeCell ref="B3:H3"/>
    <mergeCell ref="F4:H4"/>
    <mergeCell ref="B14:C14"/>
    <mergeCell ref="B15:C15"/>
    <mergeCell ref="B7:C7"/>
    <mergeCell ref="B8:C8"/>
    <mergeCell ref="B27:C27"/>
    <mergeCell ref="B28:C28"/>
    <mergeCell ref="F16:H16"/>
    <mergeCell ref="D4:E4"/>
    <mergeCell ref="F26:H26"/>
    <mergeCell ref="B51:C51"/>
    <mergeCell ref="B52:C52"/>
    <mergeCell ref="B53:C53"/>
    <mergeCell ref="B4:C4"/>
    <mergeCell ref="B36:C36"/>
    <mergeCell ref="B40:C40"/>
    <mergeCell ref="B45:C45"/>
    <mergeCell ref="B48:C48"/>
    <mergeCell ref="B35:C35"/>
    <mergeCell ref="B20:C20"/>
    <mergeCell ref="B23:C23"/>
    <mergeCell ref="B29:C29"/>
    <mergeCell ref="B30:C30"/>
    <mergeCell ref="B9:C9"/>
    <mergeCell ref="B13:C13"/>
    <mergeCell ref="B34:C34"/>
  </mergeCells>
  <phoneticPr fontId="4"/>
  <pageMargins left="0.19685039370078741" right="0" top="0.11811023622047245" bottom="0.11811023622047245" header="0.51181102362204722" footer="0.51181102362204722"/>
  <pageSetup paperSize="9" scale="97" orientation="portrait" blackAndWhite="1"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00B0F0"/>
  </sheetPr>
  <dimension ref="A1:AH45"/>
  <sheetViews>
    <sheetView view="pageBreakPreview" topLeftCell="B4" zoomScale="120" zoomScaleNormal="100" zoomScaleSheetLayoutView="120" workbookViewId="0">
      <selection activeCell="I24" sqref="I24"/>
    </sheetView>
  </sheetViews>
  <sheetFormatPr defaultColWidth="9" defaultRowHeight="13"/>
  <cols>
    <col min="1" max="1" width="20.6328125" style="1" hidden="1" customWidth="1"/>
    <col min="2" max="5" width="4.6328125" style="1" customWidth="1"/>
    <col min="6" max="6" width="4.08984375" style="1" customWidth="1"/>
    <col min="7" max="7" width="4.6328125" style="1" customWidth="1"/>
    <col min="8" max="14" width="4.08984375" style="1" customWidth="1"/>
    <col min="15" max="15" width="4.6328125" style="1" customWidth="1"/>
    <col min="16" max="16" width="5.90625" style="1" customWidth="1"/>
    <col min="17" max="17" width="7.6328125" style="1" customWidth="1"/>
    <col min="18" max="29" width="4.08984375" style="1" customWidth="1"/>
    <col min="30" max="31" width="3.90625" style="1" customWidth="1"/>
    <col min="32" max="32" width="7.6328125" style="1" customWidth="1"/>
    <col min="33" max="33" width="8.26953125" style="1" customWidth="1"/>
    <col min="34" max="34" width="18.6328125" style="1" customWidth="1"/>
    <col min="35" max="16384" width="9" style="1"/>
  </cols>
  <sheetData>
    <row r="1" spans="1:34">
      <c r="R1" s="474" t="str">
        <f>IF(R12+S12&gt;0,"","責任者数確認")</f>
        <v>責任者数確認</v>
      </c>
      <c r="S1" s="474"/>
      <c r="T1" s="474" t="str">
        <f>IF(T12+U12&gt;0,"","教育担当者数確認")</f>
        <v>教育担当者数確認</v>
      </c>
      <c r="U1" s="474"/>
      <c r="V1" s="474" t="str">
        <f>IF(V12+W12&gt;0,"","実施指導者数確認")</f>
        <v>実施指導者数確認</v>
      </c>
      <c r="W1" s="474"/>
      <c r="X1" s="474"/>
      <c r="Y1" s="474"/>
      <c r="Z1" s="474"/>
    </row>
    <row r="2" spans="1:34">
      <c r="B2" s="1" t="s">
        <v>77</v>
      </c>
    </row>
    <row r="4" spans="1:34" ht="20.149999999999999" customHeight="1">
      <c r="B4" s="699" t="s">
        <v>78</v>
      </c>
      <c r="C4" s="699"/>
      <c r="D4" s="699"/>
      <c r="E4" s="699"/>
      <c r="F4" s="699"/>
      <c r="G4" s="699"/>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row>
    <row r="5" spans="1:34" ht="20.149999999999999" customHeight="1"/>
    <row r="6" spans="1:34" ht="18.75" customHeight="1">
      <c r="AD6" s="65"/>
      <c r="AE6" s="7" t="s">
        <v>149</v>
      </c>
      <c r="AF6" s="706" t="str">
        <f>IF(入力シート!C13=""," ",入力シート!C13)</f>
        <v xml:space="preserve"> </v>
      </c>
      <c r="AG6" s="706"/>
    </row>
    <row r="7" spans="1:34" ht="13.5" thickBot="1"/>
    <row r="8" spans="1:34" ht="25" customHeight="1">
      <c r="B8" s="700" t="s">
        <v>452</v>
      </c>
      <c r="C8" s="703" t="s">
        <v>79</v>
      </c>
      <c r="D8" s="692" t="s">
        <v>389</v>
      </c>
      <c r="E8" s="693"/>
      <c r="F8" s="693"/>
      <c r="G8" s="693"/>
      <c r="H8" s="694"/>
      <c r="I8" s="712" t="s">
        <v>392</v>
      </c>
      <c r="J8" s="693"/>
      <c r="K8" s="694"/>
      <c r="L8" s="712" t="s">
        <v>453</v>
      </c>
      <c r="M8" s="693"/>
      <c r="N8" s="694"/>
      <c r="O8" s="703" t="s">
        <v>132</v>
      </c>
      <c r="P8" s="710" t="s">
        <v>551</v>
      </c>
      <c r="Q8" s="710" t="s">
        <v>458</v>
      </c>
      <c r="R8" s="683" t="s">
        <v>80</v>
      </c>
      <c r="S8" s="684"/>
      <c r="T8" s="684"/>
      <c r="U8" s="684"/>
      <c r="V8" s="684"/>
      <c r="W8" s="705"/>
      <c r="X8" s="707" t="s">
        <v>81</v>
      </c>
      <c r="Y8" s="707" t="s">
        <v>82</v>
      </c>
      <c r="Z8" s="683" t="s">
        <v>83</v>
      </c>
      <c r="AA8" s="684"/>
      <c r="AB8" s="684"/>
      <c r="AC8" s="684"/>
      <c r="AD8" s="684"/>
      <c r="AE8" s="684"/>
      <c r="AF8" s="684"/>
      <c r="AG8" s="680" t="s">
        <v>84</v>
      </c>
      <c r="AH8" s="224" t="str">
        <f>IF(D12=入力シート!D26,"","×")</f>
        <v>×</v>
      </c>
    </row>
    <row r="9" spans="1:34" ht="25.5" customHeight="1">
      <c r="B9" s="701"/>
      <c r="C9" s="704"/>
      <c r="D9" s="697" t="s">
        <v>456</v>
      </c>
      <c r="E9" s="695" t="s">
        <v>454</v>
      </c>
      <c r="F9" s="241"/>
      <c r="G9" s="695" t="s">
        <v>455</v>
      </c>
      <c r="H9" s="241"/>
      <c r="I9" s="211"/>
      <c r="J9" s="713" t="s">
        <v>390</v>
      </c>
      <c r="K9" s="715" t="s">
        <v>391</v>
      </c>
      <c r="L9" s="211"/>
      <c r="M9" s="713" t="s">
        <v>393</v>
      </c>
      <c r="N9" s="715" t="s">
        <v>394</v>
      </c>
      <c r="O9" s="704"/>
      <c r="P9" s="711"/>
      <c r="Q9" s="711"/>
      <c r="R9" s="688" t="s">
        <v>409</v>
      </c>
      <c r="S9" s="691"/>
      <c r="T9" s="688" t="s">
        <v>410</v>
      </c>
      <c r="U9" s="691"/>
      <c r="V9" s="688" t="s">
        <v>411</v>
      </c>
      <c r="W9" s="691"/>
      <c r="X9" s="708"/>
      <c r="Y9" s="708"/>
      <c r="Z9" s="688" t="s">
        <v>125</v>
      </c>
      <c r="AA9" s="689"/>
      <c r="AB9" s="689"/>
      <c r="AC9" s="690"/>
      <c r="AD9" s="685" t="s">
        <v>85</v>
      </c>
      <c r="AE9" s="685" t="s">
        <v>86</v>
      </c>
      <c r="AF9" s="685" t="s">
        <v>459</v>
      </c>
      <c r="AG9" s="681"/>
      <c r="AH9" s="224" t="str">
        <f>IF(E12=入力シート!D27,"","×")</f>
        <v>×</v>
      </c>
    </row>
    <row r="10" spans="1:34" ht="40.5" customHeight="1" thickBot="1">
      <c r="B10" s="702"/>
      <c r="C10" s="687"/>
      <c r="D10" s="698"/>
      <c r="E10" s="696"/>
      <c r="F10" s="339" t="s">
        <v>127</v>
      </c>
      <c r="G10" s="696"/>
      <c r="H10" s="339" t="s">
        <v>127</v>
      </c>
      <c r="I10" s="212"/>
      <c r="J10" s="714"/>
      <c r="K10" s="716"/>
      <c r="L10" s="212"/>
      <c r="M10" s="714"/>
      <c r="N10" s="716"/>
      <c r="O10" s="687"/>
      <c r="P10" s="698"/>
      <c r="Q10" s="698"/>
      <c r="R10" s="217" t="s">
        <v>412</v>
      </c>
      <c r="S10" s="219" t="s">
        <v>413</v>
      </c>
      <c r="T10" s="217" t="s">
        <v>412</v>
      </c>
      <c r="U10" s="219" t="s">
        <v>413</v>
      </c>
      <c r="V10" s="217" t="s">
        <v>412</v>
      </c>
      <c r="W10" s="219" t="s">
        <v>413</v>
      </c>
      <c r="X10" s="709"/>
      <c r="Y10" s="709"/>
      <c r="Z10" s="100" t="s">
        <v>126</v>
      </c>
      <c r="AA10" s="217" t="s">
        <v>253</v>
      </c>
      <c r="AB10" s="218" t="s">
        <v>254</v>
      </c>
      <c r="AC10" s="219" t="s">
        <v>255</v>
      </c>
      <c r="AD10" s="686"/>
      <c r="AE10" s="686"/>
      <c r="AF10" s="687"/>
      <c r="AG10" s="682"/>
      <c r="AH10" s="224" t="str">
        <f>IF(G12=入力シート!D28,"","×")</f>
        <v>×</v>
      </c>
    </row>
    <row r="11" spans="1:34" s="17" customFormat="1" ht="11.25" customHeight="1">
      <c r="B11" s="75" t="s">
        <v>87</v>
      </c>
      <c r="C11" s="76" t="s">
        <v>42</v>
      </c>
      <c r="D11" s="76" t="s">
        <v>42</v>
      </c>
      <c r="E11" s="101" t="s">
        <v>42</v>
      </c>
      <c r="F11" s="102" t="s">
        <v>42</v>
      </c>
      <c r="G11" s="101" t="s">
        <v>42</v>
      </c>
      <c r="H11" s="102" t="s">
        <v>42</v>
      </c>
      <c r="I11" s="101" t="s">
        <v>88</v>
      </c>
      <c r="J11" s="213" t="s">
        <v>88</v>
      </c>
      <c r="K11" s="102" t="s">
        <v>88</v>
      </c>
      <c r="L11" s="101" t="s">
        <v>88</v>
      </c>
      <c r="M11" s="214" t="s">
        <v>88</v>
      </c>
      <c r="N11" s="215" t="s">
        <v>88</v>
      </c>
      <c r="O11" s="76"/>
      <c r="P11" s="76"/>
      <c r="Q11" s="103"/>
      <c r="R11" s="216" t="s">
        <v>42</v>
      </c>
      <c r="S11" s="102" t="s">
        <v>42</v>
      </c>
      <c r="T11" s="216" t="s">
        <v>42</v>
      </c>
      <c r="U11" s="102" t="s">
        <v>42</v>
      </c>
      <c r="V11" s="216" t="s">
        <v>42</v>
      </c>
      <c r="W11" s="102" t="s">
        <v>42</v>
      </c>
      <c r="X11" s="103"/>
      <c r="Y11" s="103"/>
      <c r="Z11" s="76" t="s">
        <v>42</v>
      </c>
      <c r="AA11" s="216" t="s">
        <v>42</v>
      </c>
      <c r="AB11" s="213" t="s">
        <v>42</v>
      </c>
      <c r="AC11" s="102" t="s">
        <v>42</v>
      </c>
      <c r="AD11" s="76" t="s">
        <v>89</v>
      </c>
      <c r="AE11" s="76" t="s">
        <v>90</v>
      </c>
      <c r="AF11" s="103"/>
      <c r="AG11" s="104"/>
    </row>
    <row r="12" spans="1:34" s="65" customFormat="1" ht="90" customHeight="1" thickBot="1">
      <c r="A12" s="363">
        <f>入力シート!C13</f>
        <v>0</v>
      </c>
      <c r="B12" s="343"/>
      <c r="C12" s="344"/>
      <c r="D12" s="345" t="str">
        <f>IF(入力シート!D26="","0",入力シート!D26)</f>
        <v>0</v>
      </c>
      <c r="E12" s="346" t="str">
        <f>IF(入力シート!D27="","0",入力シート!D27)</f>
        <v>0</v>
      </c>
      <c r="F12" s="347"/>
      <c r="G12" s="346" t="str">
        <f>IF(入力シート!D28="","0",入力シート!D28)</f>
        <v>0</v>
      </c>
      <c r="H12" s="347"/>
      <c r="I12" s="348"/>
      <c r="J12" s="349"/>
      <c r="K12" s="350"/>
      <c r="L12" s="348"/>
      <c r="M12" s="349"/>
      <c r="N12" s="350"/>
      <c r="O12" s="351"/>
      <c r="P12" s="342"/>
      <c r="Q12" s="361"/>
      <c r="R12" s="352"/>
      <c r="S12" s="353"/>
      <c r="T12" s="354"/>
      <c r="U12" s="355"/>
      <c r="V12" s="356"/>
      <c r="W12" s="355"/>
      <c r="X12" s="342"/>
      <c r="Y12" s="342"/>
      <c r="Z12" s="357">
        <f>IF(SUM(AA12:AC12)=0,"　",SUM(AA12:AC12))</f>
        <v>1</v>
      </c>
      <c r="AA12" s="358"/>
      <c r="AB12" s="359"/>
      <c r="AC12" s="347">
        <v>1</v>
      </c>
      <c r="AD12" s="360"/>
      <c r="AE12" s="360"/>
      <c r="AF12" s="361"/>
      <c r="AG12" s="362"/>
    </row>
    <row r="13" spans="1:34" ht="7.5" customHeight="1"/>
    <row r="14" spans="1:34" s="17" customFormat="1" ht="12" customHeight="1">
      <c r="B14" s="340" t="s">
        <v>76</v>
      </c>
      <c r="C14" s="78" t="s">
        <v>140</v>
      </c>
      <c r="D14" s="78"/>
      <c r="E14" s="78"/>
      <c r="F14" s="4"/>
      <c r="AH14" s="105" t="s">
        <v>95</v>
      </c>
    </row>
    <row r="15" spans="1:34" s="17" customFormat="1" ht="12" customHeight="1">
      <c r="B15" s="78"/>
      <c r="C15" s="78" t="s">
        <v>396</v>
      </c>
      <c r="D15" s="78"/>
      <c r="E15" s="78"/>
      <c r="F15" s="4"/>
      <c r="AH15" s="105" t="s">
        <v>92</v>
      </c>
    </row>
    <row r="16" spans="1:34" s="17" customFormat="1" ht="12" customHeight="1">
      <c r="B16" s="78"/>
      <c r="C16" s="78" t="s">
        <v>397</v>
      </c>
      <c r="D16" s="78"/>
      <c r="E16" s="78"/>
      <c r="F16" s="4"/>
      <c r="AH16" s="105" t="s">
        <v>133</v>
      </c>
    </row>
    <row r="17" spans="2:34" s="17" customFormat="1" ht="12" customHeight="1">
      <c r="B17" s="78"/>
      <c r="C17" s="78" t="s">
        <v>398</v>
      </c>
      <c r="D17" s="78"/>
      <c r="E17" s="78"/>
      <c r="F17" s="4"/>
      <c r="AH17" s="105" t="s">
        <v>134</v>
      </c>
    </row>
    <row r="18" spans="2:34" s="17" customFormat="1" ht="12" customHeight="1">
      <c r="B18" s="78"/>
      <c r="C18" s="78" t="s">
        <v>399</v>
      </c>
      <c r="D18" s="78"/>
      <c r="E18" s="78"/>
      <c r="F18" s="4"/>
      <c r="AH18" s="105" t="s">
        <v>135</v>
      </c>
    </row>
    <row r="19" spans="2:34" s="17" customFormat="1" ht="12" customHeight="1">
      <c r="B19" s="78"/>
      <c r="C19" s="78" t="s">
        <v>141</v>
      </c>
      <c r="D19" s="78"/>
      <c r="E19" s="78"/>
      <c r="F19" s="4"/>
      <c r="AH19" s="105" t="s">
        <v>99</v>
      </c>
    </row>
    <row r="20" spans="2:34" s="17" customFormat="1" ht="12" customHeight="1">
      <c r="B20" s="78"/>
      <c r="C20" s="78" t="s">
        <v>142</v>
      </c>
      <c r="D20" s="78"/>
      <c r="E20" s="78"/>
      <c r="F20" s="4"/>
    </row>
    <row r="21" spans="2:34" s="17" customFormat="1" ht="12" customHeight="1">
      <c r="B21" s="78"/>
      <c r="C21" s="78" t="s">
        <v>143</v>
      </c>
      <c r="D21" s="78" t="s">
        <v>144</v>
      </c>
      <c r="E21" s="78"/>
      <c r="F21" s="4"/>
    </row>
    <row r="22" spans="2:34" s="17" customFormat="1" ht="12" customHeight="1">
      <c r="B22" s="78"/>
      <c r="C22" s="78" t="s">
        <v>145</v>
      </c>
      <c r="D22" s="78"/>
      <c r="E22" s="78"/>
      <c r="F22" s="4"/>
    </row>
    <row r="23" spans="2:34" s="17" customFormat="1" ht="12" customHeight="1">
      <c r="B23" s="78"/>
      <c r="C23" s="78" t="s">
        <v>146</v>
      </c>
      <c r="D23" s="78"/>
      <c r="E23" s="78"/>
      <c r="F23" s="4"/>
    </row>
    <row r="24" spans="2:34" s="17" customFormat="1" ht="12" customHeight="1">
      <c r="B24" s="78"/>
      <c r="C24" s="78"/>
      <c r="D24" s="78" t="s">
        <v>147</v>
      </c>
      <c r="E24" s="78"/>
      <c r="F24" s="4"/>
    </row>
    <row r="25" spans="2:34" s="17" customFormat="1" ht="12" customHeight="1">
      <c r="B25" s="78"/>
      <c r="C25" s="78"/>
      <c r="D25" s="78" t="s">
        <v>148</v>
      </c>
      <c r="E25" s="78"/>
      <c r="F25" s="4"/>
    </row>
    <row r="26" spans="2:34" s="17" customFormat="1" ht="12" customHeight="1">
      <c r="B26" s="78"/>
      <c r="C26" s="78" t="s">
        <v>322</v>
      </c>
      <c r="D26" s="78"/>
      <c r="E26" s="78"/>
      <c r="F26" s="4"/>
    </row>
    <row r="27" spans="2:34" s="17" customFormat="1" ht="12" customHeight="1">
      <c r="B27" s="78"/>
      <c r="C27" s="78" t="s">
        <v>318</v>
      </c>
      <c r="D27" s="78"/>
      <c r="E27" s="78"/>
      <c r="F27" s="4"/>
    </row>
    <row r="28" spans="2:34" s="17" customFormat="1" ht="12" customHeight="1">
      <c r="B28" s="78"/>
      <c r="C28" s="78" t="s">
        <v>320</v>
      </c>
      <c r="D28" s="192"/>
      <c r="E28" s="192"/>
      <c r="F28" s="133"/>
      <c r="G28" s="134"/>
      <c r="H28" s="134"/>
      <c r="I28" s="134"/>
      <c r="J28" s="134"/>
      <c r="K28" s="134"/>
      <c r="L28" s="134"/>
      <c r="M28" s="134"/>
      <c r="N28" s="134"/>
      <c r="O28" s="134"/>
      <c r="P28" s="134"/>
      <c r="Q28" s="134"/>
    </row>
    <row r="29" spans="2:34" s="17" customFormat="1" ht="12" customHeight="1">
      <c r="B29" s="78"/>
      <c r="C29" s="78" t="s">
        <v>137</v>
      </c>
      <c r="D29" s="78"/>
      <c r="E29" s="78"/>
      <c r="F29" s="4"/>
    </row>
    <row r="30" spans="2:34" s="17" customFormat="1" ht="12" customHeight="1">
      <c r="B30" s="78"/>
      <c r="C30" s="78" t="s">
        <v>136</v>
      </c>
      <c r="D30" s="78"/>
      <c r="E30" s="78"/>
      <c r="F30" s="4"/>
    </row>
    <row r="31" spans="2:34" s="17" customFormat="1" ht="12" customHeight="1">
      <c r="B31" s="78"/>
      <c r="C31" s="78" t="s">
        <v>400</v>
      </c>
      <c r="D31" s="78"/>
      <c r="E31" s="78"/>
      <c r="F31" s="4"/>
    </row>
    <row r="32" spans="2:34" s="17" customFormat="1" ht="12" customHeight="1">
      <c r="B32" s="78"/>
      <c r="C32" s="78" t="s">
        <v>138</v>
      </c>
      <c r="D32" s="78"/>
      <c r="E32" s="78"/>
      <c r="F32" s="4"/>
    </row>
    <row r="33" spans="2:17" s="17" customFormat="1" ht="12" customHeight="1">
      <c r="B33" s="78"/>
      <c r="C33" s="78" t="s">
        <v>139</v>
      </c>
      <c r="D33" s="78"/>
      <c r="E33" s="78"/>
      <c r="F33" s="4"/>
    </row>
    <row r="38" spans="2:17">
      <c r="C38" s="105" t="s">
        <v>93</v>
      </c>
      <c r="D38" s="105" t="s">
        <v>94</v>
      </c>
      <c r="E38" s="105"/>
      <c r="F38" s="105" t="s">
        <v>128</v>
      </c>
      <c r="G38" s="105"/>
      <c r="H38" s="105"/>
      <c r="J38" s="105"/>
      <c r="K38" s="105"/>
      <c r="L38" s="24"/>
      <c r="M38" s="24"/>
      <c r="N38" s="24"/>
      <c r="O38" s="24"/>
      <c r="P38" s="24"/>
      <c r="Q38" s="24"/>
    </row>
    <row r="39" spans="2:17">
      <c r="C39" s="105" t="s">
        <v>96</v>
      </c>
      <c r="D39" s="105" t="s">
        <v>97</v>
      </c>
      <c r="E39" s="105"/>
      <c r="F39" s="105" t="s">
        <v>129</v>
      </c>
      <c r="G39" s="105"/>
      <c r="H39" s="105"/>
      <c r="J39" s="105"/>
      <c r="K39" s="105"/>
      <c r="L39" s="24"/>
      <c r="M39" s="24"/>
      <c r="N39" s="24"/>
      <c r="O39" s="24"/>
      <c r="P39" s="24"/>
      <c r="Q39" s="24"/>
    </row>
    <row r="40" spans="2:17">
      <c r="C40" s="105" t="s">
        <v>98</v>
      </c>
      <c r="D40" s="105"/>
      <c r="E40" s="105"/>
      <c r="F40" s="105" t="s">
        <v>130</v>
      </c>
      <c r="G40" s="105"/>
      <c r="H40" s="105"/>
      <c r="J40" s="105"/>
      <c r="K40" s="105"/>
      <c r="L40" s="24"/>
      <c r="M40" s="24"/>
      <c r="N40" s="24"/>
      <c r="O40" s="24"/>
      <c r="P40" s="24"/>
      <c r="Q40" s="24"/>
    </row>
    <row r="41" spans="2:17">
      <c r="C41" s="105" t="s">
        <v>91</v>
      </c>
      <c r="D41" s="105"/>
      <c r="E41" s="105"/>
      <c r="F41" s="105" t="s">
        <v>131</v>
      </c>
      <c r="G41" s="105"/>
      <c r="H41" s="105"/>
      <c r="J41" s="105"/>
      <c r="K41" s="105"/>
      <c r="L41" s="24"/>
      <c r="M41" s="24"/>
      <c r="N41" s="24"/>
      <c r="O41" s="24"/>
      <c r="P41" s="24"/>
      <c r="Q41" s="24"/>
    </row>
    <row r="42" spans="2:17">
      <c r="C42" s="105" t="s">
        <v>100</v>
      </c>
      <c r="D42" s="105"/>
      <c r="E42" s="105"/>
      <c r="F42" s="105" t="s">
        <v>321</v>
      </c>
      <c r="G42" s="105"/>
      <c r="H42" s="105"/>
      <c r="J42" s="105"/>
      <c r="K42" s="105"/>
      <c r="L42" s="24"/>
      <c r="M42" s="24"/>
      <c r="N42" s="24"/>
      <c r="O42" s="24"/>
      <c r="P42" s="24"/>
      <c r="Q42" s="24"/>
    </row>
    <row r="43" spans="2:17">
      <c r="C43" s="105" t="s">
        <v>99</v>
      </c>
      <c r="D43" s="105"/>
      <c r="E43" s="105"/>
      <c r="F43" s="106"/>
      <c r="G43" s="105"/>
      <c r="H43" s="105"/>
      <c r="J43" s="105"/>
      <c r="K43" s="105"/>
      <c r="L43" s="24"/>
      <c r="M43" s="24"/>
      <c r="N43" s="24"/>
      <c r="O43" s="24"/>
      <c r="P43" s="24"/>
      <c r="Q43" s="24"/>
    </row>
    <row r="44" spans="2:17">
      <c r="I44" s="105"/>
      <c r="J44" s="105"/>
      <c r="K44" s="105"/>
    </row>
    <row r="45" spans="2:17">
      <c r="I45" s="105"/>
      <c r="J45" s="105"/>
      <c r="K45" s="105"/>
    </row>
  </sheetData>
  <sheetProtection selectLockedCells="1"/>
  <dataConsolidate/>
  <mergeCells count="29">
    <mergeCell ref="B4:AG4"/>
    <mergeCell ref="B8:B10"/>
    <mergeCell ref="C8:C10"/>
    <mergeCell ref="R8:W8"/>
    <mergeCell ref="AF6:AG6"/>
    <mergeCell ref="X8:X10"/>
    <mergeCell ref="O8:O10"/>
    <mergeCell ref="P8:P10"/>
    <mergeCell ref="Y8:Y10"/>
    <mergeCell ref="I8:K8"/>
    <mergeCell ref="L8:N8"/>
    <mergeCell ref="M9:M10"/>
    <mergeCell ref="N9:N10"/>
    <mergeCell ref="J9:J10"/>
    <mergeCell ref="K9:K10"/>
    <mergeCell ref="Q8:Q10"/>
    <mergeCell ref="V9:W9"/>
    <mergeCell ref="R9:S9"/>
    <mergeCell ref="T9:U9"/>
    <mergeCell ref="D8:H8"/>
    <mergeCell ref="E9:E10"/>
    <mergeCell ref="G9:G10"/>
    <mergeCell ref="D9:D10"/>
    <mergeCell ref="AG8:AG10"/>
    <mergeCell ref="Z8:AF8"/>
    <mergeCell ref="AD9:AD10"/>
    <mergeCell ref="AE9:AE10"/>
    <mergeCell ref="AF9:AF10"/>
    <mergeCell ref="Z9:AC9"/>
  </mergeCells>
  <phoneticPr fontId="4"/>
  <dataValidations count="6">
    <dataValidation type="list" allowBlank="1" showInputMessage="1" showErrorMessage="1" sqref="Q12" xr:uid="{00000000-0002-0000-0800-000000000000}">
      <formula1>$C$38:$C$43</formula1>
    </dataValidation>
    <dataValidation type="list" allowBlank="1" showInputMessage="1" showErrorMessage="1" sqref="X12:Y12 P12" xr:uid="{00000000-0002-0000-0800-000001000000}">
      <formula1>$D$38:$D$39</formula1>
    </dataValidation>
    <dataValidation imeMode="halfAlpha" allowBlank="1" showInputMessage="1" showErrorMessage="1" sqref="Z12:AE12 G12 D12:E12" xr:uid="{00000000-0002-0000-0800-000002000000}"/>
    <dataValidation type="list" allowBlank="1" showInputMessage="1" showErrorMessage="1" sqref="O12" xr:uid="{00000000-0002-0000-0800-000003000000}">
      <formula1>$F$38:$F$42</formula1>
    </dataValidation>
    <dataValidation type="list" allowBlank="1" showInputMessage="1" showErrorMessage="1" sqref="AF12" xr:uid="{00000000-0002-0000-0800-000004000000}">
      <formula1>$AH$14:$AH$19</formula1>
    </dataValidation>
    <dataValidation type="list" allowBlank="1" showInputMessage="1" showErrorMessage="1" sqref="AH12" xr:uid="{00000000-0002-0000-0800-000005000000}">
      <formula1>$AH$13</formula1>
    </dataValidation>
  </dataValidations>
  <printOptions horizontalCentered="1"/>
  <pageMargins left="0" right="0" top="0.74803149606299213" bottom="0.47244094488188981" header="0.51181102362204722" footer="0.51181102362204722"/>
  <pageSetup paperSize="9" orientation="landscape"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13</vt:i4>
      </vt:variant>
    </vt:vector>
  </HeadingPairs>
  <TitlesOfParts>
    <vt:vector size="29" baseType="lpstr">
      <vt:lpstr>入力シート</vt:lpstr>
      <vt:lpstr>様式第1号</vt:lpstr>
      <vt:lpstr>誓約書</vt:lpstr>
      <vt:lpstr>別記（収支予算書）</vt:lpstr>
      <vt:lpstr>様式１－１（所要額調書）</vt:lpstr>
      <vt:lpstr>様式１－２（経費内訳）</vt:lpstr>
      <vt:lpstr>消耗品内訳</vt:lpstr>
      <vt:lpstr>経費内訳（記入例）</vt:lpstr>
      <vt:lpstr>様式１－３（事業計画書）</vt:lpstr>
      <vt:lpstr>様式１－４（研修内容計画書）</vt:lpstr>
      <vt:lpstr>様式２－１（研修参加者名簿）</vt:lpstr>
      <vt:lpstr>備考</vt:lpstr>
      <vt:lpstr>様式２－２（受入職員名簿）</vt:lpstr>
      <vt:lpstr>計算用シート</vt:lpstr>
      <vt:lpstr>貼付用</vt:lpstr>
      <vt:lpstr>貼付用 (一体型)</vt:lpstr>
      <vt:lpstr>'経費内訳（記入例）'!Print_Area</vt:lpstr>
      <vt:lpstr>誓約書!Print_Area</vt:lpstr>
      <vt:lpstr>入力シート!Print_Area</vt:lpstr>
      <vt:lpstr>備考!Print_Area</vt:lpstr>
      <vt:lpstr>'様式１－１（所要額調書）'!Print_Area</vt:lpstr>
      <vt:lpstr>'様式１－２（経費内訳）'!Print_Area</vt:lpstr>
      <vt:lpstr>'様式１－３（事業計画書）'!Print_Area</vt:lpstr>
      <vt:lpstr>'様式１－４（研修内容計画書）'!Print_Area</vt:lpstr>
      <vt:lpstr>'様式２－１（研修参加者名簿）'!Print_Area</vt:lpstr>
      <vt:lpstr>'様式２－２（受入職員名簿）'!Print_Area</vt:lpstr>
      <vt:lpstr>様式第1号!Print_Area</vt:lpstr>
      <vt:lpstr>'様式１－４（研修内容計画書）'!Print_Titles</vt:lpstr>
      <vt:lpstr>'様式２－２（受入職員名簿）'!Print_Titles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大河内　啓子</cp:lastModifiedBy>
  <cp:lastPrinted>2026-02-17T07:35:19Z</cp:lastPrinted>
  <dcterms:created xsi:type="dcterms:W3CDTF">2010-03-26T05:52:53Z</dcterms:created>
  <dcterms:modified xsi:type="dcterms:W3CDTF">2026-06-22T05:46:10Z</dcterms:modified>
</cp:coreProperties>
</file>